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style1.xml" ContentType="application/vnd.ms-office.chartstyle+xml"/>
  <Override PartName="/xl/charts/colors1.xml" ContentType="application/vnd.ms-office.chartcolorstyle+xml"/>
  <Override PartName="/xl/charts/chart37.xml" ContentType="application/vnd.openxmlformats-officedocument.drawingml.chart+xml"/>
  <Override PartName="/xl/charts/style2.xml" ContentType="application/vnd.ms-office.chartstyle+xml"/>
  <Override PartName="/xl/charts/colors2.xml" ContentType="application/vnd.ms-office.chartcolorstyle+xml"/>
  <Override PartName="/xl/charts/chart3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harts/chart46.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autoCompressPictures="0" defaultThemeVersion="124226"/>
  <mc:AlternateContent xmlns:mc="http://schemas.openxmlformats.org/markup-compatibility/2006">
    <mc:Choice Requires="x15">
      <x15ac:absPath xmlns:x15ac="http://schemas.microsoft.com/office/spreadsheetml/2010/11/ac" url="C:\Users\Stelyana Baleva\LightCounting Dropbox\Optical\Market Forecast Report\2023 April\Deliverables\"/>
    </mc:Choice>
  </mc:AlternateContent>
  <xr:revisionPtr revIDLastSave="0" documentId="13_ncr:1_{C68BCDE8-B6A9-4D87-A74D-6B310B62C165}" xr6:coauthVersionLast="47" xr6:coauthVersionMax="47" xr10:uidLastSave="{00000000-0000-0000-0000-000000000000}"/>
  <bookViews>
    <workbookView xWindow="-108" yWindow="-108" windowWidth="30936" windowHeight="16776" tabRatio="814" xr2:uid="{00000000-000D-0000-FFFF-FFFF00000000}"/>
  </bookViews>
  <sheets>
    <sheet name="Introduction" sheetId="9" r:id="rId1"/>
    <sheet name="Methodology" sheetId="10" r:id="rId2"/>
    <sheet name="Definitions" sheetId="31" r:id="rId3"/>
    <sheet name="Summary" sheetId="32" r:id="rId4"/>
    <sheet name="Ethernet" sheetId="3" r:id="rId5"/>
    <sheet name="Fibre Channel" sheetId="4" r:id="rId6"/>
    <sheet name="CWDM and DWDM" sheetId="5" r:id="rId7"/>
    <sheet name="WSS" sheetId="15" r:id="rId8"/>
    <sheet name="Tunable lasers" sheetId="16" r:id="rId9"/>
    <sheet name="Modulators and Receivers" sheetId="30" r:id="rId10"/>
    <sheet name="Fronthaul" sheetId="13" r:id="rId11"/>
    <sheet name="Backhaul" sheetId="49" r:id="rId12"/>
    <sheet name="FTTx" sheetId="6" r:id="rId13"/>
    <sheet name="AOC-EOM" sheetId="29" r:id="rId14"/>
    <sheet name="Cost_bit" sheetId="35" r:id="rId15"/>
    <sheet name="Port Count" sheetId="8" r:id="rId16"/>
    <sheet name="Additional Report charts" sheetId="51" r:id="rId17"/>
  </sheets>
  <externalReferences>
    <externalReference r:id="rId18"/>
    <externalReference r:id="rId19"/>
  </externalReferences>
  <definedNames>
    <definedName name="_Fill" localSheetId="16" hidden="1">'[1]Sum-Oak'!#REF!</definedName>
    <definedName name="_Fill" hidden="1">'[1]Sum-Oak'!#REF!</definedName>
    <definedName name="_Key1" localSheetId="16" hidden="1">[2]Bankruptcies!#REF!</definedName>
    <definedName name="_Key1" hidden="1">[2]Bankruptcies!#REF!</definedName>
    <definedName name="_Key2" localSheetId="16" hidden="1">#REF!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Z_2DE5EA60_7A3A_11D2_AE76_0080C7A84E90_.wvu.Cols" localSheetId="16" hidden="1">#REF!</definedName>
    <definedName name="Z_2DE5EA60_7A3A_11D2_AE76_0080C7A84E90_.wvu.Cols" hidden="1">#REF!</definedName>
    <definedName name="Z_2DE5EA60_7A3A_11D2_AE76_0080C7A84E90_.wvu.PrintArea" localSheetId="16" hidden="1">#REF!</definedName>
    <definedName name="Z_2DE5EA60_7A3A_11D2_AE76_0080C7A84E90_.wvu.PrintArea" hidden="1">#REF!</definedName>
    <definedName name="Z_2DE5EA60_7A3A_11D2_AE76_0080C7A84E90_.wvu.Rows" localSheetId="16" hidden="1">#REF!</definedName>
    <definedName name="Z_2DE5EA60_7A3A_11D2_AE76_0080C7A84E90_.wvu.Rows"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60" i="35" l="1"/>
  <c r="N160" i="35"/>
  <c r="O160" i="35"/>
  <c r="P160" i="35"/>
  <c r="P161" i="35" s="1"/>
  <c r="Q160" i="35"/>
  <c r="R160" i="35"/>
  <c r="D15" i="30"/>
  <c r="C15" i="30"/>
  <c r="Q161" i="35" l="1"/>
  <c r="S161" i="35"/>
  <c r="O161" i="35"/>
  <c r="R161" i="35"/>
  <c r="D19" i="16"/>
  <c r="D20" i="16"/>
  <c r="C20" i="16"/>
  <c r="D29" i="30"/>
  <c r="D30" i="30"/>
  <c r="D31" i="30"/>
  <c r="D32" i="30"/>
  <c r="D33" i="30"/>
  <c r="D34" i="30"/>
  <c r="D35" i="30"/>
  <c r="C34" i="30"/>
  <c r="C35" i="30"/>
  <c r="B34" i="30"/>
  <c r="B35" i="30"/>
  <c r="D21" i="16" l="1"/>
  <c r="B25" i="30"/>
  <c r="C10" i="16"/>
  <c r="D10" i="16"/>
  <c r="C19" i="16"/>
  <c r="B24" i="30"/>
  <c r="C21" i="16" l="1"/>
  <c r="C167" i="51"/>
  <c r="C166" i="51"/>
  <c r="P239" i="32" l="1"/>
  <c r="P144" i="32"/>
  <c r="P146" i="32"/>
  <c r="P145" i="32"/>
  <c r="O146" i="32"/>
  <c r="B63" i="5"/>
  <c r="B64" i="5"/>
  <c r="B65" i="5"/>
  <c r="B66" i="5"/>
  <c r="B67" i="5"/>
  <c r="E67" i="5"/>
  <c r="D67" i="5"/>
  <c r="C67" i="5"/>
  <c r="E66" i="5"/>
  <c r="D66" i="5"/>
  <c r="C66" i="5"/>
  <c r="E65" i="5"/>
  <c r="D65" i="5"/>
  <c r="C65" i="5"/>
  <c r="E64" i="5"/>
  <c r="D64" i="5"/>
  <c r="C64" i="5"/>
  <c r="E63" i="5"/>
  <c r="D63" i="5"/>
  <c r="C63" i="5"/>
  <c r="B97" i="5"/>
  <c r="E98" i="5"/>
  <c r="D98" i="5"/>
  <c r="C98" i="5"/>
  <c r="E97" i="5"/>
  <c r="D97" i="5"/>
  <c r="C97" i="5"/>
  <c r="E96" i="5"/>
  <c r="D96" i="5"/>
  <c r="C96" i="5"/>
  <c r="E95" i="5"/>
  <c r="D95" i="5"/>
  <c r="C95" i="5"/>
  <c r="E94" i="5"/>
  <c r="D94" i="5"/>
  <c r="C94" i="5"/>
  <c r="G96" i="5"/>
  <c r="B96" i="5"/>
  <c r="B98" i="5"/>
  <c r="G95" i="5" l="1"/>
  <c r="G98" i="5"/>
  <c r="C146" i="32"/>
  <c r="G97" i="5"/>
  <c r="Q146" i="32" s="1"/>
  <c r="D146" i="32"/>
  <c r="I167" i="51" l="1"/>
  <c r="J167" i="51"/>
  <c r="D167" i="51"/>
  <c r="H167" i="51"/>
  <c r="M167" i="51"/>
  <c r="G167" i="51"/>
  <c r="L167" i="51"/>
  <c r="F167" i="51"/>
  <c r="K167" i="51"/>
  <c r="E167" i="51"/>
  <c r="Q100" i="51" l="1"/>
  <c r="F16" i="4" l="1"/>
  <c r="D59" i="32" s="1"/>
  <c r="E30" i="15" l="1"/>
  <c r="E32" i="15"/>
  <c r="E33" i="15"/>
  <c r="E29" i="15" l="1"/>
  <c r="E28" i="15"/>
  <c r="E31" i="15"/>
  <c r="D14" i="15"/>
  <c r="D28" i="15"/>
  <c r="E14" i="15"/>
  <c r="E114" i="35" l="1"/>
  <c r="E113" i="35"/>
  <c r="D113" i="35"/>
  <c r="C113" i="35"/>
  <c r="E111" i="35"/>
  <c r="E110" i="35"/>
  <c r="D109" i="35"/>
  <c r="C143" i="32" l="1"/>
  <c r="D141" i="32"/>
  <c r="D144" i="32"/>
  <c r="D202" i="32"/>
  <c r="D142" i="32"/>
  <c r="F101" i="5"/>
  <c r="F36" i="5"/>
  <c r="D143" i="32"/>
  <c r="C144" i="32"/>
  <c r="F166" i="51"/>
  <c r="D140" i="32"/>
  <c r="G107" i="5"/>
  <c r="G101" i="5"/>
  <c r="G36" i="5"/>
  <c r="P234" i="32"/>
  <c r="C145" i="32"/>
  <c r="G166" i="51"/>
  <c r="E166" i="51"/>
  <c r="C202" i="32"/>
  <c r="C142" i="32"/>
  <c r="C203" i="32"/>
  <c r="Q234" i="32"/>
  <c r="D145" i="32"/>
  <c r="G94" i="5"/>
  <c r="D166" i="51" s="1"/>
  <c r="D112" i="35"/>
  <c r="E112" i="35"/>
  <c r="E109" i="35"/>
  <c r="C109" i="35"/>
  <c r="D110" i="35"/>
  <c r="D111" i="35"/>
  <c r="D114" i="35"/>
  <c r="Q239" i="32" l="1"/>
  <c r="Q145" i="32"/>
  <c r="D147" i="32"/>
  <c r="D26" i="6" l="1"/>
  <c r="B40" i="6" l="1"/>
  <c r="B61" i="6" s="1"/>
  <c r="D61" i="6" l="1"/>
  <c r="C61" i="6"/>
  <c r="M239" i="51" l="1"/>
  <c r="M238" i="51"/>
  <c r="C165" i="51" l="1"/>
  <c r="O300" i="32" l="1"/>
  <c r="P426" i="32" l="1"/>
  <c r="Q426" i="32"/>
  <c r="P427" i="32"/>
  <c r="Q427" i="32"/>
  <c r="P428" i="32"/>
  <c r="Q428" i="32"/>
  <c r="C426" i="32"/>
  <c r="D426" i="32"/>
  <c r="C428" i="32"/>
  <c r="D428" i="32"/>
  <c r="D427" i="32" l="1"/>
  <c r="C427" i="32"/>
  <c r="B133" i="3" l="1"/>
  <c r="C133" i="3"/>
  <c r="D133" i="3"/>
  <c r="B134" i="3"/>
  <c r="C134" i="3"/>
  <c r="D134" i="3"/>
  <c r="B90" i="3"/>
  <c r="C90" i="3"/>
  <c r="D90" i="3"/>
  <c r="E90" i="3"/>
  <c r="F90" i="3"/>
  <c r="B91" i="3"/>
  <c r="C91" i="3"/>
  <c r="D91" i="3"/>
  <c r="E91" i="3"/>
  <c r="F91" i="3"/>
  <c r="O428" i="32"/>
  <c r="O427" i="32"/>
  <c r="Q385" i="32" l="1"/>
  <c r="Q384" i="32"/>
  <c r="Q357" i="32"/>
  <c r="R84" i="35"/>
  <c r="R83" i="35"/>
  <c r="R82" i="35"/>
  <c r="R64" i="35"/>
  <c r="E88" i="35"/>
  <c r="E86" i="35"/>
  <c r="E133" i="35"/>
  <c r="E66" i="35"/>
  <c r="E64" i="35"/>
  <c r="D388" i="32"/>
  <c r="Q386" i="32"/>
  <c r="D384" i="32"/>
  <c r="Q356" i="32"/>
  <c r="Q353" i="32"/>
  <c r="D353" i="32"/>
  <c r="R86" i="35"/>
  <c r="R85" i="35"/>
  <c r="Q389" i="32"/>
  <c r="Q388" i="32"/>
  <c r="Q387" i="32"/>
  <c r="E137" i="35"/>
  <c r="Q354" i="32" l="1"/>
  <c r="D356" i="32"/>
  <c r="D386" i="32"/>
  <c r="R62" i="35"/>
  <c r="D385" i="32"/>
  <c r="D389" i="32"/>
  <c r="Q355" i="32"/>
  <c r="D354" i="32"/>
  <c r="D355" i="32"/>
  <c r="D357" i="32"/>
  <c r="D387" i="32"/>
  <c r="E87" i="35"/>
  <c r="D291" i="51"/>
  <c r="G238" i="51"/>
  <c r="G239" i="51"/>
  <c r="E84" i="35"/>
  <c r="E62" i="35"/>
  <c r="E135" i="35"/>
  <c r="E85" i="35"/>
  <c r="E138" i="35"/>
  <c r="E134" i="35"/>
  <c r="E136" i="35"/>
  <c r="E89" i="35"/>
  <c r="E60" i="35"/>
  <c r="R61" i="35"/>
  <c r="R63" i="35"/>
  <c r="E61" i="35"/>
  <c r="E63" i="35"/>
  <c r="E65" i="35"/>
  <c r="R60" i="35"/>
  <c r="D35" i="29" l="1"/>
  <c r="C34" i="29"/>
  <c r="C22" i="29"/>
  <c r="D21" i="29"/>
  <c r="C20" i="29"/>
  <c r="D19" i="29"/>
  <c r="D133" i="35"/>
  <c r="Q420" i="32"/>
  <c r="Q422" i="32"/>
  <c r="Q549" i="32"/>
  <c r="D172" i="32"/>
  <c r="D171" i="32"/>
  <c r="D173" i="32"/>
  <c r="Q206" i="32"/>
  <c r="D232" i="32"/>
  <c r="Q232" i="32"/>
  <c r="D54" i="6"/>
  <c r="D59" i="6"/>
  <c r="F55" i="3"/>
  <c r="F56" i="3"/>
  <c r="D459" i="32"/>
  <c r="D420" i="32"/>
  <c r="F65" i="3"/>
  <c r="D515" i="32"/>
  <c r="F78" i="3"/>
  <c r="F80" i="3"/>
  <c r="F81" i="3"/>
  <c r="F88" i="3"/>
  <c r="D68" i="6"/>
  <c r="P206" i="32"/>
  <c r="Y86" i="35"/>
  <c r="U86" i="35"/>
  <c r="Y85" i="35"/>
  <c r="P549" i="32"/>
  <c r="V84" i="35"/>
  <c r="P83" i="35"/>
  <c r="Y82" i="35"/>
  <c r="U82" i="35"/>
  <c r="S82" i="35"/>
  <c r="E39" i="4"/>
  <c r="F40" i="4" s="1"/>
  <c r="X64" i="35"/>
  <c r="X75" i="35" s="1"/>
  <c r="U63" i="35"/>
  <c r="U74" i="35" s="1"/>
  <c r="S61" i="35"/>
  <c r="S72" i="35" s="1"/>
  <c r="P389" i="32"/>
  <c r="P388" i="32"/>
  <c r="P387" i="32"/>
  <c r="P386" i="32"/>
  <c r="P385" i="32"/>
  <c r="C389" i="32"/>
  <c r="F20" i="49"/>
  <c r="P357" i="32"/>
  <c r="P356" i="32"/>
  <c r="P353" i="32"/>
  <c r="F30" i="13"/>
  <c r="C356" i="32"/>
  <c r="O353" i="32"/>
  <c r="B353" i="32" s="1"/>
  <c r="B33" i="30"/>
  <c r="B32" i="30"/>
  <c r="B31" i="30"/>
  <c r="B30" i="30"/>
  <c r="B19" i="30"/>
  <c r="B14" i="16"/>
  <c r="D32" i="15"/>
  <c r="B44" i="6"/>
  <c r="B65" i="6" s="1"/>
  <c r="B45" i="6"/>
  <c r="B66" i="6" s="1"/>
  <c r="C66" i="6"/>
  <c r="B46" i="6"/>
  <c r="B67" i="6" s="1"/>
  <c r="B47" i="6"/>
  <c r="B68" i="6" s="1"/>
  <c r="C68" i="6"/>
  <c r="D66" i="6"/>
  <c r="C67" i="6"/>
  <c r="D67" i="6"/>
  <c r="C59" i="6"/>
  <c r="C58" i="6"/>
  <c r="C54" i="6"/>
  <c r="C53" i="6"/>
  <c r="B39" i="6"/>
  <c r="B60" i="6" s="1"/>
  <c r="B37" i="6"/>
  <c r="B58" i="6" s="1"/>
  <c r="B36" i="6"/>
  <c r="B57" i="6" s="1"/>
  <c r="B35" i="6"/>
  <c r="B56" i="6" s="1"/>
  <c r="B33" i="6"/>
  <c r="B54" i="6" s="1"/>
  <c r="B32" i="6"/>
  <c r="B53" i="6" s="1"/>
  <c r="B31" i="6"/>
  <c r="B52" i="6" s="1"/>
  <c r="G108" i="5"/>
  <c r="C137" i="35"/>
  <c r="C88" i="35"/>
  <c r="P517" i="32"/>
  <c r="P422" i="32"/>
  <c r="P489" i="32"/>
  <c r="P488" i="32"/>
  <c r="P486" i="32"/>
  <c r="P420" i="32"/>
  <c r="P459" i="32"/>
  <c r="P458" i="32"/>
  <c r="J66" i="35"/>
  <c r="J78" i="35" s="1"/>
  <c r="I66" i="35"/>
  <c r="I78" i="35" s="1"/>
  <c r="E88" i="3"/>
  <c r="B130" i="3"/>
  <c r="C129" i="3"/>
  <c r="C84" i="3"/>
  <c r="E83" i="3"/>
  <c r="C126" i="3"/>
  <c r="D125" i="3"/>
  <c r="E81" i="3"/>
  <c r="D81" i="3"/>
  <c r="C81" i="3"/>
  <c r="E80" i="3"/>
  <c r="C123" i="3"/>
  <c r="D79" i="3"/>
  <c r="D121" i="3"/>
  <c r="C121" i="3"/>
  <c r="D77" i="3"/>
  <c r="E72" i="3"/>
  <c r="C515" i="32"/>
  <c r="E65" i="3"/>
  <c r="C486" i="32"/>
  <c r="E56" i="3"/>
  <c r="G109" i="5"/>
  <c r="E43" i="13"/>
  <c r="E44" i="13"/>
  <c r="E45" i="13"/>
  <c r="E46" i="13"/>
  <c r="B3" i="51"/>
  <c r="B2" i="51"/>
  <c r="C90" i="5"/>
  <c r="D90" i="5"/>
  <c r="E90" i="5"/>
  <c r="C87" i="5"/>
  <c r="D87" i="5"/>
  <c r="E87" i="5"/>
  <c r="B87" i="5"/>
  <c r="B88" i="5"/>
  <c r="B89" i="5"/>
  <c r="B90" i="5"/>
  <c r="B91" i="5"/>
  <c r="E59" i="5"/>
  <c r="D59" i="5"/>
  <c r="C59" i="5"/>
  <c r="E58" i="5"/>
  <c r="D58" i="5"/>
  <c r="C58" i="5"/>
  <c r="E57" i="5"/>
  <c r="D57" i="5"/>
  <c r="C57" i="5"/>
  <c r="E56" i="5"/>
  <c r="D56" i="5"/>
  <c r="C56" i="5"/>
  <c r="B56" i="5"/>
  <c r="B57" i="5"/>
  <c r="B58" i="5"/>
  <c r="B59" i="5"/>
  <c r="B21" i="16"/>
  <c r="E208" i="51"/>
  <c r="D208" i="51"/>
  <c r="C208" i="51"/>
  <c r="C204" i="51"/>
  <c r="D204" i="51" s="1"/>
  <c r="E204" i="51" s="1"/>
  <c r="F204" i="51" s="1"/>
  <c r="C203" i="51"/>
  <c r="D203" i="51" s="1"/>
  <c r="E203" i="51" s="1"/>
  <c r="F203" i="51" s="1"/>
  <c r="O57" i="32"/>
  <c r="O96" i="32" s="1"/>
  <c r="O267" i="32"/>
  <c r="B151" i="35"/>
  <c r="B139" i="35"/>
  <c r="C127" i="35"/>
  <c r="D127" i="35"/>
  <c r="E127" i="35"/>
  <c r="F127" i="35"/>
  <c r="G127" i="35"/>
  <c r="H127" i="35"/>
  <c r="I127" i="35"/>
  <c r="J127" i="35"/>
  <c r="K127" i="35"/>
  <c r="L127" i="35"/>
  <c r="M127" i="35"/>
  <c r="B127" i="35"/>
  <c r="B115" i="35"/>
  <c r="B102" i="35"/>
  <c r="B90" i="35"/>
  <c r="B78" i="35"/>
  <c r="B32" i="15"/>
  <c r="C32" i="15"/>
  <c r="B22" i="15"/>
  <c r="C22" i="15"/>
  <c r="C60" i="5"/>
  <c r="D60" i="5"/>
  <c r="E60" i="5"/>
  <c r="C61" i="5"/>
  <c r="D61" i="5"/>
  <c r="E61" i="5"/>
  <c r="C62" i="5"/>
  <c r="D62" i="5"/>
  <c r="E62" i="5"/>
  <c r="D124" i="3"/>
  <c r="C80" i="3"/>
  <c r="C66" i="35"/>
  <c r="C78" i="35" s="1"/>
  <c r="P238" i="32"/>
  <c r="O140" i="32"/>
  <c r="O141" i="32"/>
  <c r="O142" i="32"/>
  <c r="O143" i="32"/>
  <c r="O144" i="32"/>
  <c r="O145" i="32"/>
  <c r="C71" i="3"/>
  <c r="C72" i="3"/>
  <c r="C73" i="3"/>
  <c r="C74" i="3"/>
  <c r="B72" i="3"/>
  <c r="D72" i="3"/>
  <c r="B73" i="3"/>
  <c r="D73" i="3"/>
  <c r="B74" i="3"/>
  <c r="D74" i="3"/>
  <c r="B115" i="3"/>
  <c r="C115" i="3"/>
  <c r="D115" i="3"/>
  <c r="B116" i="3"/>
  <c r="C116" i="3"/>
  <c r="D116" i="3"/>
  <c r="B117" i="3"/>
  <c r="C117" i="3"/>
  <c r="D117" i="3"/>
  <c r="K66" i="32"/>
  <c r="L66" i="32"/>
  <c r="M66" i="32"/>
  <c r="M18" i="29"/>
  <c r="N18" i="29"/>
  <c r="O18" i="29"/>
  <c r="M28" i="29"/>
  <c r="N28" i="29"/>
  <c r="O28" i="29"/>
  <c r="P26" i="49"/>
  <c r="O26" i="49"/>
  <c r="N26" i="49"/>
  <c r="M26" i="49"/>
  <c r="N17" i="49"/>
  <c r="O17" i="49"/>
  <c r="P17" i="49"/>
  <c r="M17" i="49"/>
  <c r="N35" i="13"/>
  <c r="O35" i="13"/>
  <c r="P35" i="13"/>
  <c r="N22" i="13"/>
  <c r="O22" i="13"/>
  <c r="P22" i="13"/>
  <c r="K18" i="30"/>
  <c r="L18" i="30"/>
  <c r="M18" i="30"/>
  <c r="K28" i="30"/>
  <c r="L28" i="30"/>
  <c r="M28" i="30"/>
  <c r="K13" i="16"/>
  <c r="L13" i="16"/>
  <c r="M13" i="16"/>
  <c r="K18" i="16"/>
  <c r="L18" i="16"/>
  <c r="M18" i="16"/>
  <c r="L17" i="15"/>
  <c r="M17" i="15"/>
  <c r="N17" i="15"/>
  <c r="L27" i="15"/>
  <c r="M27" i="15"/>
  <c r="N27" i="15"/>
  <c r="X85" i="35"/>
  <c r="Z85" i="35"/>
  <c r="M19" i="4"/>
  <c r="N19" i="4"/>
  <c r="O19" i="4"/>
  <c r="M30" i="4"/>
  <c r="N30" i="4"/>
  <c r="O30" i="4"/>
  <c r="N44" i="4"/>
  <c r="Y64" i="35"/>
  <c r="Y75" i="35" s="1"/>
  <c r="M44" i="4"/>
  <c r="Z86" i="35"/>
  <c r="X63" i="35"/>
  <c r="X74" i="35" s="1"/>
  <c r="X86" i="35"/>
  <c r="Z63" i="35"/>
  <c r="Z74" i="35" s="1"/>
  <c r="O44" i="4"/>
  <c r="Z64" i="35"/>
  <c r="Z75" i="35" s="1"/>
  <c r="Y63" i="35"/>
  <c r="Y74" i="35" s="1"/>
  <c r="M51" i="3"/>
  <c r="N51" i="3"/>
  <c r="O51" i="3"/>
  <c r="M94" i="3"/>
  <c r="N94" i="3"/>
  <c r="O94" i="3"/>
  <c r="N39" i="5"/>
  <c r="O39" i="5"/>
  <c r="P39" i="5"/>
  <c r="N70" i="5"/>
  <c r="O70" i="5"/>
  <c r="P70" i="5"/>
  <c r="K29" i="6"/>
  <c r="K50" i="6" s="1"/>
  <c r="L29" i="6"/>
  <c r="L50" i="6" s="1"/>
  <c r="M29" i="6"/>
  <c r="M50" i="6" s="1"/>
  <c r="B31" i="4"/>
  <c r="B33" i="4"/>
  <c r="B35" i="4"/>
  <c r="B37" i="4"/>
  <c r="B20" i="4"/>
  <c r="B22" i="4"/>
  <c r="B24" i="4"/>
  <c r="B26" i="4"/>
  <c r="P581" i="32"/>
  <c r="P582" i="32"/>
  <c r="C93" i="5"/>
  <c r="D93" i="5"/>
  <c r="E93" i="5"/>
  <c r="B93" i="5"/>
  <c r="B94" i="5"/>
  <c r="B62" i="5"/>
  <c r="B389" i="32"/>
  <c r="O389" i="32" s="1"/>
  <c r="C28" i="29"/>
  <c r="D28" i="29"/>
  <c r="C18" i="29"/>
  <c r="D18" i="29"/>
  <c r="C35" i="29"/>
  <c r="O583" i="32"/>
  <c r="C25" i="29"/>
  <c r="C21" i="29"/>
  <c r="C33" i="29"/>
  <c r="C19" i="29"/>
  <c r="C31" i="29"/>
  <c r="C29" i="29"/>
  <c r="C32" i="29"/>
  <c r="C23" i="29"/>
  <c r="C51" i="6"/>
  <c r="D46" i="13"/>
  <c r="D33" i="13"/>
  <c r="E33" i="13"/>
  <c r="C33" i="13"/>
  <c r="C46" i="13"/>
  <c r="C32" i="49"/>
  <c r="D32" i="49"/>
  <c r="E32" i="49"/>
  <c r="C23" i="49"/>
  <c r="D23" i="49"/>
  <c r="E23" i="49"/>
  <c r="U85" i="35"/>
  <c r="V85" i="35"/>
  <c r="W85" i="35"/>
  <c r="T86" i="35"/>
  <c r="W86" i="35"/>
  <c r="C546" i="32"/>
  <c r="C547" i="32"/>
  <c r="C549" i="32"/>
  <c r="W64" i="35"/>
  <c r="W75" i="35" s="1"/>
  <c r="J18" i="30"/>
  <c r="J28" i="30"/>
  <c r="J13" i="16"/>
  <c r="J18" i="16"/>
  <c r="L30" i="4"/>
  <c r="K94" i="3"/>
  <c r="L94" i="3"/>
  <c r="K51" i="3"/>
  <c r="L51" i="3"/>
  <c r="K30" i="4"/>
  <c r="K19" i="4"/>
  <c r="L19" i="4"/>
  <c r="K28" i="29"/>
  <c r="L28" i="29"/>
  <c r="K18" i="29"/>
  <c r="L18" i="29"/>
  <c r="L70" i="5"/>
  <c r="M70" i="5"/>
  <c r="L39" i="5"/>
  <c r="M39" i="5"/>
  <c r="J27" i="15"/>
  <c r="K27" i="15"/>
  <c r="J17" i="15"/>
  <c r="K17" i="15"/>
  <c r="I18" i="16"/>
  <c r="I13" i="16"/>
  <c r="I28" i="30"/>
  <c r="I18" i="30"/>
  <c r="L35" i="13"/>
  <c r="M35" i="13"/>
  <c r="L22" i="13"/>
  <c r="M22" i="13"/>
  <c r="J29" i="6"/>
  <c r="J50" i="6" s="1"/>
  <c r="I29" i="6"/>
  <c r="I50" i="6" s="1"/>
  <c r="J66" i="32"/>
  <c r="I66" i="32"/>
  <c r="E27" i="13"/>
  <c r="C45" i="13"/>
  <c r="D45" i="13"/>
  <c r="D36" i="13"/>
  <c r="C37" i="13"/>
  <c r="D37" i="13"/>
  <c r="C38" i="13"/>
  <c r="D38" i="13"/>
  <c r="C39" i="13"/>
  <c r="D39" i="13"/>
  <c r="C40" i="13"/>
  <c r="D40" i="13"/>
  <c r="C41" i="13"/>
  <c r="D41" i="13"/>
  <c r="C42" i="13"/>
  <c r="D42" i="13"/>
  <c r="C43" i="13"/>
  <c r="D43" i="13"/>
  <c r="C44" i="13"/>
  <c r="D44" i="13"/>
  <c r="C47" i="13"/>
  <c r="D47" i="13"/>
  <c r="D23" i="13"/>
  <c r="C24" i="13"/>
  <c r="D24" i="13"/>
  <c r="C25" i="13"/>
  <c r="D25" i="13"/>
  <c r="C26" i="13"/>
  <c r="D26" i="13"/>
  <c r="C27" i="13"/>
  <c r="D27" i="13"/>
  <c r="C28" i="13"/>
  <c r="D28" i="13"/>
  <c r="C29" i="13"/>
  <c r="D29" i="13"/>
  <c r="C30" i="13"/>
  <c r="D30" i="13"/>
  <c r="C31" i="13"/>
  <c r="D31" i="13"/>
  <c r="C32" i="13"/>
  <c r="D32" i="13"/>
  <c r="C34" i="13"/>
  <c r="D34" i="13"/>
  <c r="D33" i="15"/>
  <c r="O426" i="32"/>
  <c r="B145" i="35"/>
  <c r="B146" i="35"/>
  <c r="B147" i="35"/>
  <c r="B148" i="35"/>
  <c r="B149" i="35"/>
  <c r="B150" i="35"/>
  <c r="B152" i="35"/>
  <c r="B133" i="35"/>
  <c r="B134" i="35"/>
  <c r="B135" i="35"/>
  <c r="B136" i="35"/>
  <c r="B137" i="35"/>
  <c r="B138" i="35"/>
  <c r="B140" i="35"/>
  <c r="B121" i="35"/>
  <c r="B122" i="35"/>
  <c r="B123" i="35"/>
  <c r="B124" i="35"/>
  <c r="B125" i="35"/>
  <c r="B126" i="35"/>
  <c r="B128" i="35"/>
  <c r="B109" i="35"/>
  <c r="B110" i="35"/>
  <c r="B111" i="35"/>
  <c r="B112" i="35"/>
  <c r="B113" i="35"/>
  <c r="B114" i="35"/>
  <c r="B116" i="35"/>
  <c r="B96" i="35"/>
  <c r="B97" i="35"/>
  <c r="B98" i="35"/>
  <c r="B99" i="35"/>
  <c r="B100" i="35"/>
  <c r="B101" i="35"/>
  <c r="B103" i="35"/>
  <c r="B84" i="35"/>
  <c r="B85" i="35"/>
  <c r="B86" i="35"/>
  <c r="B87" i="35"/>
  <c r="B88" i="35"/>
  <c r="B89" i="35"/>
  <c r="B91" i="35"/>
  <c r="B72" i="35"/>
  <c r="B73" i="35"/>
  <c r="B74" i="35"/>
  <c r="B75" i="35"/>
  <c r="B76" i="35"/>
  <c r="B77" i="35"/>
  <c r="B79" i="35"/>
  <c r="P82" i="35"/>
  <c r="Q63" i="35"/>
  <c r="Q74" i="35" s="1"/>
  <c r="AA139" i="32"/>
  <c r="AA201" i="32" s="1"/>
  <c r="U553" i="32"/>
  <c r="U522" i="32"/>
  <c r="U393" i="32"/>
  <c r="U116" i="32"/>
  <c r="U243" i="32"/>
  <c r="U270" i="32"/>
  <c r="U329" i="32"/>
  <c r="O383" i="32"/>
  <c r="O352" i="32"/>
  <c r="B384" i="32"/>
  <c r="O384" i="32" s="1"/>
  <c r="B385" i="32"/>
  <c r="O385" i="32" s="1"/>
  <c r="B386" i="32"/>
  <c r="O386" i="32" s="1"/>
  <c r="B387" i="32"/>
  <c r="O387" i="32" s="1"/>
  <c r="B388" i="32"/>
  <c r="O388" i="32" s="1"/>
  <c r="O390" i="32"/>
  <c r="B354" i="32"/>
  <c r="B355" i="32"/>
  <c r="B356" i="32"/>
  <c r="B357" i="32"/>
  <c r="P548" i="32"/>
  <c r="B101" i="32"/>
  <c r="B102" i="32"/>
  <c r="B97" i="32"/>
  <c r="B106" i="32"/>
  <c r="B107" i="32"/>
  <c r="B108" i="32"/>
  <c r="B109" i="32"/>
  <c r="B110" i="32"/>
  <c r="B111" i="32"/>
  <c r="B112" i="32"/>
  <c r="B98" i="32"/>
  <c r="B99" i="32"/>
  <c r="B100" i="32"/>
  <c r="B103" i="32"/>
  <c r="B3" i="49"/>
  <c r="B68" i="32"/>
  <c r="B69" i="32"/>
  <c r="B70" i="32"/>
  <c r="B71" i="32"/>
  <c r="B72" i="32"/>
  <c r="B73" i="32"/>
  <c r="B67" i="32"/>
  <c r="D33" i="49"/>
  <c r="C33" i="49"/>
  <c r="E31" i="49"/>
  <c r="D31" i="49"/>
  <c r="C31" i="49"/>
  <c r="E30" i="49"/>
  <c r="D30" i="49"/>
  <c r="C30" i="49"/>
  <c r="E29" i="49"/>
  <c r="D29" i="49"/>
  <c r="C29" i="49"/>
  <c r="E28" i="49"/>
  <c r="D28" i="49"/>
  <c r="C28" i="49"/>
  <c r="E27" i="49"/>
  <c r="D27" i="49"/>
  <c r="C27" i="49"/>
  <c r="B27" i="49"/>
  <c r="E26" i="49"/>
  <c r="E22" i="49"/>
  <c r="D22" i="49"/>
  <c r="C22" i="49"/>
  <c r="E21" i="49"/>
  <c r="D21" i="49"/>
  <c r="C21" i="49"/>
  <c r="E20" i="49"/>
  <c r="D20" i="49"/>
  <c r="C20" i="49"/>
  <c r="E19" i="49"/>
  <c r="D19" i="49"/>
  <c r="C19" i="49"/>
  <c r="E18" i="49"/>
  <c r="D18" i="49"/>
  <c r="C18" i="49"/>
  <c r="B18" i="49"/>
  <c r="E17" i="49"/>
  <c r="B2" i="49"/>
  <c r="B95" i="3"/>
  <c r="B96" i="3"/>
  <c r="B97" i="3"/>
  <c r="B98" i="3"/>
  <c r="B99" i="3"/>
  <c r="B100" i="3"/>
  <c r="B101" i="3"/>
  <c r="B102" i="3"/>
  <c r="B103" i="3"/>
  <c r="B104" i="3"/>
  <c r="B105" i="3"/>
  <c r="B106" i="3"/>
  <c r="B107" i="3"/>
  <c r="B108" i="3"/>
  <c r="B109" i="3"/>
  <c r="B110" i="3"/>
  <c r="B111" i="3"/>
  <c r="B112" i="3"/>
  <c r="B113" i="3"/>
  <c r="B114" i="3"/>
  <c r="B118" i="3"/>
  <c r="B119" i="3"/>
  <c r="B132" i="3"/>
  <c r="B52" i="3"/>
  <c r="B53" i="3"/>
  <c r="B54" i="3"/>
  <c r="B55" i="3"/>
  <c r="B56" i="3"/>
  <c r="B57" i="3"/>
  <c r="B58" i="3"/>
  <c r="B59" i="3"/>
  <c r="B60" i="3"/>
  <c r="B61" i="3"/>
  <c r="B62" i="3"/>
  <c r="B63" i="3"/>
  <c r="B64" i="3"/>
  <c r="B65" i="3"/>
  <c r="B66" i="3"/>
  <c r="B67" i="3"/>
  <c r="B68" i="3"/>
  <c r="B69" i="3"/>
  <c r="B70" i="3"/>
  <c r="B71" i="3"/>
  <c r="B75" i="3"/>
  <c r="B76" i="3"/>
  <c r="B89" i="3"/>
  <c r="E89" i="3"/>
  <c r="C89" i="3"/>
  <c r="D89" i="3"/>
  <c r="C132" i="3"/>
  <c r="D132" i="3"/>
  <c r="E38" i="13"/>
  <c r="E39" i="13"/>
  <c r="E40" i="13"/>
  <c r="E41" i="13"/>
  <c r="E25" i="13"/>
  <c r="E26" i="13"/>
  <c r="E28" i="13"/>
  <c r="E29" i="13"/>
  <c r="E30" i="13"/>
  <c r="B18" i="15"/>
  <c r="C18" i="15"/>
  <c r="B19" i="15"/>
  <c r="C19" i="15"/>
  <c r="B20" i="15"/>
  <c r="C20" i="15"/>
  <c r="B21" i="15"/>
  <c r="C21" i="15"/>
  <c r="B23" i="15"/>
  <c r="C23" i="15"/>
  <c r="B28" i="15"/>
  <c r="C28" i="15"/>
  <c r="B29" i="15"/>
  <c r="C29" i="15"/>
  <c r="B30" i="15"/>
  <c r="C30" i="15"/>
  <c r="B31" i="15"/>
  <c r="C31" i="15"/>
  <c r="B33" i="15"/>
  <c r="C33" i="15"/>
  <c r="B34" i="15"/>
  <c r="C34" i="15"/>
  <c r="V86" i="35"/>
  <c r="Q82" i="35"/>
  <c r="E27" i="4"/>
  <c r="B71" i="5"/>
  <c r="C71" i="5"/>
  <c r="D71" i="5"/>
  <c r="E71" i="5"/>
  <c r="B72" i="5"/>
  <c r="C72" i="5"/>
  <c r="D72" i="5"/>
  <c r="E72" i="5"/>
  <c r="B73" i="5"/>
  <c r="C73" i="5"/>
  <c r="D73" i="5"/>
  <c r="E73" i="5"/>
  <c r="B74" i="5"/>
  <c r="C74" i="5"/>
  <c r="D74" i="5"/>
  <c r="E74" i="5"/>
  <c r="B75" i="5"/>
  <c r="C75" i="5"/>
  <c r="D75" i="5"/>
  <c r="E75" i="5"/>
  <c r="B76" i="5"/>
  <c r="C76" i="5"/>
  <c r="D76" i="5"/>
  <c r="E76" i="5"/>
  <c r="B77" i="5"/>
  <c r="C77" i="5"/>
  <c r="D77" i="5"/>
  <c r="E77" i="5"/>
  <c r="B78" i="5"/>
  <c r="C78" i="5"/>
  <c r="D78" i="5"/>
  <c r="E78" i="5"/>
  <c r="B79" i="5"/>
  <c r="C79" i="5"/>
  <c r="D79" i="5"/>
  <c r="E79" i="5"/>
  <c r="B80" i="5"/>
  <c r="C80" i="5"/>
  <c r="D80" i="5"/>
  <c r="E80" i="5"/>
  <c r="B81" i="5"/>
  <c r="C81" i="5"/>
  <c r="D81" i="5"/>
  <c r="E81" i="5"/>
  <c r="B82" i="5"/>
  <c r="C82" i="5"/>
  <c r="D82" i="5"/>
  <c r="E82" i="5"/>
  <c r="B83" i="5"/>
  <c r="C83" i="5"/>
  <c r="D83" i="5"/>
  <c r="E83" i="5"/>
  <c r="B84" i="5"/>
  <c r="C84" i="5"/>
  <c r="D84" i="5"/>
  <c r="E84" i="5"/>
  <c r="B85" i="5"/>
  <c r="C85" i="5"/>
  <c r="D85" i="5"/>
  <c r="E85" i="5"/>
  <c r="B86" i="5"/>
  <c r="C86" i="5"/>
  <c r="D86" i="5"/>
  <c r="E86" i="5"/>
  <c r="C88" i="5"/>
  <c r="D88" i="5"/>
  <c r="E88" i="5"/>
  <c r="C89" i="5"/>
  <c r="D89" i="5"/>
  <c r="E89" i="5"/>
  <c r="B95" i="5"/>
  <c r="B92" i="5"/>
  <c r="C92" i="5"/>
  <c r="D92" i="5"/>
  <c r="E92" i="5"/>
  <c r="C91" i="5"/>
  <c r="D91" i="5"/>
  <c r="E91" i="5"/>
  <c r="B40" i="5"/>
  <c r="C40" i="5"/>
  <c r="D40" i="5"/>
  <c r="E40" i="5"/>
  <c r="B41" i="5"/>
  <c r="C41" i="5"/>
  <c r="D41" i="5"/>
  <c r="E41" i="5"/>
  <c r="B42" i="5"/>
  <c r="C42" i="5"/>
  <c r="D42" i="5"/>
  <c r="E42" i="5"/>
  <c r="B43" i="5"/>
  <c r="C43" i="5"/>
  <c r="D43" i="5"/>
  <c r="E43" i="5"/>
  <c r="B44" i="5"/>
  <c r="C44" i="5"/>
  <c r="D44" i="5"/>
  <c r="E44" i="5"/>
  <c r="B45" i="5"/>
  <c r="C45" i="5"/>
  <c r="D45" i="5"/>
  <c r="E45" i="5"/>
  <c r="B46" i="5"/>
  <c r="C46" i="5"/>
  <c r="D46" i="5"/>
  <c r="E46" i="5"/>
  <c r="B47" i="5"/>
  <c r="C47" i="5"/>
  <c r="D47" i="5"/>
  <c r="E47" i="5"/>
  <c r="B48" i="5"/>
  <c r="C48" i="5"/>
  <c r="D48" i="5"/>
  <c r="E48" i="5"/>
  <c r="B49" i="5"/>
  <c r="C49" i="5"/>
  <c r="D49" i="5"/>
  <c r="E49" i="5"/>
  <c r="B50" i="5"/>
  <c r="C50" i="5"/>
  <c r="D50" i="5"/>
  <c r="E50" i="5"/>
  <c r="B51" i="5"/>
  <c r="C51" i="5"/>
  <c r="D51" i="5"/>
  <c r="E51" i="5"/>
  <c r="B52" i="5"/>
  <c r="C52" i="5"/>
  <c r="D52" i="5"/>
  <c r="E52" i="5"/>
  <c r="B53" i="5"/>
  <c r="C53" i="5"/>
  <c r="D53" i="5"/>
  <c r="E53" i="5"/>
  <c r="B54" i="5"/>
  <c r="C54" i="5"/>
  <c r="D54" i="5"/>
  <c r="E54" i="5"/>
  <c r="B55" i="5"/>
  <c r="C55" i="5"/>
  <c r="D55" i="5"/>
  <c r="E55" i="5"/>
  <c r="B61" i="5"/>
  <c r="B60" i="5"/>
  <c r="O295" i="32"/>
  <c r="O296" i="32"/>
  <c r="O297" i="32"/>
  <c r="O298" i="32"/>
  <c r="O299" i="32"/>
  <c r="P63" i="35"/>
  <c r="P74" i="35" s="1"/>
  <c r="B36" i="13"/>
  <c r="B23" i="13"/>
  <c r="E23" i="13"/>
  <c r="E24" i="13"/>
  <c r="E31" i="13"/>
  <c r="E32" i="13"/>
  <c r="O232" i="32"/>
  <c r="O231" i="32"/>
  <c r="O206" i="32"/>
  <c r="O205" i="32"/>
  <c r="O204" i="32"/>
  <c r="O203" i="32"/>
  <c r="O202" i="32"/>
  <c r="B231" i="32"/>
  <c r="B232" i="32"/>
  <c r="D71" i="3"/>
  <c r="C135" i="3"/>
  <c r="D135" i="3"/>
  <c r="D114" i="3"/>
  <c r="C114" i="3"/>
  <c r="D68" i="3"/>
  <c r="C101" i="3"/>
  <c r="D101" i="3"/>
  <c r="C102" i="3"/>
  <c r="D102" i="3"/>
  <c r="C103" i="3"/>
  <c r="D103" i="3"/>
  <c r="C104" i="3"/>
  <c r="D104" i="3"/>
  <c r="D100" i="3"/>
  <c r="C100" i="3"/>
  <c r="D57" i="3"/>
  <c r="D58" i="3"/>
  <c r="D59" i="3"/>
  <c r="D60" i="3"/>
  <c r="D61" i="3"/>
  <c r="C53" i="3"/>
  <c r="D53" i="3"/>
  <c r="C54" i="3"/>
  <c r="D54" i="3"/>
  <c r="C55" i="3"/>
  <c r="D55" i="3"/>
  <c r="C56" i="3"/>
  <c r="D56" i="3"/>
  <c r="C57" i="3"/>
  <c r="D52" i="3"/>
  <c r="C95" i="3"/>
  <c r="C96" i="3"/>
  <c r="C97" i="3"/>
  <c r="C98" i="3"/>
  <c r="C99" i="3"/>
  <c r="C52" i="3"/>
  <c r="E36" i="13"/>
  <c r="E37" i="13"/>
  <c r="E42" i="13"/>
  <c r="E35" i="13"/>
  <c r="E22" i="13"/>
  <c r="O96" i="35"/>
  <c r="O97" i="35"/>
  <c r="O85" i="35"/>
  <c r="O86" i="35"/>
  <c r="O74" i="35"/>
  <c r="O75" i="35"/>
  <c r="P75" i="35"/>
  <c r="O424" i="32"/>
  <c r="O422" i="32"/>
  <c r="C112" i="3"/>
  <c r="D112" i="3"/>
  <c r="C113" i="3"/>
  <c r="D113" i="3"/>
  <c r="C118" i="3"/>
  <c r="D118" i="3"/>
  <c r="C119" i="3"/>
  <c r="D119" i="3"/>
  <c r="C69" i="3"/>
  <c r="D69" i="3"/>
  <c r="C70" i="3"/>
  <c r="D70" i="3"/>
  <c r="C75" i="3"/>
  <c r="D75" i="3"/>
  <c r="C76" i="3"/>
  <c r="D76" i="3"/>
  <c r="O418" i="32"/>
  <c r="O419" i="32"/>
  <c r="O420" i="32"/>
  <c r="O421" i="32"/>
  <c r="O423" i="32"/>
  <c r="O425" i="32"/>
  <c r="O515" i="32"/>
  <c r="O487" i="32"/>
  <c r="O486" i="32"/>
  <c r="B3" i="35"/>
  <c r="B2" i="35"/>
  <c r="B3" i="8"/>
  <c r="B2" i="8"/>
  <c r="O516" i="32"/>
  <c r="O517" i="32"/>
  <c r="O518" i="32"/>
  <c r="B517" i="32"/>
  <c r="B518" i="32"/>
  <c r="O459" i="32"/>
  <c r="O460" i="32"/>
  <c r="O458" i="32"/>
  <c r="B3" i="16"/>
  <c r="B3" i="30"/>
  <c r="B3" i="5"/>
  <c r="B3" i="6"/>
  <c r="B3" i="13"/>
  <c r="B3" i="3"/>
  <c r="B3" i="4"/>
  <c r="B3" i="29"/>
  <c r="B3" i="15"/>
  <c r="B2" i="32"/>
  <c r="B3" i="10"/>
  <c r="B3" i="31"/>
  <c r="B2" i="31"/>
  <c r="B2" i="10"/>
  <c r="B3" i="32"/>
  <c r="B2" i="16"/>
  <c r="B2" i="30"/>
  <c r="B2" i="5"/>
  <c r="B2" i="6"/>
  <c r="B2" i="13"/>
  <c r="B2" i="3"/>
  <c r="B2" i="4"/>
  <c r="B2" i="29"/>
  <c r="B2" i="15"/>
  <c r="AA545" i="32"/>
  <c r="S85" i="35"/>
  <c r="D549" i="32"/>
  <c r="Q61" i="35"/>
  <c r="Q72" i="35" s="1"/>
  <c r="E20" i="4"/>
  <c r="E23" i="4"/>
  <c r="P231" i="32"/>
  <c r="P232" i="32"/>
  <c r="E24" i="4"/>
  <c r="P84" i="35"/>
  <c r="P546" i="32"/>
  <c r="D547" i="32"/>
  <c r="P61" i="35"/>
  <c r="P72" i="35" s="1"/>
  <c r="V64" i="35"/>
  <c r="V75" i="35" s="1"/>
  <c r="Q84" i="35"/>
  <c r="P85" i="35"/>
  <c r="C170" i="32"/>
  <c r="C172" i="32"/>
  <c r="P204" i="32"/>
  <c r="C56" i="6"/>
  <c r="K44" i="4"/>
  <c r="L43" i="4"/>
  <c r="E25" i="4"/>
  <c r="J44" i="4"/>
  <c r="Q60" i="35"/>
  <c r="Q71" i="35" s="1"/>
  <c r="F21" i="4"/>
  <c r="F23" i="4"/>
  <c r="S64" i="35"/>
  <c r="F22" i="4"/>
  <c r="I43" i="4"/>
  <c r="G44" i="4"/>
  <c r="R75" i="35"/>
  <c r="R97" i="35" s="1"/>
  <c r="U64" i="35"/>
  <c r="U75" i="35" s="1"/>
  <c r="Q64" i="35"/>
  <c r="Q75" i="35" s="1"/>
  <c r="F27" i="4"/>
  <c r="F44" i="4" s="1"/>
  <c r="R74" i="35"/>
  <c r="G43" i="4"/>
  <c r="P62" i="35"/>
  <c r="P73" i="35" s="1"/>
  <c r="F25" i="4"/>
  <c r="P547" i="32"/>
  <c r="F20" i="4"/>
  <c r="D546" i="32"/>
  <c r="P60" i="35"/>
  <c r="P71" i="35" s="1"/>
  <c r="S63" i="35"/>
  <c r="S74" i="35" s="1"/>
  <c r="Q62" i="35"/>
  <c r="Q73" i="35" s="1"/>
  <c r="F24" i="4"/>
  <c r="D548" i="32"/>
  <c r="Q83" i="35"/>
  <c r="I44" i="4"/>
  <c r="E21" i="4"/>
  <c r="C173" i="32"/>
  <c r="C23" i="13"/>
  <c r="W63" i="35"/>
  <c r="W74" i="35" s="1"/>
  <c r="F26" i="4"/>
  <c r="F43" i="4" s="1"/>
  <c r="Q85" i="35"/>
  <c r="F39" i="4"/>
  <c r="B22" i="30"/>
  <c r="H43" i="4"/>
  <c r="C384" i="32"/>
  <c r="F23" i="49"/>
  <c r="F21" i="49"/>
  <c r="G21" i="49"/>
  <c r="G31" i="13"/>
  <c r="F27" i="13"/>
  <c r="F26" i="13"/>
  <c r="G27" i="13"/>
  <c r="G29" i="13"/>
  <c r="F69" i="3"/>
  <c r="C86" i="3"/>
  <c r="B120" i="3"/>
  <c r="B77" i="3"/>
  <c r="D60" i="35"/>
  <c r="D72" i="35" s="1"/>
  <c r="D88" i="35"/>
  <c r="F72" i="3"/>
  <c r="D489" i="32"/>
  <c r="D518" i="32"/>
  <c r="D137" i="35"/>
  <c r="F53" i="3"/>
  <c r="Q486" i="32"/>
  <c r="Q488" i="32"/>
  <c r="Q517" i="32"/>
  <c r="E125" i="35"/>
  <c r="E72" i="35"/>
  <c r="R73" i="35"/>
  <c r="R71" i="35"/>
  <c r="R93" i="35" s="1"/>
  <c r="R72" i="35"/>
  <c r="S62" i="35"/>
  <c r="S73" i="35" s="1"/>
  <c r="T60" i="35"/>
  <c r="V60" i="35"/>
  <c r="V61" i="35"/>
  <c r="V72" i="35" s="1"/>
  <c r="W62" i="35"/>
  <c r="W73" i="35" s="1"/>
  <c r="X60" i="35"/>
  <c r="X82" i="35"/>
  <c r="Y83" i="35"/>
  <c r="S84" i="35"/>
  <c r="Z61" i="35"/>
  <c r="Z72" i="35" s="1"/>
  <c r="Y84" i="35"/>
  <c r="Z60" i="35"/>
  <c r="U84" i="35"/>
  <c r="S83" i="35"/>
  <c r="W84" i="35"/>
  <c r="U83" i="35"/>
  <c r="W83" i="35"/>
  <c r="W82" i="35"/>
  <c r="L66" i="35"/>
  <c r="L78" i="35" s="1"/>
  <c r="M66" i="35"/>
  <c r="M78" i="35" s="1"/>
  <c r="B43" i="6"/>
  <c r="B64" i="6" s="1"/>
  <c r="B38" i="6"/>
  <c r="B59" i="6" s="1"/>
  <c r="B30" i="6"/>
  <c r="B51" i="6" s="1"/>
  <c r="B34" i="6"/>
  <c r="B55" i="6" s="1"/>
  <c r="B41" i="6"/>
  <c r="B62" i="6" s="1"/>
  <c r="B42" i="6"/>
  <c r="B63" i="6" s="1"/>
  <c r="AA266" i="32" l="1"/>
  <c r="AA485" i="32"/>
  <c r="U97" i="35"/>
  <c r="W96" i="35"/>
  <c r="Z71" i="35"/>
  <c r="T71" i="35"/>
  <c r="X71" i="35"/>
  <c r="X93" i="35" s="1"/>
  <c r="V71" i="35"/>
  <c r="AA548" i="32"/>
  <c r="Q94" i="35"/>
  <c r="C78" i="3"/>
  <c r="X83" i="35"/>
  <c r="V62" i="35"/>
  <c r="V73" i="35" s="1"/>
  <c r="S60" i="35"/>
  <c r="L44" i="4"/>
  <c r="K43" i="4"/>
  <c r="C24" i="29"/>
  <c r="D29" i="29"/>
  <c r="D25" i="29"/>
  <c r="Z97" i="35"/>
  <c r="C357" i="32"/>
  <c r="Z62" i="35"/>
  <c r="T62" i="35"/>
  <c r="T73" i="35" s="1"/>
  <c r="V63" i="35"/>
  <c r="V74" i="35" s="1"/>
  <c r="S86" i="35"/>
  <c r="S87" i="35" s="1"/>
  <c r="T64" i="35"/>
  <c r="T75" i="35" s="1"/>
  <c r="O43" i="4"/>
  <c r="F31" i="13"/>
  <c r="X62" i="35"/>
  <c r="C386" i="32"/>
  <c r="E53" i="3"/>
  <c r="N43" i="4"/>
  <c r="P233" i="32"/>
  <c r="P205" i="32"/>
  <c r="C140" i="32"/>
  <c r="F88" i="5"/>
  <c r="P203" i="32"/>
  <c r="B577" i="32"/>
  <c r="O577" i="32" s="1"/>
  <c r="B579" i="32"/>
  <c r="O579" i="32" s="1"/>
  <c r="M237" i="51"/>
  <c r="C385" i="32"/>
  <c r="P87" i="35"/>
  <c r="Q66" i="35"/>
  <c r="P76" i="35"/>
  <c r="C168" i="35" s="1"/>
  <c r="P96" i="35"/>
  <c r="S75" i="35"/>
  <c r="T97" i="35"/>
  <c r="W97" i="35"/>
  <c r="X61" i="35"/>
  <c r="X72" i="35" s="1"/>
  <c r="H44" i="4"/>
  <c r="C548" i="32"/>
  <c r="C550" i="32" s="1"/>
  <c r="E26" i="4"/>
  <c r="E43" i="4" s="1"/>
  <c r="P94" i="35"/>
  <c r="B21" i="30"/>
  <c r="C30" i="29"/>
  <c r="C231" i="32"/>
  <c r="E16" i="4"/>
  <c r="P354" i="32"/>
  <c r="D487" i="32"/>
  <c r="T61" i="35"/>
  <c r="T72" i="35" s="1"/>
  <c r="T63" i="35"/>
  <c r="T74" i="35" s="1"/>
  <c r="Q93" i="35"/>
  <c r="E22" i="4"/>
  <c r="C387" i="32"/>
  <c r="F19" i="49"/>
  <c r="D82" i="3"/>
  <c r="B87" i="3"/>
  <c r="E74" i="3"/>
  <c r="E75" i="3"/>
  <c r="D295" i="32"/>
  <c r="C62" i="6"/>
  <c r="AA356" i="32"/>
  <c r="C83" i="3"/>
  <c r="C355" i="32"/>
  <c r="E291" i="51"/>
  <c r="F291" i="51"/>
  <c r="C63" i="6"/>
  <c r="P300" i="32"/>
  <c r="F236" i="51"/>
  <c r="C239" i="51"/>
  <c r="C300" i="32"/>
  <c r="Q87" i="35"/>
  <c r="I239" i="51"/>
  <c r="K238" i="51"/>
  <c r="E238" i="51"/>
  <c r="D239" i="51"/>
  <c r="D300" i="32"/>
  <c r="Q546" i="32"/>
  <c r="Q96" i="35"/>
  <c r="C64" i="6"/>
  <c r="I237" i="51"/>
  <c r="C299" i="32"/>
  <c r="D237" i="51"/>
  <c r="Q300" i="32"/>
  <c r="C291" i="51"/>
  <c r="W61" i="35"/>
  <c r="W72" i="35" s="1"/>
  <c r="F238" i="51"/>
  <c r="D238" i="51"/>
  <c r="D299" i="32"/>
  <c r="J239" i="51"/>
  <c r="K236" i="51"/>
  <c r="C237" i="51"/>
  <c r="L238" i="51"/>
  <c r="H238" i="51"/>
  <c r="F239" i="51"/>
  <c r="G237" i="51"/>
  <c r="G236" i="51"/>
  <c r="L239" i="51"/>
  <c r="H239" i="51"/>
  <c r="J238" i="51"/>
  <c r="C238" i="51"/>
  <c r="C57" i="6"/>
  <c r="K239" i="51"/>
  <c r="E239" i="51"/>
  <c r="I238" i="51"/>
  <c r="D122" i="3"/>
  <c r="C127" i="3"/>
  <c r="B20" i="30"/>
  <c r="B29" i="30"/>
  <c r="B23" i="30"/>
  <c r="B19" i="16"/>
  <c r="E57" i="3"/>
  <c r="E61" i="3"/>
  <c r="E48" i="3"/>
  <c r="C84" i="35"/>
  <c r="E135" i="3"/>
  <c r="F48" i="3"/>
  <c r="F135" i="3"/>
  <c r="D97" i="32" s="1"/>
  <c r="P550" i="32"/>
  <c r="C98" i="32" s="1"/>
  <c r="D550" i="32"/>
  <c r="D551" i="32" s="1"/>
  <c r="AA352" i="32"/>
  <c r="AA383" i="32"/>
  <c r="AA457" i="32"/>
  <c r="AA294" i="32"/>
  <c r="AA230" i="32"/>
  <c r="AA417" i="32"/>
  <c r="AA322" i="32"/>
  <c r="AA169" i="32"/>
  <c r="AA514" i="32"/>
  <c r="AA576" i="32"/>
  <c r="D31" i="15"/>
  <c r="D29" i="15"/>
  <c r="F75" i="5"/>
  <c r="F64" i="3"/>
  <c r="E63" i="3"/>
  <c r="C232" i="32"/>
  <c r="F79" i="5"/>
  <c r="C171" i="32"/>
  <c r="C141" i="32"/>
  <c r="D517" i="32"/>
  <c r="F75" i="3"/>
  <c r="G93" i="5"/>
  <c r="Q233" i="32"/>
  <c r="Q231" i="32"/>
  <c r="F76" i="3"/>
  <c r="Q518" i="32"/>
  <c r="F60" i="3"/>
  <c r="Q460" i="32"/>
  <c r="F82" i="5"/>
  <c r="P202" i="32"/>
  <c r="D84" i="35"/>
  <c r="D96" i="35" s="1"/>
  <c r="Q418" i="32"/>
  <c r="B127" i="3"/>
  <c r="B84" i="3"/>
  <c r="H66" i="35"/>
  <c r="H78" i="35" s="1"/>
  <c r="E77" i="3"/>
  <c r="D203" i="32"/>
  <c r="Q204" i="32"/>
  <c r="Q202" i="32"/>
  <c r="F84" i="5"/>
  <c r="D231" i="32"/>
  <c r="D233" i="32" s="1"/>
  <c r="G81" i="5"/>
  <c r="D170" i="32"/>
  <c r="D134" i="35"/>
  <c r="G85" i="5"/>
  <c r="Q205" i="32"/>
  <c r="Q203" i="32"/>
  <c r="G72" i="5"/>
  <c r="C26" i="6"/>
  <c r="D296" i="32"/>
  <c r="C298" i="32"/>
  <c r="C65" i="6"/>
  <c r="D65" i="6"/>
  <c r="Q299" i="32" s="1"/>
  <c r="D31" i="29"/>
  <c r="Q423" i="32"/>
  <c r="P93" i="35"/>
  <c r="Q95" i="35"/>
  <c r="P95" i="35"/>
  <c r="C55" i="6"/>
  <c r="R95" i="35"/>
  <c r="P66" i="35"/>
  <c r="V96" i="35"/>
  <c r="Y97" i="35"/>
  <c r="F32" i="13"/>
  <c r="U96" i="35"/>
  <c r="T82" i="35"/>
  <c r="T93" i="35" s="1"/>
  <c r="T83" i="35"/>
  <c r="Z84" i="35"/>
  <c r="AA549" i="32"/>
  <c r="M43" i="4"/>
  <c r="D86" i="35"/>
  <c r="R96" i="35"/>
  <c r="V97" i="35"/>
  <c r="C296" i="32"/>
  <c r="C297" i="32"/>
  <c r="C60" i="6"/>
  <c r="D298" i="32"/>
  <c r="C295" i="32"/>
  <c r="C52" i="6"/>
  <c r="D297" i="32"/>
  <c r="D62" i="6"/>
  <c r="D52" i="6"/>
  <c r="V83" i="35"/>
  <c r="V94" i="35" s="1"/>
  <c r="Z82" i="35"/>
  <c r="Z93" i="35" s="1"/>
  <c r="T84" i="35"/>
  <c r="Y61" i="35"/>
  <c r="Y72" i="35" s="1"/>
  <c r="W60" i="35"/>
  <c r="U61" i="35"/>
  <c r="T85" i="35"/>
  <c r="T96" i="35" s="1"/>
  <c r="V82" i="35"/>
  <c r="V93" i="35" s="1"/>
  <c r="Z83" i="35"/>
  <c r="Z94" i="35" s="1"/>
  <c r="AA546" i="32"/>
  <c r="Y60" i="35"/>
  <c r="U62" i="35"/>
  <c r="U73" i="35" s="1"/>
  <c r="U60" i="35"/>
  <c r="Y62" i="35"/>
  <c r="Y73" i="35" s="1"/>
  <c r="X84" i="35"/>
  <c r="X87" i="35" s="1"/>
  <c r="J43" i="4"/>
  <c r="X97" i="35"/>
  <c r="D101" i="51"/>
  <c r="Q76" i="35"/>
  <c r="D168" i="35" s="1"/>
  <c r="U87" i="35"/>
  <c r="W87" i="35"/>
  <c r="W95" i="35"/>
  <c r="G82" i="5"/>
  <c r="D267" i="32"/>
  <c r="G79" i="5"/>
  <c r="Q171" i="32" s="1"/>
  <c r="G75" i="5"/>
  <c r="G73" i="5"/>
  <c r="F24" i="13"/>
  <c r="F19" i="13"/>
  <c r="C36" i="13"/>
  <c r="G20" i="49"/>
  <c r="C85" i="35"/>
  <c r="E86" i="3"/>
  <c r="E54" i="3"/>
  <c r="F85" i="3"/>
  <c r="F77" i="3"/>
  <c r="Q487" i="32"/>
  <c r="E52" i="3"/>
  <c r="C60" i="35"/>
  <c r="C72" i="35" s="1"/>
  <c r="E73" i="35"/>
  <c r="E59" i="3"/>
  <c r="C460" i="32"/>
  <c r="C79" i="3"/>
  <c r="C122" i="3"/>
  <c r="E79" i="3"/>
  <c r="C125" i="35"/>
  <c r="C149" i="35" s="1"/>
  <c r="C82" i="3"/>
  <c r="C125" i="3"/>
  <c r="B86" i="3"/>
  <c r="B129" i="3"/>
  <c r="D131" i="3"/>
  <c r="D88" i="3"/>
  <c r="P515" i="32"/>
  <c r="E70" i="3"/>
  <c r="F87" i="3"/>
  <c r="D126" i="35"/>
  <c r="D65" i="35"/>
  <c r="D77" i="35" s="1"/>
  <c r="F83" i="3"/>
  <c r="C489" i="32"/>
  <c r="E68" i="3"/>
  <c r="B78" i="3"/>
  <c r="B121" i="3"/>
  <c r="B123" i="3"/>
  <c r="B80" i="3"/>
  <c r="B126" i="3"/>
  <c r="B83" i="3"/>
  <c r="D85" i="3"/>
  <c r="D128" i="3"/>
  <c r="G66" i="35"/>
  <c r="G78" i="35" s="1"/>
  <c r="K66" i="35"/>
  <c r="K78" i="35" s="1"/>
  <c r="C517" i="32"/>
  <c r="C64" i="35"/>
  <c r="C76" i="35" s="1"/>
  <c r="F71" i="3"/>
  <c r="D516" i="32"/>
  <c r="D488" i="32"/>
  <c r="D123" i="35"/>
  <c r="F67" i="3"/>
  <c r="F63" i="3"/>
  <c r="D62" i="35"/>
  <c r="D74" i="35" s="1"/>
  <c r="D486" i="32"/>
  <c r="F59" i="3"/>
  <c r="D122" i="35"/>
  <c r="D419" i="32"/>
  <c r="D460" i="32"/>
  <c r="Q458" i="32"/>
  <c r="F57" i="3"/>
  <c r="Q419" i="32"/>
  <c r="D63" i="35"/>
  <c r="D75" i="35" s="1"/>
  <c r="F73" i="3"/>
  <c r="F61" i="3"/>
  <c r="C136" i="35"/>
  <c r="D138" i="35"/>
  <c r="Q516" i="32"/>
  <c r="F54" i="3"/>
  <c r="D63" i="6"/>
  <c r="D53" i="6"/>
  <c r="D51" i="6"/>
  <c r="P418" i="32"/>
  <c r="E66" i="3"/>
  <c r="F71" i="5"/>
  <c r="F77" i="5"/>
  <c r="F86" i="5"/>
  <c r="D58" i="6"/>
  <c r="D57" i="6"/>
  <c r="E75" i="35"/>
  <c r="C110" i="35"/>
  <c r="C122" i="35" s="1"/>
  <c r="C459" i="32"/>
  <c r="E74" i="35"/>
  <c r="E98" i="35" s="1"/>
  <c r="C518" i="32"/>
  <c r="E76" i="3"/>
  <c r="B85" i="3"/>
  <c r="B128" i="3"/>
  <c r="C130" i="3"/>
  <c r="C87" i="3"/>
  <c r="B131" i="3"/>
  <c r="B88" i="3"/>
  <c r="C112" i="35"/>
  <c r="C124" i="35" s="1"/>
  <c r="E126" i="35"/>
  <c r="E150" i="35" s="1"/>
  <c r="G22" i="49"/>
  <c r="Q390" i="32"/>
  <c r="G32" i="13"/>
  <c r="D425" i="32"/>
  <c r="AA298" i="32"/>
  <c r="D60" i="6"/>
  <c r="D55" i="6"/>
  <c r="G71" i="5"/>
  <c r="D61" i="32"/>
  <c r="Q515" i="32"/>
  <c r="F70" i="3"/>
  <c r="F58" i="3"/>
  <c r="E122" i="35"/>
  <c r="C420" i="32"/>
  <c r="E71" i="3"/>
  <c r="C63" i="35"/>
  <c r="C75" i="35" s="1"/>
  <c r="B82" i="3"/>
  <c r="B125" i="3"/>
  <c r="D84" i="3"/>
  <c r="D127" i="3"/>
  <c r="E77" i="35"/>
  <c r="F66" i="35"/>
  <c r="F78" i="35" s="1"/>
  <c r="E140" i="35"/>
  <c r="P487" i="32"/>
  <c r="P490" i="32" s="1"/>
  <c r="C86" i="35"/>
  <c r="C89" i="35"/>
  <c r="E82" i="3"/>
  <c r="D30" i="15"/>
  <c r="B15" i="16"/>
  <c r="B20" i="16"/>
  <c r="F74" i="3"/>
  <c r="D136" i="35"/>
  <c r="F62" i="3"/>
  <c r="D87" i="35"/>
  <c r="F86" i="3"/>
  <c r="E73" i="3"/>
  <c r="F76" i="5"/>
  <c r="F83" i="5"/>
  <c r="G91" i="5"/>
  <c r="G78" i="5"/>
  <c r="Q172" i="32" s="1"/>
  <c r="F73" i="5"/>
  <c r="F89" i="5"/>
  <c r="F80" i="5"/>
  <c r="F78" i="5"/>
  <c r="G84" i="5"/>
  <c r="F72" i="5"/>
  <c r="F74" i="5"/>
  <c r="G83" i="5"/>
  <c r="G80" i="5"/>
  <c r="Q173" i="32" s="1"/>
  <c r="E55" i="3"/>
  <c r="C61" i="35"/>
  <c r="C73" i="35" s="1"/>
  <c r="C97" i="35" s="1"/>
  <c r="C62" i="35"/>
  <c r="C74" i="35" s="1"/>
  <c r="C421" i="32"/>
  <c r="E78" i="3"/>
  <c r="C424" i="32"/>
  <c r="B79" i="3"/>
  <c r="B122" i="3"/>
  <c r="B124" i="3"/>
  <c r="B81" i="3"/>
  <c r="C85" i="3"/>
  <c r="C128" i="3"/>
  <c r="D87" i="3"/>
  <c r="D130" i="3"/>
  <c r="C131" i="3"/>
  <c r="C88" i="3"/>
  <c r="P516" i="32"/>
  <c r="C87" i="35"/>
  <c r="F29" i="13"/>
  <c r="C354" i="32"/>
  <c r="F47" i="13"/>
  <c r="F28" i="13"/>
  <c r="F22" i="49"/>
  <c r="C388" i="32"/>
  <c r="F33" i="49"/>
  <c r="P384" i="32"/>
  <c r="P390" i="32" s="1"/>
  <c r="G23" i="49"/>
  <c r="G19" i="49"/>
  <c r="G30" i="13"/>
  <c r="G26" i="13"/>
  <c r="D66" i="35"/>
  <c r="D78" i="35" s="1"/>
  <c r="F89" i="3"/>
  <c r="D64" i="35"/>
  <c r="D76" i="35" s="1"/>
  <c r="D422" i="32"/>
  <c r="D61" i="35"/>
  <c r="D73" i="35" s="1"/>
  <c r="D458" i="32"/>
  <c r="D121" i="35"/>
  <c r="F137" i="3"/>
  <c r="G28" i="13"/>
  <c r="G24" i="13"/>
  <c r="F82" i="3"/>
  <c r="D89" i="35"/>
  <c r="D101" i="35" s="1"/>
  <c r="Q421" i="32"/>
  <c r="F66" i="3"/>
  <c r="D135" i="35"/>
  <c r="D85" i="35"/>
  <c r="Q459" i="32"/>
  <c r="E62" i="3"/>
  <c r="D120" i="3"/>
  <c r="E123" i="35"/>
  <c r="E147" i="35" s="1"/>
  <c r="C487" i="32"/>
  <c r="E64" i="3"/>
  <c r="C458" i="32"/>
  <c r="E293" i="51"/>
  <c r="C353" i="32"/>
  <c r="F23" i="13"/>
  <c r="F25" i="13"/>
  <c r="P355" i="32"/>
  <c r="F14" i="49"/>
  <c r="F18" i="49"/>
  <c r="G18" i="49"/>
  <c r="G25" i="13"/>
  <c r="G23" i="13"/>
  <c r="C124" i="3"/>
  <c r="P424" i="32"/>
  <c r="P425" i="32"/>
  <c r="G47" i="13"/>
  <c r="S94" i="35"/>
  <c r="S96" i="35"/>
  <c r="S66" i="35"/>
  <c r="R66" i="35"/>
  <c r="D64" i="6"/>
  <c r="G86" i="5"/>
  <c r="Q547" i="32"/>
  <c r="Z96" i="35"/>
  <c r="X96" i="35"/>
  <c r="G14" i="49"/>
  <c r="D124" i="35"/>
  <c r="D56" i="6"/>
  <c r="G76" i="5"/>
  <c r="Q424" i="32"/>
  <c r="J237" i="51"/>
  <c r="Q548" i="32"/>
  <c r="Y96" i="35"/>
  <c r="E97" i="35"/>
  <c r="D78" i="3"/>
  <c r="D424" i="32"/>
  <c r="F79" i="3"/>
  <c r="D423" i="32"/>
  <c r="D421" i="32"/>
  <c r="D418" i="32"/>
  <c r="Q425" i="32"/>
  <c r="F84" i="3"/>
  <c r="Q489" i="32"/>
  <c r="F68" i="3"/>
  <c r="F52" i="3"/>
  <c r="C121" i="35"/>
  <c r="C418" i="32"/>
  <c r="E137" i="3"/>
  <c r="E58" i="3"/>
  <c r="C419" i="32"/>
  <c r="E60" i="3"/>
  <c r="E67" i="3"/>
  <c r="C488" i="32"/>
  <c r="C111" i="35"/>
  <c r="C123" i="35" s="1"/>
  <c r="C422" i="32"/>
  <c r="E69" i="3"/>
  <c r="C423" i="32"/>
  <c r="C516" i="32"/>
  <c r="C77" i="3"/>
  <c r="C120" i="3"/>
  <c r="D123" i="3"/>
  <c r="D80" i="3"/>
  <c r="D126" i="3"/>
  <c r="D83" i="3"/>
  <c r="E84" i="3"/>
  <c r="C425" i="32"/>
  <c r="C65" i="35"/>
  <c r="C77" i="35" s="1"/>
  <c r="D129" i="3"/>
  <c r="D86" i="3"/>
  <c r="E87" i="3"/>
  <c r="C114" i="35"/>
  <c r="E78" i="35"/>
  <c r="C133" i="35"/>
  <c r="C134" i="35"/>
  <c r="P419" i="32"/>
  <c r="P460" i="32"/>
  <c r="P461" i="32" s="1"/>
  <c r="C135" i="35"/>
  <c r="P421" i="32"/>
  <c r="P423" i="32"/>
  <c r="P518" i="32"/>
  <c r="E85" i="3"/>
  <c r="C138" i="35"/>
  <c r="E101" i="51"/>
  <c r="F101" i="51"/>
  <c r="G33" i="49"/>
  <c r="G19" i="13"/>
  <c r="Y87" i="35"/>
  <c r="R76" i="35"/>
  <c r="E168" i="35" s="1"/>
  <c r="R94" i="35"/>
  <c r="R87" i="35"/>
  <c r="S95" i="35"/>
  <c r="X94" i="35"/>
  <c r="X73" i="35"/>
  <c r="Z66" i="35"/>
  <c r="Z73" i="35"/>
  <c r="Z76" i="35" s="1"/>
  <c r="M168" i="35" s="1"/>
  <c r="G92" i="5"/>
  <c r="G89" i="5"/>
  <c r="G77" i="5"/>
  <c r="G74" i="5"/>
  <c r="G88" i="5"/>
  <c r="E121" i="35"/>
  <c r="E145" i="35" s="1"/>
  <c r="E91" i="35"/>
  <c r="E76" i="35"/>
  <c r="E100" i="35" s="1"/>
  <c r="E149" i="35"/>
  <c r="E124" i="35"/>
  <c r="E148" i="35" s="1"/>
  <c r="E96" i="35"/>
  <c r="D125" i="35"/>
  <c r="D149" i="35" s="1"/>
  <c r="V95" i="35" l="1"/>
  <c r="F165" i="51"/>
  <c r="E165" i="51"/>
  <c r="Q142" i="32"/>
  <c r="Q141" i="32"/>
  <c r="Q140" i="32"/>
  <c r="C147" i="32"/>
  <c r="P142" i="32"/>
  <c r="Q490" i="32"/>
  <c r="Q235" i="32"/>
  <c r="P296" i="32"/>
  <c r="P299" i="32"/>
  <c r="P358" i="32"/>
  <c r="W66" i="35"/>
  <c r="U71" i="35"/>
  <c r="U93" i="35" s="1"/>
  <c r="S71" i="35"/>
  <c r="S93" i="35" s="1"/>
  <c r="Y71" i="35"/>
  <c r="Y93" i="35" s="1"/>
  <c r="P235" i="32"/>
  <c r="D150" i="35"/>
  <c r="P207" i="32"/>
  <c r="F17" i="4"/>
  <c r="C551" i="32"/>
  <c r="X95" i="35"/>
  <c r="Z87" i="35"/>
  <c r="D34" i="15"/>
  <c r="P267" i="32" s="1"/>
  <c r="AA547" i="32"/>
  <c r="V76" i="35"/>
  <c r="I168" i="35" s="1"/>
  <c r="O59" i="32"/>
  <c r="C233" i="32"/>
  <c r="E235" i="51"/>
  <c r="W94" i="35"/>
  <c r="V66" i="35"/>
  <c r="T76" i="35"/>
  <c r="G168" i="35" s="1"/>
  <c r="C390" i="32"/>
  <c r="W71" i="35"/>
  <c r="W76" i="35" s="1"/>
  <c r="J168" i="35" s="1"/>
  <c r="T66" i="35"/>
  <c r="S97" i="35"/>
  <c r="C97" i="32"/>
  <c r="U66" i="35"/>
  <c r="T95" i="35"/>
  <c r="T94" i="35"/>
  <c r="T87" i="35"/>
  <c r="P171" i="32"/>
  <c r="X66" i="35"/>
  <c r="Y94" i="35"/>
  <c r="P173" i="32"/>
  <c r="V87" i="35"/>
  <c r="Y76" i="35"/>
  <c r="L168" i="35" s="1"/>
  <c r="P170" i="32"/>
  <c r="Y66" i="35"/>
  <c r="U95" i="35"/>
  <c r="Q296" i="32"/>
  <c r="M236" i="51"/>
  <c r="P298" i="32"/>
  <c r="E164" i="51"/>
  <c r="C59" i="32"/>
  <c r="D62" i="32"/>
  <c r="F164" i="51"/>
  <c r="C62" i="32"/>
  <c r="C293" i="51"/>
  <c r="C292" i="51" s="1"/>
  <c r="C301" i="32"/>
  <c r="Q461" i="32"/>
  <c r="C490" i="32"/>
  <c r="D301" i="32"/>
  <c r="AA299" i="32"/>
  <c r="E237" i="51"/>
  <c r="F237" i="51"/>
  <c r="J236" i="51"/>
  <c r="L236" i="51"/>
  <c r="L237" i="51"/>
  <c r="D429" i="32"/>
  <c r="D236" i="51"/>
  <c r="I236" i="51"/>
  <c r="E236" i="51"/>
  <c r="C236" i="51"/>
  <c r="K237" i="51"/>
  <c r="H236" i="51"/>
  <c r="H237" i="51"/>
  <c r="C429" i="32"/>
  <c r="Q207" i="32"/>
  <c r="C358" i="32"/>
  <c r="D519" i="32"/>
  <c r="C96" i="35"/>
  <c r="D98" i="35"/>
  <c r="D146" i="35"/>
  <c r="D490" i="32"/>
  <c r="D461" i="32"/>
  <c r="Q519" i="32"/>
  <c r="Q520" i="32" s="1"/>
  <c r="D145" i="35"/>
  <c r="D206" i="32"/>
  <c r="Q170" i="32"/>
  <c r="Q238" i="32"/>
  <c r="C147" i="35"/>
  <c r="J323" i="51"/>
  <c r="C64" i="32"/>
  <c r="D293" i="51"/>
  <c r="D101" i="32"/>
  <c r="D102" i="32"/>
  <c r="D63" i="32"/>
  <c r="D147" i="35"/>
  <c r="C461" i="32"/>
  <c r="D116" i="35"/>
  <c r="E101" i="35"/>
  <c r="C100" i="35"/>
  <c r="C519" i="32"/>
  <c r="C235" i="51"/>
  <c r="P295" i="32"/>
  <c r="C69" i="6"/>
  <c r="P297" i="32"/>
  <c r="U72" i="35"/>
  <c r="Q550" i="32"/>
  <c r="Q295" i="32"/>
  <c r="AA325" i="32"/>
  <c r="Y95" i="35"/>
  <c r="Z95" i="35"/>
  <c r="E79" i="35"/>
  <c r="E167" i="35" s="1"/>
  <c r="D235" i="51"/>
  <c r="Q297" i="32"/>
  <c r="P519" i="32"/>
  <c r="P520" i="32" s="1"/>
  <c r="E67" i="35"/>
  <c r="D140" i="35"/>
  <c r="E34" i="15"/>
  <c r="F235" i="51"/>
  <c r="C148" i="35"/>
  <c r="D390" i="32"/>
  <c r="P429" i="32"/>
  <c r="C146" i="35"/>
  <c r="F49" i="3"/>
  <c r="C98" i="35"/>
  <c r="C91" i="35"/>
  <c r="E146" i="35"/>
  <c r="D11" i="16"/>
  <c r="C323" i="51"/>
  <c r="C28" i="32"/>
  <c r="C267" i="32"/>
  <c r="E15" i="15"/>
  <c r="P141" i="32"/>
  <c r="D67" i="35"/>
  <c r="D79" i="35"/>
  <c r="D167" i="35" s="1"/>
  <c r="C101" i="35"/>
  <c r="D97" i="35"/>
  <c r="C206" i="32"/>
  <c r="P172" i="32"/>
  <c r="F105" i="5"/>
  <c r="Q429" i="32"/>
  <c r="D432" i="32" s="1"/>
  <c r="J160" i="35" s="1"/>
  <c r="D100" i="35"/>
  <c r="P140" i="32"/>
  <c r="E323" i="51"/>
  <c r="E116" i="35"/>
  <c r="Q358" i="32"/>
  <c r="C102" i="32"/>
  <c r="D358" i="32"/>
  <c r="G34" i="49"/>
  <c r="E292" i="51"/>
  <c r="D91" i="35"/>
  <c r="C63" i="32"/>
  <c r="C101" i="32"/>
  <c r="G48" i="13"/>
  <c r="F293" i="51"/>
  <c r="G15" i="49"/>
  <c r="Q298" i="32"/>
  <c r="C145" i="35"/>
  <c r="D64" i="32"/>
  <c r="D27" i="6"/>
  <c r="K323" i="51"/>
  <c r="D69" i="6"/>
  <c r="C140" i="35"/>
  <c r="F138" i="3"/>
  <c r="E138" i="3"/>
  <c r="E99" i="35"/>
  <c r="C58" i="32"/>
  <c r="C116" i="35"/>
  <c r="F136" i="3"/>
  <c r="C126" i="35"/>
  <c r="C128" i="35" s="1"/>
  <c r="C67" i="35"/>
  <c r="D58" i="32"/>
  <c r="D99" i="35"/>
  <c r="G291" i="51"/>
  <c r="G20" i="13"/>
  <c r="D128" i="35"/>
  <c r="G37" i="5"/>
  <c r="C61" i="32"/>
  <c r="X76" i="35"/>
  <c r="K168" i="35" s="1"/>
  <c r="G105" i="5"/>
  <c r="D22" i="16"/>
  <c r="D28" i="32"/>
  <c r="D148" i="35"/>
  <c r="E128" i="35"/>
  <c r="C99" i="35"/>
  <c r="C79" i="35"/>
  <c r="U76" i="35" l="1"/>
  <c r="H168" i="35" s="1"/>
  <c r="S76" i="35"/>
  <c r="F168" i="35" s="1"/>
  <c r="F323" i="51"/>
  <c r="D106" i="32"/>
  <c r="G323" i="51"/>
  <c r="C234" i="51"/>
  <c r="W93" i="35"/>
  <c r="H323" i="51"/>
  <c r="D24" i="15"/>
  <c r="E35" i="15"/>
  <c r="E24" i="15"/>
  <c r="AA550" i="32"/>
  <c r="D152" i="35"/>
  <c r="M323" i="51"/>
  <c r="I323" i="51"/>
  <c r="L323" i="51"/>
  <c r="E168" i="51"/>
  <c r="D323" i="51"/>
  <c r="D68" i="32"/>
  <c r="D234" i="51"/>
  <c r="D240" i="51" s="1"/>
  <c r="F168" i="51"/>
  <c r="D110" i="32"/>
  <c r="Q301" i="32"/>
  <c r="D103" i="32" s="1"/>
  <c r="U94" i="35"/>
  <c r="P301" i="32"/>
  <c r="F234" i="51"/>
  <c r="F240" i="51" s="1"/>
  <c r="E234" i="51"/>
  <c r="E240" i="51" s="1"/>
  <c r="D98" i="32"/>
  <c r="E152" i="35"/>
  <c r="E103" i="35"/>
  <c r="D103" i="35"/>
  <c r="D430" i="32"/>
  <c r="D67" i="32"/>
  <c r="C432" i="32"/>
  <c r="I160" i="35" s="1"/>
  <c r="I161" i="35" s="1"/>
  <c r="C240" i="51"/>
  <c r="Q267" i="32"/>
  <c r="C152" i="35"/>
  <c r="D292" i="51"/>
  <c r="Q430" i="32"/>
  <c r="C150" i="35"/>
  <c r="F292" i="51"/>
  <c r="D70" i="6"/>
  <c r="D73" i="32"/>
  <c r="D72" i="32"/>
  <c r="D115" i="32"/>
  <c r="D111" i="32"/>
  <c r="H291" i="51"/>
  <c r="D71" i="32"/>
  <c r="D70" i="32"/>
  <c r="C167" i="35"/>
  <c r="C103" i="35"/>
  <c r="D31" i="32"/>
  <c r="K160" i="35"/>
  <c r="K161" i="35" s="1"/>
  <c r="AA267" i="32" l="1"/>
  <c r="O28" i="32"/>
  <c r="D107" i="32"/>
  <c r="O98" i="32"/>
  <c r="J161" i="35"/>
  <c r="D433" i="32"/>
  <c r="G110" i="5"/>
  <c r="C103" i="32"/>
  <c r="I291" i="51"/>
  <c r="G111" i="5" l="1"/>
  <c r="D112" i="32"/>
  <c r="J291" i="51"/>
  <c r="G293" i="51"/>
  <c r="AA357" i="32" l="1"/>
  <c r="G292" i="51"/>
  <c r="K291" i="51"/>
  <c r="L291" i="51" l="1"/>
  <c r="H293" i="51"/>
  <c r="H292" i="51" l="1"/>
  <c r="I293" i="51"/>
  <c r="AA354" i="32" l="1"/>
  <c r="M291" i="51"/>
  <c r="I292" i="51"/>
  <c r="J293" i="51"/>
  <c r="AA387" i="32" l="1"/>
  <c r="O62" i="32"/>
  <c r="O63" i="32"/>
  <c r="J292" i="51"/>
  <c r="AA353" i="32"/>
  <c r="K293" i="51"/>
  <c r="L293" i="51"/>
  <c r="M293" i="51" l="1"/>
  <c r="K292" i="51"/>
  <c r="O101" i="32"/>
  <c r="L292" i="51"/>
  <c r="M292" i="51" l="1"/>
  <c r="AA358" i="32"/>
  <c r="AA355" i="32"/>
  <c r="AA385" i="32" l="1"/>
  <c r="AA386" i="32"/>
  <c r="AA384" i="32" l="1"/>
  <c r="AA388" i="32" l="1"/>
  <c r="O102" i="32" l="1"/>
  <c r="AA389" i="32"/>
  <c r="AA390" i="32" l="1"/>
  <c r="G235" i="51" l="1"/>
  <c r="H235" i="51" l="1"/>
  <c r="I235" i="51" l="1"/>
  <c r="H234" i="51"/>
  <c r="H240" i="51" s="1"/>
  <c r="G234" i="51"/>
  <c r="G240" i="51" s="1"/>
  <c r="J235" i="51" l="1"/>
  <c r="O64" i="32" l="1"/>
  <c r="K235" i="51"/>
  <c r="L235" i="51"/>
  <c r="I234" i="51"/>
  <c r="I240" i="51" s="1"/>
  <c r="J234" i="51" l="1"/>
  <c r="J240" i="51" s="1"/>
  <c r="K234" i="51"/>
  <c r="K240" i="51" s="1"/>
  <c r="AA324" i="32" l="1"/>
  <c r="AA297" i="32"/>
  <c r="M235" i="51"/>
  <c r="AA296" i="32"/>
  <c r="AA323" i="32" l="1"/>
  <c r="AA295" i="32"/>
  <c r="L234" i="51"/>
  <c r="L240" i="51" s="1"/>
  <c r="M234" i="51" l="1"/>
  <c r="M240" i="51" s="1"/>
  <c r="O103" i="32" l="1"/>
  <c r="AA301" i="32"/>
  <c r="D583" i="32" l="1"/>
  <c r="C583" i="32"/>
  <c r="D582" i="32"/>
  <c r="D581" i="32"/>
  <c r="D580" i="32"/>
  <c r="C580" i="32"/>
  <c r="D579" i="32"/>
  <c r="C579" i="32"/>
  <c r="D578" i="32"/>
  <c r="C578" i="32"/>
  <c r="D577" i="32" l="1"/>
  <c r="D584" i="32" s="1"/>
  <c r="F15" i="29"/>
  <c r="C581" i="32"/>
  <c r="C577" i="32"/>
  <c r="C582" i="32"/>
  <c r="F30" i="29"/>
  <c r="Q578" i="32" s="1"/>
  <c r="E31" i="29"/>
  <c r="E35" i="29"/>
  <c r="F32" i="29"/>
  <c r="Q580" i="32" s="1"/>
  <c r="F34" i="29"/>
  <c r="F33" i="29"/>
  <c r="Q582" i="32" l="1"/>
  <c r="F31" i="29"/>
  <c r="Q579" i="32" s="1"/>
  <c r="D23" i="29"/>
  <c r="B581" i="32" s="1"/>
  <c r="O581" i="32" s="1"/>
  <c r="D33" i="29"/>
  <c r="E32" i="29"/>
  <c r="E30" i="29"/>
  <c r="E29" i="29"/>
  <c r="D22" i="29"/>
  <c r="B580" i="32" s="1"/>
  <c r="O580" i="32" s="1"/>
  <c r="D32" i="29"/>
  <c r="P583" i="32"/>
  <c r="Q581" i="32"/>
  <c r="P579" i="32"/>
  <c r="E15" i="29"/>
  <c r="D60" i="32"/>
  <c r="D34" i="29"/>
  <c r="D24" i="29"/>
  <c r="B582" i="32" s="1"/>
  <c r="O582" i="32" s="1"/>
  <c r="F35" i="29"/>
  <c r="Q583" i="32" s="1"/>
  <c r="D30" i="29"/>
  <c r="D20" i="29"/>
  <c r="B578" i="32" s="1"/>
  <c r="O578" i="32" s="1"/>
  <c r="C584" i="32"/>
  <c r="F16" i="29" l="1"/>
  <c r="C60" i="32"/>
  <c r="D69" i="32" s="1"/>
  <c r="P578" i="32"/>
  <c r="D65" i="32"/>
  <c r="F29" i="29"/>
  <c r="E36" i="29"/>
  <c r="P577" i="32"/>
  <c r="P580" i="32"/>
  <c r="P584" i="32" l="1"/>
  <c r="C65" i="32"/>
  <c r="Q577" i="32"/>
  <c r="Q584" i="32" s="1"/>
  <c r="F36" i="29"/>
  <c r="C99" i="32"/>
  <c r="D74" i="32" l="1"/>
  <c r="D99" i="32"/>
  <c r="D108" i="32" l="1"/>
  <c r="AA583" i="32" l="1"/>
  <c r="AA579" i="32" l="1"/>
  <c r="AA577" i="32" l="1"/>
  <c r="AA582" i="32" l="1"/>
  <c r="AA578" i="32" l="1"/>
  <c r="AA581" i="32" l="1"/>
  <c r="O60" i="32" l="1"/>
  <c r="AA580" i="32" l="1"/>
  <c r="AA584" i="32"/>
  <c r="O99" i="32" l="1"/>
  <c r="F133" i="35" l="1"/>
  <c r="G133" i="35"/>
  <c r="G61" i="35" l="1"/>
  <c r="G73" i="35" s="1"/>
  <c r="G88" i="35"/>
  <c r="G109" i="35"/>
  <c r="F135" i="35"/>
  <c r="G112" i="35"/>
  <c r="G84" i="35"/>
  <c r="F109" i="35"/>
  <c r="F85" i="35"/>
  <c r="G60" i="35"/>
  <c r="F62" i="35"/>
  <c r="F74" i="35" s="1"/>
  <c r="F138" i="35"/>
  <c r="G64" i="35"/>
  <c r="G76" i="35" s="1"/>
  <c r="F137" i="35"/>
  <c r="F134" i="35"/>
  <c r="G65" i="35"/>
  <c r="F63" i="35"/>
  <c r="F86" i="35"/>
  <c r="F60" i="35"/>
  <c r="F110" i="35"/>
  <c r="F122" i="35" s="1"/>
  <c r="F64" i="35"/>
  <c r="F76" i="35" s="1"/>
  <c r="G135" i="35"/>
  <c r="G136" i="35" l="1"/>
  <c r="F112" i="35"/>
  <c r="F124" i="35" s="1"/>
  <c r="F146" i="35"/>
  <c r="F75" i="35"/>
  <c r="F88" i="35"/>
  <c r="F100" i="35" s="1"/>
  <c r="F65" i="35"/>
  <c r="F77" i="35" s="1"/>
  <c r="G72" i="35"/>
  <c r="G121" i="35"/>
  <c r="G145" i="35" s="1"/>
  <c r="F89" i="35"/>
  <c r="H111" i="35"/>
  <c r="H123" i="35" s="1"/>
  <c r="G62" i="35"/>
  <c r="G100" i="35"/>
  <c r="G85" i="35"/>
  <c r="G97" i="35" s="1"/>
  <c r="G134" i="35"/>
  <c r="H65" i="35"/>
  <c r="H77" i="35" s="1"/>
  <c r="G111" i="35"/>
  <c r="G110" i="35"/>
  <c r="H60" i="35"/>
  <c r="H109" i="35"/>
  <c r="F61" i="35"/>
  <c r="F73" i="35" s="1"/>
  <c r="F97" i="35" s="1"/>
  <c r="G77" i="35"/>
  <c r="H113" i="35"/>
  <c r="H125" i="35" s="1"/>
  <c r="G124" i="35"/>
  <c r="F111" i="35"/>
  <c r="F123" i="35" s="1"/>
  <c r="F147" i="35" s="1"/>
  <c r="G114" i="35"/>
  <c r="G126" i="35" s="1"/>
  <c r="F84" i="35"/>
  <c r="H64" i="35"/>
  <c r="I113" i="35"/>
  <c r="I125" i="35" s="1"/>
  <c r="F72" i="35"/>
  <c r="F98" i="35"/>
  <c r="G113" i="35"/>
  <c r="G125" i="35" s="1"/>
  <c r="G86" i="35"/>
  <c r="F113" i="35"/>
  <c r="F125" i="35" s="1"/>
  <c r="F149" i="35" s="1"/>
  <c r="F121" i="35"/>
  <c r="F145" i="35" s="1"/>
  <c r="G148" i="35" l="1"/>
  <c r="F67" i="35"/>
  <c r="F79" i="35"/>
  <c r="F167" i="35" s="1"/>
  <c r="F136" i="35"/>
  <c r="F140" i="35" s="1"/>
  <c r="F114" i="35"/>
  <c r="F126" i="35" s="1"/>
  <c r="F150" i="35" s="1"/>
  <c r="G138" i="35"/>
  <c r="G150" i="35" s="1"/>
  <c r="H62" i="35"/>
  <c r="H74" i="35" s="1"/>
  <c r="H76" i="35"/>
  <c r="H121" i="35"/>
  <c r="H72" i="35"/>
  <c r="G122" i="35"/>
  <c r="G146" i="35" s="1"/>
  <c r="G87" i="35"/>
  <c r="F96" i="35"/>
  <c r="G123" i="35"/>
  <c r="G147" i="35" s="1"/>
  <c r="G74" i="35"/>
  <c r="G98" i="35" s="1"/>
  <c r="H61" i="35"/>
  <c r="H110" i="35"/>
  <c r="H122" i="35" s="1"/>
  <c r="G96" i="35"/>
  <c r="F101" i="35"/>
  <c r="H85" i="35"/>
  <c r="H134" i="35"/>
  <c r="F148" i="35"/>
  <c r="H112" i="35"/>
  <c r="H124" i="35" s="1"/>
  <c r="G116" i="35"/>
  <c r="F87" i="35"/>
  <c r="F99" i="35" s="1"/>
  <c r="F128" i="35" l="1"/>
  <c r="G128" i="35"/>
  <c r="F116" i="35"/>
  <c r="F152" i="35" s="1"/>
  <c r="H146" i="35"/>
  <c r="H73" i="35"/>
  <c r="H97" i="35" s="1"/>
  <c r="F91" i="35"/>
  <c r="F103" i="35" s="1"/>
  <c r="H138" i="35" l="1"/>
  <c r="I133" i="35"/>
  <c r="I135" i="35" l="1"/>
  <c r="J61" i="35"/>
  <c r="J73" i="35" s="1"/>
  <c r="J60" i="35"/>
  <c r="J112" i="35"/>
  <c r="H137" i="35"/>
  <c r="H149" i="35" s="1"/>
  <c r="H114" i="35"/>
  <c r="G89" i="35"/>
  <c r="J109" i="35"/>
  <c r="J64" i="35"/>
  <c r="J76" i="35" s="1"/>
  <c r="I64" i="35"/>
  <c r="I76" i="35" s="1"/>
  <c r="J113" i="35"/>
  <c r="I112" i="35"/>
  <c r="I109" i="35"/>
  <c r="I110" i="35"/>
  <c r="I62" i="35"/>
  <c r="G137" i="35"/>
  <c r="I60" i="35"/>
  <c r="H133" i="35"/>
  <c r="J111" i="35"/>
  <c r="I111" i="35"/>
  <c r="I123" i="35" s="1"/>
  <c r="I147" i="35" s="1"/>
  <c r="H135" i="35"/>
  <c r="H147" i="35" s="1"/>
  <c r="J65" i="35"/>
  <c r="H84" i="35"/>
  <c r="I138" i="35"/>
  <c r="K113" i="35"/>
  <c r="K125" i="35" s="1"/>
  <c r="J62" i="35"/>
  <c r="I61" i="35"/>
  <c r="G63" i="35"/>
  <c r="I65" i="35"/>
  <c r="I77" i="35" s="1"/>
  <c r="I85" i="35"/>
  <c r="I134" i="35"/>
  <c r="J133" i="35"/>
  <c r="J110" i="35" l="1"/>
  <c r="J122" i="35" s="1"/>
  <c r="J124" i="35"/>
  <c r="I137" i="35"/>
  <c r="I149" i="35" s="1"/>
  <c r="J77" i="35"/>
  <c r="H145" i="35"/>
  <c r="I72" i="35"/>
  <c r="G90" i="35"/>
  <c r="G102" i="35" s="1"/>
  <c r="G101" i="35"/>
  <c r="G91" i="35"/>
  <c r="J72" i="35"/>
  <c r="H63" i="35"/>
  <c r="J74" i="35"/>
  <c r="I74" i="35"/>
  <c r="J121" i="35"/>
  <c r="H136" i="35"/>
  <c r="H148" i="35" s="1"/>
  <c r="H126" i="35"/>
  <c r="H128" i="35" s="1"/>
  <c r="H116" i="35"/>
  <c r="K64" i="35"/>
  <c r="K76" i="35" s="1"/>
  <c r="I73" i="35"/>
  <c r="I97" i="35" s="1"/>
  <c r="I136" i="35"/>
  <c r="I86" i="35"/>
  <c r="H96" i="35"/>
  <c r="J123" i="35"/>
  <c r="I122" i="35"/>
  <c r="I146" i="35" s="1"/>
  <c r="G75" i="35"/>
  <c r="G79" i="35" s="1"/>
  <c r="G167" i="35" s="1"/>
  <c r="G67" i="35"/>
  <c r="H86" i="35"/>
  <c r="H98" i="35" s="1"/>
  <c r="G149" i="35"/>
  <c r="G140" i="35"/>
  <c r="G152" i="35" s="1"/>
  <c r="I114" i="35"/>
  <c r="I126" i="35" s="1"/>
  <c r="I150" i="35" s="1"/>
  <c r="I121" i="35"/>
  <c r="I124" i="35"/>
  <c r="J125" i="35"/>
  <c r="K65" i="35"/>
  <c r="K77" i="35" s="1"/>
  <c r="I84" i="35"/>
  <c r="K135" i="35"/>
  <c r="K138" i="35"/>
  <c r="K133" i="35"/>
  <c r="I140" i="35" l="1"/>
  <c r="I148" i="35"/>
  <c r="I98" i="35"/>
  <c r="I116" i="35"/>
  <c r="H150" i="35"/>
  <c r="G99" i="35"/>
  <c r="I88" i="35"/>
  <c r="I100" i="35" s="1"/>
  <c r="J138" i="35"/>
  <c r="J84" i="35"/>
  <c r="K134" i="35"/>
  <c r="K85" i="35"/>
  <c r="F90" i="35"/>
  <c r="F102" i="35" s="1"/>
  <c r="I87" i="35"/>
  <c r="K110" i="35"/>
  <c r="K122" i="35" s="1"/>
  <c r="H140" i="35"/>
  <c r="H152" i="35" s="1"/>
  <c r="J85" i="35"/>
  <c r="J97" i="35" s="1"/>
  <c r="J134" i="35"/>
  <c r="H87" i="35"/>
  <c r="K62" i="35"/>
  <c r="K61" i="35"/>
  <c r="K73" i="35" s="1"/>
  <c r="K60" i="35"/>
  <c r="I96" i="35"/>
  <c r="L113" i="35"/>
  <c r="L125" i="35" s="1"/>
  <c r="M113" i="35"/>
  <c r="M125" i="35" s="1"/>
  <c r="K111" i="35"/>
  <c r="J136" i="35"/>
  <c r="J148" i="35" s="1"/>
  <c r="J145" i="35"/>
  <c r="I63" i="35"/>
  <c r="J114" i="35"/>
  <c r="H88" i="35"/>
  <c r="H100" i="35" s="1"/>
  <c r="I145" i="35"/>
  <c r="I128" i="35"/>
  <c r="I152" i="35" s="1"/>
  <c r="K109" i="35"/>
  <c r="J86" i="35"/>
  <c r="J98" i="35" s="1"/>
  <c r="H75" i="35"/>
  <c r="H79" i="35" s="1"/>
  <c r="H167" i="35" s="1"/>
  <c r="H67" i="35"/>
  <c r="K114" i="35"/>
  <c r="K126" i="35" s="1"/>
  <c r="K150" i="35" s="1"/>
  <c r="G103" i="35"/>
  <c r="K112" i="35"/>
  <c r="K124" i="35" s="1"/>
  <c r="L135" i="35"/>
  <c r="L133" i="35"/>
  <c r="AA460" i="32"/>
  <c r="K97" i="35" l="1"/>
  <c r="M109" i="35"/>
  <c r="K86" i="35"/>
  <c r="J126" i="35"/>
  <c r="J116" i="35"/>
  <c r="I67" i="35"/>
  <c r="I75" i="35"/>
  <c r="I79" i="35" s="1"/>
  <c r="I167" i="35" s="1"/>
  <c r="L111" i="35"/>
  <c r="L123" i="35" s="1"/>
  <c r="L147" i="35" s="1"/>
  <c r="L134" i="35"/>
  <c r="L109" i="35"/>
  <c r="K146" i="35"/>
  <c r="K84" i="35"/>
  <c r="K123" i="35"/>
  <c r="K147" i="35" s="1"/>
  <c r="L61" i="35"/>
  <c r="L73" i="35" s="1"/>
  <c r="K72" i="35"/>
  <c r="K74" i="35"/>
  <c r="L85" i="35"/>
  <c r="M160" i="35"/>
  <c r="N161" i="35" s="1"/>
  <c r="M60" i="35"/>
  <c r="I89" i="35"/>
  <c r="I101" i="35" s="1"/>
  <c r="J88" i="35"/>
  <c r="J100" i="35" s="1"/>
  <c r="K121" i="35"/>
  <c r="K145" i="35" s="1"/>
  <c r="K116" i="35"/>
  <c r="L114" i="35"/>
  <c r="L60" i="35"/>
  <c r="J146" i="35"/>
  <c r="L112" i="35"/>
  <c r="J96" i="35"/>
  <c r="L64" i="35"/>
  <c r="L76" i="35" s="1"/>
  <c r="AA488" i="32"/>
  <c r="L138" i="35"/>
  <c r="L62" i="35"/>
  <c r="L65" i="35"/>
  <c r="K136" i="35"/>
  <c r="L110" i="35"/>
  <c r="H99" i="35"/>
  <c r="J135" i="35"/>
  <c r="J147" i="35" s="1"/>
  <c r="I99" i="35"/>
  <c r="J63" i="35"/>
  <c r="H89" i="35"/>
  <c r="M112" i="35" l="1"/>
  <c r="M124" i="35" s="1"/>
  <c r="K98" i="35"/>
  <c r="K128" i="35"/>
  <c r="M135" i="35"/>
  <c r="K148" i="35"/>
  <c r="K63" i="35"/>
  <c r="M62" i="35"/>
  <c r="M74" i="35" s="1"/>
  <c r="L121" i="35"/>
  <c r="L145" i="35" s="1"/>
  <c r="L116" i="35"/>
  <c r="K88" i="35"/>
  <c r="K100" i="35" s="1"/>
  <c r="H101" i="35"/>
  <c r="H91" i="35"/>
  <c r="H103" i="35" s="1"/>
  <c r="J87" i="35"/>
  <c r="M64" i="35"/>
  <c r="M76" i="35" s="1"/>
  <c r="L72" i="35"/>
  <c r="L126" i="35"/>
  <c r="L150" i="35" s="1"/>
  <c r="AA518" i="32"/>
  <c r="M72" i="35"/>
  <c r="L97" i="35"/>
  <c r="M110" i="35"/>
  <c r="M122" i="35" s="1"/>
  <c r="J150" i="35"/>
  <c r="J128" i="35"/>
  <c r="J137" i="35"/>
  <c r="J149" i="35" s="1"/>
  <c r="J89" i="35"/>
  <c r="J101" i="35" s="1"/>
  <c r="J75" i="35"/>
  <c r="J79" i="35" s="1"/>
  <c r="J167" i="35" s="1"/>
  <c r="J67" i="35"/>
  <c r="L77" i="35"/>
  <c r="L74" i="35"/>
  <c r="M65" i="35"/>
  <c r="M77" i="35" s="1"/>
  <c r="K96" i="35"/>
  <c r="M111" i="35"/>
  <c r="M123" i="35" s="1"/>
  <c r="L136" i="35"/>
  <c r="M138" i="35"/>
  <c r="M121" i="35"/>
  <c r="L160" i="35"/>
  <c r="L161" i="35" s="1"/>
  <c r="L122" i="35"/>
  <c r="L146" i="35" s="1"/>
  <c r="M114" i="35"/>
  <c r="M126" i="35" s="1"/>
  <c r="L124" i="35"/>
  <c r="L84" i="35"/>
  <c r="M61" i="35"/>
  <c r="M73" i="35" s="1"/>
  <c r="AA420" i="32"/>
  <c r="M85" i="35"/>
  <c r="AA459" i="32"/>
  <c r="M134" i="35"/>
  <c r="I91" i="35"/>
  <c r="I103" i="35" s="1"/>
  <c r="AA487" i="32"/>
  <c r="M147" i="35" l="1"/>
  <c r="J140" i="35"/>
  <c r="J152" i="35" s="1"/>
  <c r="M150" i="35"/>
  <c r="L148" i="35"/>
  <c r="L128" i="35"/>
  <c r="M161" i="35"/>
  <c r="K137" i="35"/>
  <c r="K89" i="35"/>
  <c r="K101" i="35" s="1"/>
  <c r="AA419" i="32"/>
  <c r="L87" i="35"/>
  <c r="J99" i="35"/>
  <c r="J91" i="35"/>
  <c r="J103" i="35" s="1"/>
  <c r="L63" i="35"/>
  <c r="M84" i="35"/>
  <c r="M86" i="35"/>
  <c r="M98" i="35" s="1"/>
  <c r="M116" i="35"/>
  <c r="M133" i="35"/>
  <c r="K75" i="35"/>
  <c r="K79" i="35" s="1"/>
  <c r="K167" i="35" s="1"/>
  <c r="K67" i="35"/>
  <c r="AA486" i="32"/>
  <c r="AA490" i="32"/>
  <c r="H90" i="35"/>
  <c r="H102" i="35" s="1"/>
  <c r="M97" i="35"/>
  <c r="M128" i="35"/>
  <c r="K87" i="35"/>
  <c r="M146" i="35"/>
  <c r="L96" i="35"/>
  <c r="AA421" i="32"/>
  <c r="L86" i="35"/>
  <c r="L98" i="35" s="1"/>
  <c r="K91" i="35" l="1"/>
  <c r="K103" i="35" s="1"/>
  <c r="I90" i="35"/>
  <c r="I102" i="35" s="1"/>
  <c r="M145" i="35"/>
  <c r="L75" i="35"/>
  <c r="L79" i="35" s="1"/>
  <c r="L167" i="35" s="1"/>
  <c r="L67" i="35"/>
  <c r="M87" i="35"/>
  <c r="J90" i="35"/>
  <c r="J102" i="35" s="1"/>
  <c r="M63" i="35"/>
  <c r="AA418" i="32"/>
  <c r="M137" i="35"/>
  <c r="M149" i="35" s="1"/>
  <c r="AA517" i="32"/>
  <c r="M96" i="35"/>
  <c r="AA461" i="32"/>
  <c r="AA458" i="32"/>
  <c r="L137" i="35"/>
  <c r="K149" i="35"/>
  <c r="K140" i="35"/>
  <c r="K152" i="35" s="1"/>
  <c r="M136" i="35"/>
  <c r="M148" i="35" s="1"/>
  <c r="K99" i="35"/>
  <c r="L88" i="35"/>
  <c r="L100" i="35" s="1"/>
  <c r="L99" i="35" l="1"/>
  <c r="AA423" i="32"/>
  <c r="AA424" i="32"/>
  <c r="M88" i="35"/>
  <c r="L89" i="35"/>
  <c r="L101" i="35" s="1"/>
  <c r="M140" i="35"/>
  <c r="M152" i="35" s="1"/>
  <c r="AA515" i="32"/>
  <c r="AA425" i="32"/>
  <c r="M89" i="35"/>
  <c r="M101" i="35" s="1"/>
  <c r="L149" i="35"/>
  <c r="L140" i="35"/>
  <c r="L152" i="35" s="1"/>
  <c r="M75" i="35"/>
  <c r="M79" i="35" s="1"/>
  <c r="M167" i="35" s="1"/>
  <c r="M67" i="35"/>
  <c r="AA516" i="32"/>
  <c r="L91" i="35" l="1"/>
  <c r="L103" i="35" s="1"/>
  <c r="M99" i="35"/>
  <c r="K90" i="35"/>
  <c r="K102" i="35" s="1"/>
  <c r="M100" i="35"/>
  <c r="M91" i="35"/>
  <c r="M103" i="35" s="1"/>
  <c r="O58" i="32"/>
  <c r="AA519" i="32" l="1"/>
  <c r="L90" i="35"/>
  <c r="L102" i="35" s="1"/>
  <c r="AA422" i="32"/>
  <c r="M90" i="35" l="1"/>
  <c r="M102" i="35" s="1"/>
  <c r="AA426" i="32" l="1"/>
  <c r="O97" i="32" l="1"/>
  <c r="AA429" i="32"/>
  <c r="G165" i="51" l="1"/>
  <c r="C33" i="30" l="1"/>
  <c r="C31" i="30"/>
  <c r="H166" i="51" l="1"/>
  <c r="G87" i="5"/>
  <c r="G90" i="5"/>
  <c r="D165" i="51" s="1"/>
  <c r="C32" i="30"/>
  <c r="C30" i="30"/>
  <c r="I166" i="51" l="1"/>
  <c r="Q144" i="32"/>
  <c r="Q143" i="32"/>
  <c r="G99" i="5"/>
  <c r="G103" i="5" s="1"/>
  <c r="D205" i="32"/>
  <c r="F87" i="5"/>
  <c r="D164" i="51"/>
  <c r="C29" i="30"/>
  <c r="C36" i="30" s="1"/>
  <c r="H165" i="51" l="1"/>
  <c r="D36" i="30"/>
  <c r="D168" i="51"/>
  <c r="Q147" i="32"/>
  <c r="P143" i="32"/>
  <c r="P147" i="32" s="1"/>
  <c r="F99" i="5"/>
  <c r="C205" i="32"/>
  <c r="J166" i="51"/>
  <c r="D100" i="32"/>
  <c r="Q237" i="32"/>
  <c r="Q240" i="32" s="1"/>
  <c r="G102" i="5"/>
  <c r="C164" i="51"/>
  <c r="C168" i="51" s="1"/>
  <c r="G164" i="51"/>
  <c r="G168" i="51" s="1"/>
  <c r="D16" i="30"/>
  <c r="F103" i="5" l="1"/>
  <c r="F102" i="5"/>
  <c r="K166" i="51"/>
  <c r="G100" i="5"/>
  <c r="P237" i="32"/>
  <c r="P240" i="32" s="1"/>
  <c r="C100" i="32"/>
  <c r="D109" i="32" s="1"/>
  <c r="D104" i="32"/>
  <c r="D37" i="30"/>
  <c r="C104" i="32" l="1"/>
  <c r="D113" i="32" s="1"/>
  <c r="D27" i="32"/>
  <c r="D114" i="32"/>
  <c r="C27" i="32" l="1"/>
  <c r="C29" i="32" s="1"/>
  <c r="C114" i="32"/>
  <c r="D29" i="32"/>
  <c r="D30" i="32" l="1"/>
  <c r="D32" i="32"/>
  <c r="AA206" i="32" l="1"/>
  <c r="D134" i="51" l="1"/>
  <c r="C134" i="51" l="1"/>
  <c r="C135" i="51" s="1"/>
  <c r="D136" i="51"/>
  <c r="D135" i="51"/>
  <c r="AA204" i="32"/>
  <c r="E37" i="30" l="1"/>
  <c r="I165" i="51"/>
  <c r="H164" i="51"/>
  <c r="H168" i="51" s="1"/>
  <c r="F37" i="30" l="1"/>
  <c r="AA231" i="32"/>
  <c r="J165" i="51" l="1"/>
  <c r="I164" i="51"/>
  <c r="I168" i="51" s="1"/>
  <c r="L166" i="51" l="1"/>
  <c r="K165" i="51" l="1"/>
  <c r="J164" i="51"/>
  <c r="J168" i="51" s="1"/>
  <c r="AA202" i="32"/>
  <c r="H37" i="30" l="1"/>
  <c r="G37" i="30"/>
  <c r="AA234" i="32"/>
  <c r="M166" i="51"/>
  <c r="AA207" i="32"/>
  <c r="I37" i="30" l="1"/>
  <c r="L165" i="51"/>
  <c r="AA145" i="32"/>
  <c r="K164" i="51"/>
  <c r="K168" i="51" s="1"/>
  <c r="AA171" i="32"/>
  <c r="AA172" i="32"/>
  <c r="AA232" i="32"/>
  <c r="AA142" i="32" l="1"/>
  <c r="J37" i="30" l="1"/>
  <c r="M165" i="51"/>
  <c r="L164" i="51"/>
  <c r="L168" i="51" s="1"/>
  <c r="AA233" i="32"/>
  <c r="AA235" i="32"/>
  <c r="AA144" i="32"/>
  <c r="AA140" i="32"/>
  <c r="O61" i="32" l="1"/>
  <c r="K37" i="30" l="1"/>
  <c r="O65" i="32"/>
  <c r="AA143" i="32"/>
  <c r="AA173" i="32" l="1"/>
  <c r="M164" i="51"/>
  <c r="M168" i="51" s="1"/>
  <c r="AA141" i="32" l="1"/>
  <c r="AA147" i="32"/>
  <c r="O100" i="32" l="1"/>
  <c r="O104" i="32" l="1"/>
  <c r="L37" i="30" l="1"/>
  <c r="O27" i="32"/>
  <c r="O29" i="32" l="1"/>
  <c r="M37" i="3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author>
    <author>John Lively</author>
  </authors>
  <commentList>
    <comment ref="D12" authorId="0" shapeId="0" xr:uid="{00000000-0006-0000-0400-000001000000}">
      <text>
        <r>
          <rPr>
            <b/>
            <sz val="8"/>
            <color indexed="81"/>
            <rFont val="Tahoma"/>
            <family val="2"/>
          </rPr>
          <t>SFF, GBIC and 1x9/2x9</t>
        </r>
      </text>
    </comment>
    <comment ref="D13" authorId="1" shapeId="0" xr:uid="{00000000-0006-0000-0400-000002000000}">
      <text>
        <r>
          <rPr>
            <b/>
            <sz val="9"/>
            <color indexed="81"/>
            <rFont val="Tahoma"/>
            <family val="2"/>
          </rPr>
          <t>X2, XFP, and SFP+</t>
        </r>
      </text>
    </comment>
    <comment ref="D14" authorId="1" shapeId="0" xr:uid="{00000000-0006-0000-0400-000003000000}">
      <text>
        <r>
          <rPr>
            <b/>
            <sz val="9"/>
            <color indexed="81"/>
            <rFont val="Tahoma"/>
            <family val="2"/>
          </rPr>
          <t>X2, XFP, and SFP+</t>
        </r>
      </text>
    </comment>
    <comment ref="D15" authorId="1" shapeId="0" xr:uid="{00000000-0006-0000-0400-000004000000}">
      <text>
        <r>
          <rPr>
            <b/>
            <sz val="9"/>
            <color indexed="81"/>
            <rFont val="Tahoma"/>
            <family val="2"/>
          </rPr>
          <t>X2, XFP, and SFP+</t>
        </r>
      </text>
    </comment>
    <comment ref="D16" authorId="1" shapeId="0" xr:uid="{00000000-0006-0000-0400-000005000000}">
      <text>
        <r>
          <rPr>
            <b/>
            <sz val="9"/>
            <color indexed="81"/>
            <rFont val="Tahoma"/>
            <family val="2"/>
          </rPr>
          <t>X2, XFP, and SFP+</t>
        </r>
      </text>
    </comment>
    <comment ref="D19" authorId="1" shapeId="0" xr:uid="{00000000-0006-0000-0400-000006000000}">
      <text>
        <r>
          <rPr>
            <sz val="9"/>
            <color indexed="81"/>
            <rFont val="Tahoma"/>
            <family val="2"/>
          </rPr>
          <t>includes 300m 4xSR, 100m MM Duplex, and standard 100m reach products</t>
        </r>
      </text>
    </comment>
    <comment ref="D20" authorId="1" shapeId="0" xr:uid="{00000000-0006-0000-0400-000007000000}">
      <text>
        <r>
          <rPr>
            <b/>
            <sz val="9"/>
            <color indexed="81"/>
            <rFont val="Tahoma"/>
            <family val="2"/>
          </rPr>
          <t xml:space="preserve">PSM4
</t>
        </r>
      </text>
    </comment>
    <comment ref="D26" authorId="1" shapeId="0" xr:uid="{00000000-0006-0000-0400-000008000000}">
      <text>
        <r>
          <rPr>
            <b/>
            <sz val="9"/>
            <color indexed="81"/>
            <rFont val="Tahoma"/>
            <family val="2"/>
          </rPr>
          <t xml:space="preserve">Includes CFP, CFP2, CFP4, QSFP28 SR2 and SR4 products
</t>
        </r>
        <r>
          <rPr>
            <sz val="9"/>
            <color indexed="81"/>
            <rFont val="Tahoma"/>
            <family val="2"/>
          </rPr>
          <t xml:space="preserve">
</t>
        </r>
      </text>
    </comment>
    <comment ref="D31" authorId="1" shapeId="0" xr:uid="{00000000-0006-0000-0400-000009000000}">
      <text>
        <r>
          <rPr>
            <b/>
            <sz val="9"/>
            <color indexed="81"/>
            <rFont val="Tahoma"/>
            <family val="2"/>
          </rPr>
          <t xml:space="preserve">Includes CFP, CFP2, CFP4, QSFP28 LR4 and MSAs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John Lively</author>
  </authors>
  <commentList>
    <comment ref="E19" authorId="0" shapeId="0" xr:uid="{00000000-0006-0000-0600-000001000000}">
      <text>
        <r>
          <rPr>
            <b/>
            <sz val="9"/>
            <color indexed="81"/>
            <rFont val="Tahoma"/>
            <family val="2"/>
          </rPr>
          <t>John Lively:</t>
        </r>
        <r>
          <rPr>
            <sz val="9"/>
            <color indexed="81"/>
            <rFont val="Tahoma"/>
            <family val="2"/>
          </rPr>
          <t xml:space="preserve">
Also coherent devices, just not pluggable package</t>
        </r>
      </text>
    </comment>
    <comment ref="E20" authorId="0" shapeId="0" xr:uid="{00000000-0006-0000-0600-000002000000}">
      <text>
        <r>
          <rPr>
            <b/>
            <sz val="9"/>
            <color indexed="81"/>
            <rFont val="Tahoma"/>
            <family val="2"/>
          </rPr>
          <t>John Lively:</t>
        </r>
        <r>
          <rPr>
            <sz val="9"/>
            <color indexed="81"/>
            <rFont val="Tahoma"/>
            <family val="2"/>
          </rPr>
          <t xml:space="preserve">
Typically metro-reach (40 km) and low cost.</t>
        </r>
      </text>
    </comment>
    <comment ref="E51" authorId="0" shapeId="0" xr:uid="{00000000-0006-0000-0600-000003000000}">
      <text>
        <r>
          <rPr>
            <b/>
            <sz val="9"/>
            <color indexed="81"/>
            <rFont val="Tahoma"/>
            <family val="2"/>
          </rPr>
          <t>John Lively:</t>
        </r>
        <r>
          <rPr>
            <sz val="9"/>
            <color indexed="81"/>
            <rFont val="Tahoma"/>
            <family val="2"/>
          </rPr>
          <t xml:space="preserve">
Also coherent devices, just not pluggable package</t>
        </r>
      </text>
    </comment>
    <comment ref="E52" authorId="0" shapeId="0" xr:uid="{00000000-0006-0000-0600-000004000000}">
      <text>
        <r>
          <rPr>
            <b/>
            <sz val="9"/>
            <color indexed="81"/>
            <rFont val="Tahoma"/>
            <family val="2"/>
          </rPr>
          <t>John Lively:</t>
        </r>
        <r>
          <rPr>
            <sz val="9"/>
            <color indexed="81"/>
            <rFont val="Tahoma"/>
            <family val="2"/>
          </rPr>
          <t xml:space="preserve">
Typically metro-reach (40 km) and low cost.</t>
        </r>
      </text>
    </comment>
    <comment ref="C64" authorId="0" shapeId="0" xr:uid="{00000000-0006-0000-0600-000005000000}">
      <text>
        <r>
          <rPr>
            <b/>
            <sz val="9"/>
            <color indexed="81"/>
            <rFont val="Tahoma"/>
            <family val="2"/>
          </rPr>
          <t>Does NOT include the line above, 800G ZR pluggables</t>
        </r>
      </text>
    </comment>
    <comment ref="E82" authorId="0" shapeId="0" xr:uid="{00000000-0006-0000-0600-000006000000}">
      <text>
        <r>
          <rPr>
            <b/>
            <sz val="9"/>
            <color indexed="81"/>
            <rFont val="Tahoma"/>
            <family val="2"/>
          </rPr>
          <t>John Lively:</t>
        </r>
        <r>
          <rPr>
            <sz val="9"/>
            <color indexed="81"/>
            <rFont val="Tahoma"/>
            <family val="2"/>
          </rPr>
          <t xml:space="preserve">
Also coherent devices, just not pluggable package</t>
        </r>
      </text>
    </comment>
    <comment ref="E83" authorId="0" shapeId="0" xr:uid="{00000000-0006-0000-0600-000007000000}">
      <text>
        <r>
          <rPr>
            <b/>
            <sz val="9"/>
            <color indexed="81"/>
            <rFont val="Tahoma"/>
            <family val="2"/>
          </rPr>
          <t>John Lively:</t>
        </r>
        <r>
          <rPr>
            <sz val="9"/>
            <color indexed="81"/>
            <rFont val="Tahoma"/>
            <family val="2"/>
          </rPr>
          <t xml:space="preserve">
Typically metro-reach (40 km) and low cost.</t>
        </r>
      </text>
    </comment>
    <comment ref="C94" authorId="0" shapeId="0" xr:uid="{00000000-0006-0000-0600-000008000000}">
      <text>
        <r>
          <rPr>
            <b/>
            <sz val="9"/>
            <color indexed="81"/>
            <rFont val="Tahoma"/>
            <family val="2"/>
          </rPr>
          <t>Does NOT include the line above, 800G ZR pluggables</t>
        </r>
      </text>
    </comment>
    <comment ref="E94" authorId="0" shapeId="0" xr:uid="{00000000-0006-0000-0600-000009000000}">
      <text>
        <r>
          <rPr>
            <b/>
            <sz val="9"/>
            <color indexed="81"/>
            <rFont val="Tahoma"/>
            <family val="2"/>
          </rPr>
          <t>John Lively:</t>
        </r>
        <r>
          <rPr>
            <sz val="9"/>
            <color indexed="81"/>
            <rFont val="Tahoma"/>
            <family val="2"/>
          </rPr>
          <t xml:space="preserve">
Also coherent devices, just not pluggable package</t>
        </r>
      </text>
    </comment>
  </commentList>
</comments>
</file>

<file path=xl/sharedStrings.xml><?xml version="1.0" encoding="utf-8"?>
<sst xmlns="http://schemas.openxmlformats.org/spreadsheetml/2006/main" count="1201" uniqueCount="557">
  <si>
    <t>Units</t>
  </si>
  <si>
    <t>Sales ($M)</t>
  </si>
  <si>
    <t>CAGR</t>
  </si>
  <si>
    <t>Market Segment</t>
  </si>
  <si>
    <t xml:space="preserve">Ethernet </t>
  </si>
  <si>
    <t>Fibre Channel</t>
  </si>
  <si>
    <t>CWDM / DWDM</t>
  </si>
  <si>
    <t>Optical Interconnects</t>
  </si>
  <si>
    <t>FTTx</t>
  </si>
  <si>
    <t>TOTAL</t>
  </si>
  <si>
    <t>SONET/SDH</t>
  </si>
  <si>
    <t>Data Rate</t>
  </si>
  <si>
    <t>Reach</t>
  </si>
  <si>
    <t>80 km</t>
  </si>
  <si>
    <t>Form Factor</t>
  </si>
  <si>
    <t>XFP</t>
  </si>
  <si>
    <t>SFP+</t>
  </si>
  <si>
    <t>Ethernet</t>
  </si>
  <si>
    <t>Fast Ethernet</t>
  </si>
  <si>
    <t>Product Group</t>
  </si>
  <si>
    <t>CWDM</t>
  </si>
  <si>
    <t>GPON</t>
  </si>
  <si>
    <t>EPON</t>
  </si>
  <si>
    <t xml:space="preserve">Application </t>
  </si>
  <si>
    <t>All</t>
  </si>
  <si>
    <t>SFP</t>
  </si>
  <si>
    <t>100 m</t>
  </si>
  <si>
    <t>500 m</t>
  </si>
  <si>
    <t>2 km</t>
  </si>
  <si>
    <t>10 km</t>
  </si>
  <si>
    <t>40 km</t>
  </si>
  <si>
    <t>100 Gbps</t>
  </si>
  <si>
    <t xml:space="preserve">1 Gbps </t>
  </si>
  <si>
    <t>DWDM</t>
  </si>
  <si>
    <t>XFP tunable</t>
  </si>
  <si>
    <t>TOTAL WDM</t>
  </si>
  <si>
    <t>10G PON</t>
  </si>
  <si>
    <t>2-15 km</t>
  </si>
  <si>
    <t>&lt;500 m</t>
  </si>
  <si>
    <t>40-80 km</t>
  </si>
  <si>
    <t>8 Gbps</t>
  </si>
  <si>
    <t>16 Gbps</t>
  </si>
  <si>
    <t>1 Gbps</t>
  </si>
  <si>
    <t xml:space="preserve">Abstract: </t>
  </si>
  <si>
    <t>Historical data accounts for sales of the following vendors:</t>
  </si>
  <si>
    <t>Vendor</t>
  </si>
  <si>
    <t>Source of Information</t>
  </si>
  <si>
    <t>Finisar</t>
  </si>
  <si>
    <t>Fujitsu</t>
  </si>
  <si>
    <t>Hitachi Cable</t>
  </si>
  <si>
    <t>OE Solutions</t>
  </si>
  <si>
    <t>Forecast Methodology</t>
  </si>
  <si>
    <t xml:space="preserve">LightCounting forecasting begins with a set of key assumptions such as traffic capacity growth projections and projected subscribers of FTTx systems, and then uses a combination of historical data extrapolation, expert opinions and various methods explained below. </t>
  </si>
  <si>
    <t xml:space="preserve">LightCounting has no vested interest in the transceiver market and does not participate in any vendor specific projects and/or consultations. </t>
  </si>
  <si>
    <t>LightCounting forecasting involves combining forecasts from more than one source and uses various methods.</t>
  </si>
  <si>
    <t>Trend extrapolation</t>
  </si>
  <si>
    <t>Forecast methodology is based on extrapolation of historical transceiver sales using product life-cycle model (S-curve methodology) for individual products. Information on historical sales of transceivers is obtained by means of LightCounting market surveys conducted on a semi-annual basis.</t>
  </si>
  <si>
    <t>Expert Opinions</t>
  </si>
  <si>
    <t>LightCounting forecasting highly involves industry expert opinions as well as discussions with transceiver vendors, their suppliers and customers. It is through the synthesis of these opinions that a final forecast is obtained.</t>
  </si>
  <si>
    <t>Cross-impact Analysis</t>
  </si>
  <si>
    <t>Relationships often exist between legacy and new products that may not be revealed by any forecasting techniques. LightCounting forecasting recognizes that the occurrence of an event can, in turn, affect the likelihoods of other events such as the impact of 40-Gbps sales on 10-Gbps sales, and expects similar penetration rates for new product introductions.</t>
  </si>
  <si>
    <t>Scenario Analysis</t>
  </si>
  <si>
    <t xml:space="preserve">Scenarios consider developments such as new data rates, form factors or possible growth rates. Expert opinions are often used to evaluate and compare different scenarios and pick the most possible one.  </t>
  </si>
  <si>
    <t>Financial Analysis</t>
  </si>
  <si>
    <t xml:space="preserve">LightCounting makes global economic and financial analysis of specific companies, use publicly available information such as SEC filings, company presentations or other market researches as input to its forecasting. </t>
  </si>
  <si>
    <t>NeoPhotonics</t>
  </si>
  <si>
    <t>growth</t>
  </si>
  <si>
    <t>Application</t>
  </si>
  <si>
    <t>ASP ($)</t>
  </si>
  <si>
    <t>Product</t>
  </si>
  <si>
    <t>CFP</t>
  </si>
  <si>
    <t>QSFP</t>
  </si>
  <si>
    <t>One of the model assumptions is that growth in aggregated transceiver capacity is correlated with traffic growth</t>
  </si>
  <si>
    <t>This suggests that networks become more efficient over time, requiring less interface modules to transmit the same amount of traffic.</t>
  </si>
  <si>
    <t>Growth of aggregated capacity of optical transceivers</t>
  </si>
  <si>
    <t>all</t>
  </si>
  <si>
    <t>`</t>
  </si>
  <si>
    <t>Estimates</t>
  </si>
  <si>
    <t>HG-Genuine</t>
  </si>
  <si>
    <t>Hisense</t>
  </si>
  <si>
    <t>Oclaro</t>
  </si>
  <si>
    <t>Source Photonics</t>
  </si>
  <si>
    <t>Survey data</t>
  </si>
  <si>
    <t>10 Gbps</t>
  </si>
  <si>
    <t>Wireless</t>
  </si>
  <si>
    <t>Spacing</t>
  </si>
  <si>
    <t>Configuration</t>
  </si>
  <si>
    <t>Type</t>
  </si>
  <si>
    <t>ONUs</t>
  </si>
  <si>
    <t>OLTs</t>
  </si>
  <si>
    <t>Forecast Summary</t>
  </si>
  <si>
    <t>Wireless Infrastructure</t>
  </si>
  <si>
    <t>XFP fixed</t>
  </si>
  <si>
    <t>10-Gbps DWDM Transceiver Unit Shipments by Form Factor (Historical Data and Forecast)</t>
  </si>
  <si>
    <t>10-Gbps DWDM Transceiver Sales by Form Factor (Historical Data and Forecast)</t>
  </si>
  <si>
    <t>WDM Transceiver Unit Shipments by Data Rate (Historical Data and Forecast)</t>
  </si>
  <si>
    <t>WDM Transceiver Sales by Data Rate (Historical Data and Forecast)</t>
  </si>
  <si>
    <t>40 Gbps</t>
  </si>
  <si>
    <t>CWDM/DWDM</t>
  </si>
  <si>
    <t>FTTx Transceiver Unit Shipments by Type (Historical Data and Forecast)</t>
  </si>
  <si>
    <t>FTTx Transceiver Sales by Type (Historical Data and Forecast)</t>
  </si>
  <si>
    <t>Total</t>
  </si>
  <si>
    <t>Data rate</t>
  </si>
  <si>
    <t>Long Reach</t>
  </si>
  <si>
    <t>Form factor</t>
  </si>
  <si>
    <t>Shipments of ONUs and OLTs (Historical Data and Forecast)</t>
  </si>
  <si>
    <t>Sales of ONUs and OLTs (Historical Data and Forecast)</t>
  </si>
  <si>
    <t>Ethernet Transceiver Shipments by Data Rate (Historical Data and Forecast)</t>
  </si>
  <si>
    <t>Ethernet Transceiver Sales by Data Rate (Historical Data and Forecast)</t>
  </si>
  <si>
    <t>Fibre Channel transceiver shipments by data rate (Historical Data and Forecast)</t>
  </si>
  <si>
    <t>Fibre Channel transceiver sales by data rate (Historical Data and Forecast)</t>
  </si>
  <si>
    <t>32 Gbps</t>
  </si>
  <si>
    <t>ASP($)</t>
  </si>
  <si>
    <t xml:space="preserve">Wireless </t>
  </si>
  <si>
    <t>Active Optical Cables (AOCs)</t>
  </si>
  <si>
    <t>Applied Optoelectronics</t>
  </si>
  <si>
    <t>Delta</t>
  </si>
  <si>
    <t>NEC</t>
  </si>
  <si>
    <t>Growth of Transceiver Sales</t>
  </si>
  <si>
    <t>Growth of WSS sales</t>
  </si>
  <si>
    <t>Eoptolink</t>
  </si>
  <si>
    <t>Innolight</t>
  </si>
  <si>
    <t>Extended Reach</t>
  </si>
  <si>
    <t>BOSAs on board</t>
  </si>
  <si>
    <t>CWDM - up to 10 Gbps</t>
  </si>
  <si>
    <t>up to 10 Gbps</t>
  </si>
  <si>
    <t>AOC total</t>
  </si>
  <si>
    <t>Survey data and estimates</t>
  </si>
  <si>
    <t>Shipments of Active Optical Cables by Data Rate (Historical Data and Forecast)</t>
  </si>
  <si>
    <t>Sales of Active Optical Cables by Data Rate (Historical Data and Forecast)</t>
  </si>
  <si>
    <t>64 Gbps</t>
  </si>
  <si>
    <t>Internet Traffic</t>
  </si>
  <si>
    <t>400 Gbps</t>
  </si>
  <si>
    <t xml:space="preserve">XFP </t>
  </si>
  <si>
    <t>2.5 Gbps</t>
  </si>
  <si>
    <t>SFP+ fixed</t>
  </si>
  <si>
    <t>SFP+ tunable</t>
  </si>
  <si>
    <t>ATOP</t>
  </si>
  <si>
    <t xml:space="preserve">Survey data </t>
  </si>
  <si>
    <t>Sumitomo</t>
  </si>
  <si>
    <t>TE Connectivity</t>
  </si>
  <si>
    <t xml:space="preserve"> </t>
  </si>
  <si>
    <t>The LightCounting detailed transceiver market survey results contains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</si>
  <si>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t>Segment Definitions</t>
  </si>
  <si>
    <t>Forecast Segment</t>
  </si>
  <si>
    <t>Definition</t>
  </si>
  <si>
    <t>Products included in this forecast</t>
  </si>
  <si>
    <t>WSS</t>
  </si>
  <si>
    <t>Wavelength Selective Switch: an optical device capable of selecting and re-routing individual wavelengths of light in a communication system</t>
  </si>
  <si>
    <t>Tunable lasers</t>
  </si>
  <si>
    <t>Lasers with adjustable transmission wavelength</t>
  </si>
  <si>
    <t>Coherent and non-coherent varieties. This forecast excludes lasers manufactured by transceiver vendors that are incorporated into transceivers.</t>
  </si>
  <si>
    <t>CWDM and DWDM</t>
  </si>
  <si>
    <t xml:space="preserve">Coarse Wavelength Division Multiplexing; Dense Wavelength Division Multiplexing - used mainly in core and metro networks where high bandwidth is required. </t>
  </si>
  <si>
    <t>Fiber-to-the-X, where X can be a single family or multi-tenant dwelling, or an office building</t>
  </si>
  <si>
    <t>FibreChannel</t>
  </si>
  <si>
    <t>FibreChannel is a series of standards developed by Technical Committee 11 within the InterNational Committee for Information Technology Standards (INCITS). FibreChannel is used mainly for interconnects between servers and storage devices in datacenters.</t>
  </si>
  <si>
    <t>Optical interconnects are used for high-speed server-to-server, server-to-router, and server-to-storage communication in data centers and high-performance computing (HPC) systems.</t>
  </si>
  <si>
    <t xml:space="preserve">This category includes Active Optical Cables (AOCs), board-mounted Embedded Optical Modules, and Transceivers used in optical interconnects. </t>
  </si>
  <si>
    <t xml:space="preserve">LightCounting Optical Components Market Forecast </t>
  </si>
  <si>
    <t>Wavelength Selective Switches (WSS)</t>
  </si>
  <si>
    <t xml:space="preserve">Tunable lasers </t>
  </si>
  <si>
    <t>CWDM and DWDM Transceivers</t>
  </si>
  <si>
    <t>FTTx Transceivers</t>
  </si>
  <si>
    <t>Ethernet Transceivers</t>
  </si>
  <si>
    <t>Fibre Channel Transceivers</t>
  </si>
  <si>
    <t>Products</t>
  </si>
  <si>
    <t>Total Optical Ports</t>
  </si>
  <si>
    <t>1 GbE</t>
  </si>
  <si>
    <t>Total Optical Components</t>
  </si>
  <si>
    <t>Units - 10G DWDM</t>
  </si>
  <si>
    <t>Units - CWDM/DWDM</t>
  </si>
  <si>
    <t>Sales ($M) and Growth Rates</t>
  </si>
  <si>
    <t>Product Category</t>
  </si>
  <si>
    <t>Transceivers (all types)</t>
  </si>
  <si>
    <t>Annual Growth Rates</t>
  </si>
  <si>
    <t>Transceiver Sales ($M)</t>
  </si>
  <si>
    <t>Units - FTTX</t>
  </si>
  <si>
    <t>Sales ($M) - FTTx</t>
  </si>
  <si>
    <t>Units - Ethernet</t>
  </si>
  <si>
    <t>Sales ($M) - Ethernet</t>
  </si>
  <si>
    <t>Units - AOCs</t>
  </si>
  <si>
    <t>Sales ($M) - AOCs</t>
  </si>
  <si>
    <t>Units - Fibre Channel</t>
  </si>
  <si>
    <t>Sales ($M) - Fibre Channel</t>
  </si>
  <si>
    <t>Sales ($M) - CWDM/DWDM</t>
  </si>
  <si>
    <t>Sales ($M) - 10G DWDM</t>
  </si>
  <si>
    <t xml:space="preserve">      </t>
  </si>
  <si>
    <t>10 GbE</t>
  </si>
  <si>
    <t>Units: Fibre Channel (all reaches)</t>
  </si>
  <si>
    <t>8 GFC</t>
  </si>
  <si>
    <t>16 GFC</t>
  </si>
  <si>
    <t>32 GFC</t>
  </si>
  <si>
    <t>Total Gb at each rate</t>
  </si>
  <si>
    <t>Sales $ at each rate</t>
  </si>
  <si>
    <t>Cost per Gigabit: Short Reach</t>
  </si>
  <si>
    <t>Cost per Gigabit</t>
  </si>
  <si>
    <t>All of the following graphs are weighted by sales of each type.</t>
  </si>
  <si>
    <t>Total Gb by protocol</t>
  </si>
  <si>
    <t>Units: Ethernet Short Reach (100 - 500 m reach only)</t>
  </si>
  <si>
    <t>Sales ($) Ethernet Short Reach (100 - 500 m reach only)</t>
  </si>
  <si>
    <t>WDM</t>
  </si>
  <si>
    <t>Source: LightCounting traffic analysis</t>
  </si>
  <si>
    <t xml:space="preserve">However, we found this is not a one-to-one correlation. While network traffic typically grows 35-45 % per year, aggregated transceiver capacity grows 20-30%. </t>
  </si>
  <si>
    <t>Long Reach (10 km)</t>
  </si>
  <si>
    <t>Extended Reach (40 km)</t>
  </si>
  <si>
    <t>Extended Reach (40 &amp; 80 Km)</t>
  </si>
  <si>
    <t>Transceiver Shipments (Units)</t>
  </si>
  <si>
    <t>QSFP+</t>
  </si>
  <si>
    <t>Ports</t>
  </si>
  <si>
    <t>Total optical ports</t>
  </si>
  <si>
    <t xml:space="preserve">This table shows total annual port shipments of various product categories in the forecast. </t>
  </si>
  <si>
    <t>Ethernet cost per bit</t>
  </si>
  <si>
    <t xml:space="preserve"> (Excludes modules used in wireless infrastructure)</t>
  </si>
  <si>
    <t>Short Reach (100m/300m)</t>
  </si>
  <si>
    <t>Intermediate Reach (0.5-2 km)</t>
  </si>
  <si>
    <t>Short Reach (100m)</t>
  </si>
  <si>
    <t>40 GbE</t>
  </si>
  <si>
    <t>100 GbE</t>
  </si>
  <si>
    <t>10 GbE Transceiver Shipments by Reach (Historical Data and Forecast)</t>
  </si>
  <si>
    <t>10 GbE Transceiver Sales by Reach (Historical Data and Forecast)</t>
  </si>
  <si>
    <t>Units - 10 GbE (all reaches)</t>
  </si>
  <si>
    <t>Sales ($M) - 10 GbE (all reaches)</t>
  </si>
  <si>
    <t>40 GbE Transceiver Shipments by Reach (Historical Data and Forecast)</t>
  </si>
  <si>
    <t>40 GbE Transceiver Sales by Reach (Historical Data and Forecast)</t>
  </si>
  <si>
    <t>Units - 40 GbE (all reaches)</t>
  </si>
  <si>
    <t>Sales ($M) - 40 GbE (all reaches)</t>
  </si>
  <si>
    <t>100 GbE Transceiver Shipments by Reach (Historical Data and Forecast)</t>
  </si>
  <si>
    <t>100 GbE Transceiver Sales by Reach (Historical Data and Forecast)</t>
  </si>
  <si>
    <t>Units - 100 GbE (all reaches)</t>
  </si>
  <si>
    <t>Sales ($M) - 100 GbE (all Reaches)</t>
  </si>
  <si>
    <t>40 GbE (FR)</t>
  </si>
  <si>
    <t>40 GbE (LR4 subspec)</t>
  </si>
  <si>
    <t xml:space="preserve">Ethernet is the common name for IEEE standard 802.3, developed for data transmission over local and wide area networks at speeds from 1 Mb/s to 100 Gbps. </t>
  </si>
  <si>
    <t>FibreChannel compliant SFP and SFP+ form factor transceivers, operating at speeds of 4,8,16,32, and 64 Gbps, and reaches of 100 m to 10 km.</t>
  </si>
  <si>
    <t>Methode</t>
  </si>
  <si>
    <t>Growth of total market revenues</t>
  </si>
  <si>
    <t>Telecom</t>
  </si>
  <si>
    <t>Transceiver Sales (Historical Data and Forecast)</t>
  </si>
  <si>
    <t>Transceiver Shipments (Historical Data and Forecast)</t>
  </si>
  <si>
    <t>25 GbE</t>
  </si>
  <si>
    <t>SFP28</t>
  </si>
  <si>
    <t>25 Gbps</t>
  </si>
  <si>
    <t>Sales of Optical Transceivers</t>
  </si>
  <si>
    <t>TBD</t>
  </si>
  <si>
    <t>Direct detect</t>
  </si>
  <si>
    <t>OC-48 (2.5 Gbps)</t>
  </si>
  <si>
    <t>OC-192 (10 Gbps)</t>
  </si>
  <si>
    <t>OC-768 (40 Gbps)</t>
  </si>
  <si>
    <t>50 GbE</t>
  </si>
  <si>
    <t>200 GbE</t>
  </si>
  <si>
    <t>64G short</t>
  </si>
  <si>
    <t>64G long</t>
  </si>
  <si>
    <t>Wavelengths</t>
  </si>
  <si>
    <t>grey</t>
  </si>
  <si>
    <t>100G DWDM transponder shipments by type</t>
  </si>
  <si>
    <t>Legacy/discontinued</t>
  </si>
  <si>
    <t>0-0.3 km</t>
  </si>
  <si>
    <t>Total revenues</t>
  </si>
  <si>
    <t>200 Gbps</t>
  </si>
  <si>
    <t>100-300 m</t>
  </si>
  <si>
    <t>QSFP28</t>
  </si>
  <si>
    <t>On board</t>
  </si>
  <si>
    <t>Forecast Report charts and tables</t>
  </si>
  <si>
    <t>10-20 km</t>
  </si>
  <si>
    <t>Cloud (DCI)</t>
  </si>
  <si>
    <t>Enterprise</t>
  </si>
  <si>
    <t>100G</t>
  </si>
  <si>
    <t>200G</t>
  </si>
  <si>
    <t>400G</t>
  </si>
  <si>
    <t>For Section 3, FTTx and Wireless in Forecast Report</t>
  </si>
  <si>
    <t>Figure 3‐9: New FTTH subscribers vs. annual shipments of ONU ports (Historical Data and Forecast)</t>
  </si>
  <si>
    <t>Figure 3-12: Mobile connections by technology</t>
  </si>
  <si>
    <t>Figure 3-15: Sales of WDM fronthaul transceivers</t>
  </si>
  <si>
    <t>For Section 3, WDM section in Forecast Report</t>
  </si>
  <si>
    <t>For Section 2, in Forecast Report</t>
  </si>
  <si>
    <t>Figure 2-1: Internet company spending on property, plant, and equipment</t>
  </si>
  <si>
    <t>Acacia</t>
  </si>
  <si>
    <t>Accelink</t>
  </si>
  <si>
    <t>Avago (FOIT)</t>
  </si>
  <si>
    <t>Coadna</t>
  </si>
  <si>
    <t>ColorChip</t>
  </si>
  <si>
    <t>Fujikura</t>
  </si>
  <si>
    <t>Survey Data</t>
  </si>
  <si>
    <t>Furukawa</t>
  </si>
  <si>
    <t>Intel</t>
  </si>
  <si>
    <t>GigaLight</t>
  </si>
  <si>
    <t>Kaiam</t>
  </si>
  <si>
    <t>Lumentum</t>
  </si>
  <si>
    <t>Luxtera</t>
  </si>
  <si>
    <t>Oplink</t>
  </si>
  <si>
    <t>Samtec</t>
  </si>
  <si>
    <t>CFP-DCO</t>
  </si>
  <si>
    <t>CFP2-ACO</t>
  </si>
  <si>
    <t>100Gbps</t>
  </si>
  <si>
    <t>CFP2-DCO</t>
  </si>
  <si>
    <t>Figure 3-11: Next generation PON share of market</t>
  </si>
  <si>
    <t>All other</t>
  </si>
  <si>
    <t>200G DWDM transponder shipments by type</t>
  </si>
  <si>
    <t>50 Gbps</t>
  </si>
  <si>
    <t>CPRI/eCPRI Fronthaul (grey &amp; WDM optics)</t>
  </si>
  <si>
    <t>Infrastructure spending by ICPs</t>
  </si>
  <si>
    <t>400ZR</t>
  </si>
  <si>
    <t>Rest of World</t>
  </si>
  <si>
    <t>100G DWDM transponder shipments by type (pluggables only)</t>
  </si>
  <si>
    <t>200G DWDM transponder shipments by type (pluggables only)</t>
  </si>
  <si>
    <t>[Note: Includes LN, InP, and SiP modulators sold to equipment makers. Internal production by Huawei and others is excluded.)</t>
  </si>
  <si>
    <t>100-300m</t>
  </si>
  <si>
    <t>NG-PON2</t>
  </si>
  <si>
    <t>10G-PON</t>
  </si>
  <si>
    <t>1,3,6,12 Gbps</t>
  </si>
  <si>
    <t>Mobile fronthaul transceivers</t>
  </si>
  <si>
    <t>legacy</t>
  </si>
  <si>
    <r>
      <t>10 Gbps fixed-</t>
    </r>
    <r>
      <rPr>
        <sz val="10"/>
        <color theme="1"/>
        <rFont val="Calibri"/>
        <family val="2"/>
      </rPr>
      <t>λ</t>
    </r>
  </si>
  <si>
    <t>10 Gbps fixed-λ</t>
  </si>
  <si>
    <t>10 Gbps tunable</t>
  </si>
  <si>
    <t>Modulators &amp; Receivers</t>
  </si>
  <si>
    <t xml:space="preserve">Synchronous Optical Networking/Synchronous Digital Hierarchy - transport protocols developed in the late 1980s and widely deployed in telecom networks since the early 1990s. </t>
  </si>
  <si>
    <t>802.3 compliant transceivers operating at speeds of 1 Gbps and above, and reaches from 100 m to 80 km.</t>
  </si>
  <si>
    <t>Transceivers and embedded modules (e.g. 5"x7") used in CWDM and DWDM systems, with speeds ranging from 1 to 800 Gbps, with reaches of 40km, 80km, and higher.  WSS, EDFAs, DCMS, and modulators are also used in DWDM systems; WSS and modulators are forecast separately.</t>
  </si>
  <si>
    <t>A mix of grey optics devices, as well as some CWDM/DWDM optics, at speeds of 1-100 Gbps. Fronthaul products are usually I-temp rated and are often bi-directional on a single fiber (BiDi)</t>
  </si>
  <si>
    <t>Transceivers and BOSAs used in BPON, EPON, GPON, WDM-PON ONTs and OLTs, and point-to-point systems.</t>
  </si>
  <si>
    <t>Fixed Grid</t>
  </si>
  <si>
    <t xml:space="preserve"> all</t>
  </si>
  <si>
    <t>Flex Grid</t>
  </si>
  <si>
    <t>single 1x9</t>
  </si>
  <si>
    <t xml:space="preserve">Flex Grid </t>
  </si>
  <si>
    <t>twin 1x9</t>
  </si>
  <si>
    <t xml:space="preserve">twin 1x20 </t>
  </si>
  <si>
    <t>Next Generation</t>
  </si>
  <si>
    <t>Only Litium Niobate (LiNb) modulators are included in this forecast</t>
  </si>
  <si>
    <t>Modulators and receivers for 100, 200, and 400G DWDM systems</t>
  </si>
  <si>
    <t>Our forecast breaks out fixed grid (as a single category), and flex grid by single 1x9, twin 1x9, twin 1x20. There is also a category for next generation devices.</t>
  </si>
  <si>
    <t>≤ 0.5 km</t>
  </si>
  <si>
    <t>300 m</t>
  </si>
  <si>
    <t>40 Gbps PSM4</t>
  </si>
  <si>
    <t xml:space="preserve">40 Gbps </t>
  </si>
  <si>
    <t>Mobile mid-haul and backhaul</t>
  </si>
  <si>
    <t>Wireless Fronthaul</t>
  </si>
  <si>
    <t>Shipments of optical transceivers used in fronthaul networks (Historical Data and Forecast)</t>
  </si>
  <si>
    <t>Sales of optical transceivers used in fronthaul networks (Historical Data and Forecast)</t>
  </si>
  <si>
    <t xml:space="preserve">Backhaul segment includes mid-haul and backhaul transceivers </t>
  </si>
  <si>
    <t>Fronthaul</t>
  </si>
  <si>
    <t>Backhaul</t>
  </si>
  <si>
    <t>Transceivers used for fronthaul transport in mobile networks</t>
  </si>
  <si>
    <r>
      <t xml:space="preserve">Transceivers used for </t>
    </r>
    <r>
      <rPr>
        <b/>
        <sz val="12"/>
        <color theme="1"/>
        <rFont val="Calibri"/>
        <family val="2"/>
        <scheme val="minor"/>
      </rPr>
      <t>midhaul</t>
    </r>
    <r>
      <rPr>
        <sz val="12"/>
        <color theme="1"/>
        <rFont val="Calibri"/>
        <family val="2"/>
        <scheme val="minor"/>
      </rPr>
      <t xml:space="preserve"> and </t>
    </r>
    <r>
      <rPr>
        <b/>
        <sz val="12"/>
        <color theme="1"/>
        <rFont val="Calibri"/>
        <family val="2"/>
        <scheme val="minor"/>
      </rPr>
      <t>backhaul</t>
    </r>
    <r>
      <rPr>
        <sz val="12"/>
        <color theme="1"/>
        <rFont val="Calibri"/>
        <family val="2"/>
        <scheme val="minor"/>
      </rPr>
      <t xml:space="preserve"> transport in mobile networks</t>
    </r>
  </si>
  <si>
    <t>Ethernet transceivers in speeds ranging from 1-50 Gbps and reaches from 10-80km</t>
  </si>
  <si>
    <t>Wireless Backhaul</t>
  </si>
  <si>
    <t>10-80 km</t>
  </si>
  <si>
    <t>WSS modules</t>
  </si>
  <si>
    <t>% of Cloud</t>
  </si>
  <si>
    <t>WSS Modules</t>
  </si>
  <si>
    <t>DWDM Network bandwidth</t>
  </si>
  <si>
    <t>New FTTH subs in ROW</t>
  </si>
  <si>
    <t>New FTTH subs in China</t>
  </si>
  <si>
    <t>Global ONU port shipments</t>
  </si>
  <si>
    <t>China</t>
  </si>
  <si>
    <t>5G</t>
  </si>
  <si>
    <t>LTE</t>
  </si>
  <si>
    <t>Mobile broadband total</t>
  </si>
  <si>
    <t>Total mobile connections</t>
  </si>
  <si>
    <t>C/DWDM</t>
  </si>
  <si>
    <t>Grey optics</t>
  </si>
  <si>
    <t>Fronthaul shipments by speed</t>
  </si>
  <si>
    <t>Fronthaul shipments by revenue</t>
  </si>
  <si>
    <t>Midhaul/backhaul shipments by speed</t>
  </si>
  <si>
    <t>Midhaul/backhaul shipments by revenue</t>
  </si>
  <si>
    <t>Figure 3-10: China’s impact on access optics market demand</t>
  </si>
  <si>
    <t>FTTx subscribers vs. ONU shipments (millions)</t>
  </si>
  <si>
    <t>China vs ROW FTTX optics shipments</t>
  </si>
  <si>
    <t>World Total</t>
  </si>
  <si>
    <t>Connections, millions</t>
  </si>
  <si>
    <t>Cost per bit ($/Gbps)</t>
  </si>
  <si>
    <t>All Ethernet</t>
  </si>
  <si>
    <t>$/Gbps</t>
  </si>
  <si>
    <t>Wavelength Selective Switch revenues</t>
  </si>
  <si>
    <t>Speed</t>
  </si>
  <si>
    <t>Total Gbps</t>
  </si>
  <si>
    <t>$/Gbps (All WDM)</t>
  </si>
  <si>
    <t>We removed this from the forecast in 2018 due to declining volumes and high level of maturity.</t>
  </si>
  <si>
    <t>25G</t>
  </si>
  <si>
    <t>Data from this forecast</t>
  </si>
  <si>
    <t>Figure 3-2: Market shares of equipment vendors in terms of DWDM port shipments</t>
  </si>
  <si>
    <t>Figure E-2</t>
  </si>
  <si>
    <t>Figure E-3</t>
  </si>
  <si>
    <t>For Section 5, Forecast Methodology in Forecast Report</t>
  </si>
  <si>
    <t>China mobile data</t>
  </si>
  <si>
    <t>Ethernet bandwidth</t>
  </si>
  <si>
    <t>BiDi</t>
  </si>
  <si>
    <t>1G</t>
  </si>
  <si>
    <t>10G</t>
  </si>
  <si>
    <t>40G</t>
  </si>
  <si>
    <t>Y-o-y growth rate</t>
  </si>
  <si>
    <t>Global mobile traffic</t>
  </si>
  <si>
    <t>Internet traffic (all)</t>
  </si>
  <si>
    <t>&gt;120 km</t>
  </si>
  <si>
    <t>120 km</t>
  </si>
  <si>
    <t>100GbE ZR</t>
  </si>
  <si>
    <t>100/200/400/800G Modulators and Coherent Receivers</t>
  </si>
  <si>
    <t>DWDM - up to 10 Gbps</t>
  </si>
  <si>
    <t>Data in 100G DWDM port data spreadsheet in Market Data folder</t>
  </si>
  <si>
    <t>grey MMF</t>
  </si>
  <si>
    <t>grey SMF</t>
  </si>
  <si>
    <t>Duplex</t>
  </si>
  <si>
    <t>1-20 km</t>
  </si>
  <si>
    <t>The winners</t>
  </si>
  <si>
    <t>Data Rate (aggregate)</t>
  </si>
  <si>
    <t>64/128 Gbps</t>
  </si>
  <si>
    <t>30-40-80 km</t>
  </si>
  <si>
    <t>500 m, 2 km</t>
  </si>
  <si>
    <t>All (direct detect only)</t>
  </si>
  <si>
    <t>100G PSM4</t>
  </si>
  <si>
    <t>100G CWDM4</t>
  </si>
  <si>
    <t>600G and above</t>
  </si>
  <si>
    <t>400G and 600G DWDM transponder shipments by type (pluggables only)</t>
  </si>
  <si>
    <t>100G DR</t>
  </si>
  <si>
    <t>100G FR, DR+</t>
  </si>
  <si>
    <t>"The Winners" DWDM transponder shipments by type</t>
  </si>
  <si>
    <t>Sales</t>
  </si>
  <si>
    <t>200G and below</t>
  </si>
  <si>
    <t xml:space="preserve">400G  </t>
  </si>
  <si>
    <t>800 Gbps</t>
  </si>
  <si>
    <t>400ZR+   OSPF/QSFP-DD</t>
  </si>
  <si>
    <t>400ZR+ CFP2</t>
  </si>
  <si>
    <t>Total shipments</t>
  </si>
  <si>
    <t>L-band</t>
  </si>
  <si>
    <r>
      <rPr>
        <sz val="10"/>
        <color theme="1"/>
        <rFont val="Calibri"/>
        <family val="2"/>
      </rPr>
      <t>≥</t>
    </r>
    <r>
      <rPr>
        <sz val="10"/>
        <color theme="1"/>
        <rFont val="Arial"/>
        <family val="2"/>
      </rPr>
      <t>400 GbE</t>
    </r>
  </si>
  <si>
    <t>ONUs vs subscribers - cumulative</t>
  </si>
  <si>
    <t>Global ONUs shipped</t>
  </si>
  <si>
    <t>Global FTTx subscribers</t>
  </si>
  <si>
    <t>800G</t>
  </si>
  <si>
    <t>Units: Ethernet Long Reach 2-80 km</t>
  </si>
  <si>
    <t>Sales ($) Ethernet Long Reach, 2-80 km</t>
  </si>
  <si>
    <t>Cost per Gigabit: Long Reach 2-80 km</t>
  </si>
  <si>
    <t>CSPs</t>
  </si>
  <si>
    <t>ICPs</t>
  </si>
  <si>
    <t>Capex ($ billions)</t>
  </si>
  <si>
    <t xml:space="preserve">200G </t>
  </si>
  <si>
    <t>400G ZR, ZR+</t>
  </si>
  <si>
    <t>Wavelength Selective Switches</t>
  </si>
  <si>
    <t>50G</t>
  </si>
  <si>
    <t>For executive summary</t>
  </si>
  <si>
    <t>Figure E-1: Global sales of optical transceivers 2016-2026 by segment</t>
  </si>
  <si>
    <t>Figure E-2: Summary of the main changes to the 5-year forecast</t>
  </si>
  <si>
    <t xml:space="preserve">Figure E-3: Annual spending of TOP15 Internet Content Provider (ICP) and Communication Service Providers (CSPs) </t>
  </si>
  <si>
    <t xml:space="preserve">Active Optical Cables </t>
  </si>
  <si>
    <t>through acquisition by Lumentum</t>
  </si>
  <si>
    <t>through acquisition by II-VI</t>
  </si>
  <si>
    <t>through acquisition by Broadcom</t>
  </si>
  <si>
    <t>through acquisition by Cisco</t>
  </si>
  <si>
    <t>through acquisition by Molex</t>
  </si>
  <si>
    <t>II-VI</t>
  </si>
  <si>
    <t>continuing after acquisition by Cisco</t>
  </si>
  <si>
    <t>until bankruptcy in early 2019</t>
  </si>
  <si>
    <t>Note</t>
  </si>
  <si>
    <t>Broadcom</t>
  </si>
  <si>
    <t>Molex</t>
  </si>
  <si>
    <t>Cisco</t>
  </si>
  <si>
    <t>continues after acquisition by SDGI in 2019</t>
  </si>
  <si>
    <t>SuperXon</t>
  </si>
  <si>
    <t>Sales ($M) - FTTx by product type</t>
  </si>
  <si>
    <t>Units - FTTx by product type</t>
  </si>
  <si>
    <t>On-board</t>
  </si>
  <si>
    <t xml:space="preserve">100/200/400/600/800 Gbps annual bandwidth additions
</t>
  </si>
  <si>
    <t xml:space="preserve">Figure 3-6:   100/200/400/600/800 Gbps bandwidth additions by application 
</t>
  </si>
  <si>
    <t>Coherent DWDM modules</t>
  </si>
  <si>
    <t>Coherent On-Board</t>
  </si>
  <si>
    <t>Coherent Pluggables</t>
  </si>
  <si>
    <t>Units and sales</t>
  </si>
  <si>
    <t>$</t>
  </si>
  <si>
    <t>Bandwidth check</t>
  </si>
  <si>
    <t>600G and above - avg speed</t>
  </si>
  <si>
    <t>1-800G rows - bandwidth</t>
  </si>
  <si>
    <t>600G and above - bandwidth</t>
  </si>
  <si>
    <t>Cumulative bw</t>
  </si>
  <si>
    <t xml:space="preserve">This report presents historical data from 2016 to 2021 and a detailed market forecast through 2027 for Ethernet, Fibre Channel, CWDM, DWDM, FTTx transceivers, modules used in wireless infrastructure, tunable lasers, WSS modules, and optical interconnects, in over 200 product categories. The historical data accounts for sales of more than 20 optical component and module vendors, including many vendors that shared confidential sales data with LightCounting. The market forecast is based on a model correlating transceiver sales with network traffic growth and projected subscribers of FTTx systems.  </t>
  </si>
  <si>
    <t>Last four quarters vs previous four quarters shown</t>
  </si>
  <si>
    <t>Source: LC Reports\Market Data\Internet Index data master 2022 v1.xlsx</t>
  </si>
  <si>
    <t>25G PON ports</t>
  </si>
  <si>
    <t>50G PON ports</t>
  </si>
  <si>
    <t>25G PON</t>
  </si>
  <si>
    <t>50G PON</t>
  </si>
  <si>
    <t>1.6T</t>
  </si>
  <si>
    <t>3.2T</t>
  </si>
  <si>
    <t>1,6T</t>
  </si>
  <si>
    <t>3,2T</t>
  </si>
  <si>
    <t>Sales of WSS modules</t>
  </si>
  <si>
    <t>Sales ($M) - WSS</t>
  </si>
  <si>
    <t>Units - WSS</t>
  </si>
  <si>
    <t>Wavelength Selective Switch unit shipments</t>
  </si>
  <si>
    <t>Figure used in the webinar</t>
  </si>
  <si>
    <t>DWDM revenues split by speeds</t>
  </si>
  <si>
    <t>2023E</t>
  </si>
  <si>
    <t>2022-2028</t>
  </si>
  <si>
    <t>CAGR 2010-2023</t>
  </si>
  <si>
    <t>600 Gbps</t>
  </si>
  <si>
    <t>1.2T</t>
  </si>
  <si>
    <t>800ZR/ZR+</t>
  </si>
  <si>
    <t>600G, 800G</t>
  </si>
  <si>
    <t>1.2T, 1.6T</t>
  </si>
  <si>
    <t>Updated 4-18-2023</t>
  </si>
  <si>
    <t>800G &amp; above</t>
  </si>
  <si>
    <t>600G</t>
  </si>
  <si>
    <t>1.2 Tbps</t>
  </si>
  <si>
    <t>1.6 Tbps</t>
  </si>
  <si>
    <t>Narrow Linewidth LP</t>
  </si>
  <si>
    <t>Narrow Linewidth HP</t>
  </si>
  <si>
    <t>100/200G Modulators</t>
  </si>
  <si>
    <t>400G and above Modulators</t>
  </si>
  <si>
    <t>100/200G Receivers</t>
  </si>
  <si>
    <t>400G and above Receivers</t>
  </si>
  <si>
    <t>100/200G Integrated Modules</t>
  </si>
  <si>
    <t>400G Integrated Modules</t>
  </si>
  <si>
    <t>800G Integrated Modules</t>
  </si>
  <si>
    <t>GPON ONU transceiver</t>
  </si>
  <si>
    <t>GPON ONU BOSA</t>
  </si>
  <si>
    <t>GPON OLT</t>
  </si>
  <si>
    <t>GPON Triplexer</t>
  </si>
  <si>
    <t>EPON ONU transceiver</t>
  </si>
  <si>
    <t>EPON ONU BOSA</t>
  </si>
  <si>
    <t>EPON OLTs</t>
  </si>
  <si>
    <t>XG-PON ONU transceiver (10G/1G or 2.5G)</t>
  </si>
  <si>
    <t>XG-PON ONU BOSA (10G/1G or 2.5G)</t>
  </si>
  <si>
    <t>XGS-PON ONU transceiver (10G/10G)</t>
  </si>
  <si>
    <t>XGS-PON ONU BOSA (10G/10G)</t>
  </si>
  <si>
    <t>XG/XGS-PON OLTs (incl CombiPON)</t>
  </si>
  <si>
    <t>NG-PON2 ONUs</t>
  </si>
  <si>
    <t>NG-PON2 OLTs</t>
  </si>
  <si>
    <t>25G PON ONUs</t>
  </si>
  <si>
    <t>25G PON OLTs</t>
  </si>
  <si>
    <t>50G PON ONUs</t>
  </si>
  <si>
    <t>50G PON OLTs</t>
  </si>
  <si>
    <t>QSFP28, SFP-DD, SFP112</t>
  </si>
  <si>
    <t>QSFP56</t>
  </si>
  <si>
    <t xml:space="preserve">≥400G </t>
  </si>
  <si>
    <t>QSFP-DD, OSFP, QSFP112</t>
  </si>
  <si>
    <t>All Other</t>
  </si>
  <si>
    <t>Mini-SAS HD, CXPx, QSFP, SFP56</t>
  </si>
  <si>
    <t/>
  </si>
  <si>
    <t>200G SR4</t>
  </si>
  <si>
    <t>200G DR</t>
  </si>
  <si>
    <t>200G FR4</t>
  </si>
  <si>
    <t>3 km</t>
  </si>
  <si>
    <t>200G LR</t>
  </si>
  <si>
    <t>200G ER4</t>
  </si>
  <si>
    <t>2x200 (400G-SR8)</t>
  </si>
  <si>
    <t>OSFP, QSFP-DD</t>
  </si>
  <si>
    <t>400G SR4.2</t>
  </si>
  <si>
    <t>400G DR4</t>
  </si>
  <si>
    <t>OSFP, QSFP-DD, QSFP112</t>
  </si>
  <si>
    <t>2x(200G FR4)</t>
  </si>
  <si>
    <t>OSFP</t>
  </si>
  <si>
    <t>400G FR4</t>
  </si>
  <si>
    <t>400G LR8, LR4</t>
  </si>
  <si>
    <t>400G ER4</t>
  </si>
  <si>
    <t>Gbps</t>
  </si>
  <si>
    <t>Published April 28, 2023 - SAMPLE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</si>
</sst>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quot;$&quot;* #,##0.0_);_(&quot;$&quot;* \(#,##0.0\);_(&quot;$&quot;* &quot;-&quot;??_);_(@_)"/>
    <numFmt numFmtId="168" formatCode="[$-409]mmmm\ d\,\ yyyy;@"/>
    <numFmt numFmtId="169" formatCode="_(* #,##0.0_);_(* \(#,##0.0\);_(* &quot;-&quot;??_);_(@_)"/>
    <numFmt numFmtId="170" formatCode="#,##0.0"/>
    <numFmt numFmtId="171" formatCode="[$$-409]#,##0.0_);[Red]\([$$-409]#,##0.0\)"/>
    <numFmt numFmtId="172" formatCode="#,##0.0\ ;\(#,##0.0\)"/>
    <numFmt numFmtId="173" formatCode="&quot;$&quot;#,##0,_);\(&quot;$&quot;#,##0,\)"/>
    <numFmt numFmtId="174" formatCode="&quot;$&quot;#,##0,,_);\(&quot;$&quot;#,##0,,\)"/>
    <numFmt numFmtId="175" formatCode="0.00000&quot;  &quot;"/>
    <numFmt numFmtId="176" formatCode="0.0_)\%;\(0.0\)\%;0.0_)\%;@_)_%"/>
    <numFmt numFmtId="177" formatCode="#,##0.0_)_%;\(#,##0.0\)_%;0.0_)_%;@_)_%"/>
    <numFmt numFmtId="178" formatCode="#,##0.0_);\(#,##0.0\)"/>
    <numFmt numFmtId="179" formatCode="#,##0.0_);\(#,##0.0\);#,##0.0_);@_)"/>
    <numFmt numFmtId="180" formatCode="_([$€-2]* #,##0.00_);_([$€-2]* \(#,##0.00\);_([$€-2]* &quot;-&quot;??_)"/>
    <numFmt numFmtId="181" formatCode="&quot;$&quot;_(#,##0.00_);&quot;$&quot;\(#,##0.00\)"/>
    <numFmt numFmtId="182" formatCode="&quot;$&quot;_(#,##0.00_);&quot;$&quot;\(#,##0.00\);&quot;$&quot;_(0.00_);@_)"/>
    <numFmt numFmtId="183" formatCode="#,##0.00_);\(#,##0.00\);0.00_);@_)"/>
    <numFmt numFmtId="184" formatCode="\€_(#,##0.00_);\€\(#,##0.00\);\€_(0.00_);@_)"/>
    <numFmt numFmtId="185" formatCode="#,##0.0_)\x;\(#,##0.0\)\x"/>
    <numFmt numFmtId="186" formatCode="#,##0_)\x;\(#,##0\)\x;0_)\x;@_)_x"/>
    <numFmt numFmtId="187" formatCode="#,##0.0_)_x;\(#,##0.0\)_x"/>
    <numFmt numFmtId="188" formatCode="#,##0_)_x;\(#,##0\)_x;0_)_x;@_)_x"/>
    <numFmt numFmtId="189" formatCode="0.0_)\%;\(0.0\)\%"/>
    <numFmt numFmtId="190" formatCode="#,##0.0_)_%;\(#,##0.0\)_%"/>
    <numFmt numFmtId="191" formatCode="0.0%;\(0.0%\)"/>
    <numFmt numFmtId="192" formatCode="_ * #,##0.00_ ;_ * \-#,##0.00_ ;_ * &quot;-&quot;??_ ;_ @_ "/>
    <numFmt numFmtId="193" formatCode="0%;\(0%\)"/>
    <numFmt numFmtId="194" formatCode="&quot;SFr.&quot;#,##0;&quot;SFr.&quot;\-#,##0"/>
    <numFmt numFmtId="195" formatCode="&quot;000-&quot;0000\-000"/>
    <numFmt numFmtId="196" formatCode="&quot;259-5001-&quot;000"/>
    <numFmt numFmtId="197" formatCode="000000"/>
    <numFmt numFmtId="198" formatCode="&quot;600-&quot;0000\-000"/>
    <numFmt numFmtId="199" formatCode="0000"/>
    <numFmt numFmtId="200" formatCode="_(&quot;$&quot;* #,##0.0_);_(&quot;$&quot;* \(#,##0.0\);_(&quot;$&quot;* &quot;-&quot;_);_(@_)"/>
    <numFmt numFmtId="201" formatCode="General_)"/>
    <numFmt numFmtId="202" formatCode="&quot;$&quot;#,##0;\-&quot;$&quot;#,##0"/>
    <numFmt numFmtId="203" formatCode="_ * #,##0_)&quot;£&quot;_ ;_ * \(#,##0\)&quot;£&quot;_ ;_ * &quot;-&quot;_)&quot;£&quot;_ ;_ @_ "/>
    <numFmt numFmtId="204" formatCode="#,##0,"/>
    <numFmt numFmtId="205" formatCode="_(* #,##0.0000_);_(* \(#,##0.0000\);_(* &quot;-&quot;??_);_(@_)"/>
    <numFmt numFmtId="206" formatCode="0.000"/>
    <numFmt numFmtId="207" formatCode="#,###.000_);\(#,##0.000\)"/>
    <numFmt numFmtId="208" formatCode="&quot;fl&quot;#,##0_);\(&quot;fl&quot;#,##0\)"/>
    <numFmt numFmtId="209" formatCode="0.00000%"/>
    <numFmt numFmtId="210" formatCode="&quot;fl&quot;#,##0_);[Red]\(&quot;fl&quot;#,##0\)"/>
    <numFmt numFmtId="211" formatCode="_(* #,##0.0_);_(* \(#,##0.00\);_(* &quot;-&quot;??_);_(@_)"/>
    <numFmt numFmtId="212" formatCode="&quot;fl&quot;#,##0.00_);\(&quot;fl&quot;#,##0.00\)"/>
    <numFmt numFmtId="213" formatCode="_ * #,##0_ ;_ * \-#,##0_ ;_ * &quot;-&quot;_ ;_ @_ "/>
    <numFmt numFmtId="214" formatCode="_(* #,##0_);[Red]_(* \(#,##0\);_(* &quot;-&quot;_);_(@_)"/>
    <numFmt numFmtId="215" formatCode="_(* #,##0.0_);[Red]_(* \(#,##0.0\);_(* &quot;-&quot;_);_(@_)"/>
    <numFmt numFmtId="216" formatCode="_(* #,##0.00_);[Red]_(* \(#,##0.00\);_(* &quot;-&quot;_);_(@_)"/>
    <numFmt numFmtId="217" formatCode="#,##0\ ;\(#,##0.0\)"/>
    <numFmt numFmtId="218" formatCode="_(* #,##0,_);[Red]_(* \(#,##0,\);_(* &quot;-&quot;_);_(@_)"/>
    <numFmt numFmtId="219" formatCode="_(* #,##0.0,_);[Red]_(* \(#,##0.0,\);_(* &quot;-&quot;_);_(@_)"/>
    <numFmt numFmtId="220" formatCode="_(* #,##0,,_);[Red]_(* \(#,##0,,\);_(* &quot;-&quot;_);_(@_)"/>
    <numFmt numFmtId="221" formatCode="_(* #,##0.0,,_);[Red]_(* \(#,##0.0,,\);_(* &quot;-&quot;_);_(@_)"/>
    <numFmt numFmtId="222" formatCode="#,##0_%_);\(#,##0\)_%;#,##0_%_);@_%_)"/>
    <numFmt numFmtId="223" formatCode="#,##0_%_);\(#,##0\)_%;**;@_%_)"/>
    <numFmt numFmtId="224" formatCode="#,##0;\(#,##0\)"/>
    <numFmt numFmtId="225" formatCode="####\-####"/>
    <numFmt numFmtId="226" formatCode="_(&quot;$&quot;#,##0_);[Red]_(\(&quot;$&quot;#,##0\);_(&quot;- &quot;?_);_(@_)"/>
    <numFmt numFmtId="227" formatCode="_(&quot;$&quot;#,##0.0_);[Red]_(\(&quot;$&quot;#,##0.0\);_(&quot;- &quot;?_);_(@_)"/>
    <numFmt numFmtId="228" formatCode="&quot;$&quot;#,##0.0_);\(&quot;$&quot;#,##0.0\)"/>
    <numFmt numFmtId="229" formatCode="_(&quot;$&quot;#,##0.00_);[Red]_(\(&quot;$&quot;#,##0.00\);_(&quot;- &quot;?_);_(@_)"/>
    <numFmt numFmtId="230" formatCode="_(&quot;$&quot;#,##0.000_);[Red]_(\(&quot;$&quot;#,##0.000\);_(&quot;- &quot;?_);_(@_)"/>
    <numFmt numFmtId="231" formatCode="_(&quot;$&quot;#,##0,_);[Red]_(\(&quot;$&quot;#,##0,\);_(&quot;- &quot;?_);_(@_)"/>
    <numFmt numFmtId="232" formatCode="_(&quot;$&quot;#,##0.0,_);[Red]_(\(&quot;$&quot;#,##0.0,\);_(&quot;- &quot;?_);_(@_)"/>
    <numFmt numFmtId="233" formatCode="_(&quot;$&quot;#,##0,,_);[Red]_(\(&quot;$&quot;#,##0,,\);_(&quot;- &quot;?_);_(@_)"/>
    <numFmt numFmtId="234" formatCode="_(&quot;$&quot;#,##0.0,,_);[Red]_(\(&quot;$&quot;#,##0.0,,\);_(&quot;- &quot;?_);_(@_)"/>
    <numFmt numFmtId="235" formatCode="&quot;$&quot;#,##0.0_);[Red]\(&quot;$&quot;#,##0.0\)"/>
    <numFmt numFmtId="236" formatCode="&quot;$&quot;#,##0_%_);\(&quot;$&quot;#,##0\)_%;&quot;$&quot;#,##0_%_);@_%_)"/>
    <numFmt numFmtId="237" formatCode="&quot;$&quot;#,##0"/>
    <numFmt numFmtId="238" formatCode="00000"/>
    <numFmt numFmtId="239" formatCode="#,##0.000000000;[Red]\-#,##0.000000000"/>
    <numFmt numFmtId="240" formatCode="m/d/yy_%_)"/>
    <numFmt numFmtId="241" formatCode="mmm\-dd"/>
    <numFmt numFmtId="242" formatCode="m/d"/>
    <numFmt numFmtId="243" formatCode="mmm\-d\-yy"/>
    <numFmt numFmtId="244" formatCode="mmm\-d\-yyyy"/>
    <numFmt numFmtId="245" formatCode="yyyy"/>
    <numFmt numFmtId="246" formatCode="0;***;;"/>
    <numFmt numFmtId="247" formatCode="_(* #,###.0_);_(* \(#,###.0\);_(* &quot;-&quot;?_);_(@_)"/>
    <numFmt numFmtId="248" formatCode="_-* #,##0\ _D_M_-;\-* #,##0\ _D_M_-;_-* &quot;-&quot;\ _D_M_-;_-@_-"/>
    <numFmt numFmtId="249" formatCode="_-* #,##0.00\ _D_M_-;\-* #,##0.00\ _D_M_-;_-* &quot;-&quot;??\ _D_M_-;_-@_-"/>
    <numFmt numFmtId="250" formatCode="#,##0.00000000000;[Red]\-#,##0.00000000000"/>
    <numFmt numFmtId="251" formatCode="0.0000;[Red]\-0.0000;"/>
    <numFmt numFmtId="252" formatCode="0_);[Red]\(0\)"/>
    <numFmt numFmtId="253" formatCode="###0_);\(###0\)"/>
    <numFmt numFmtId="254" formatCode="0.0\%_);\(0.0\%\);0.0\%_);@_%_)"/>
    <numFmt numFmtId="255" formatCode="#,##0.0_);[Red]\(#,##0.0\)"/>
    <numFmt numFmtId="256" formatCode="#,##0.00&quot; $&quot;;\-#,##0.00&quot; $&quot;"/>
    <numFmt numFmtId="257" formatCode="&quot;$&quot;#,##0.0_%_);\(&quot;$&quot;#,##0.0\)_%;&quot;$&quot;#,##0.0_%_);@_%_)"/>
    <numFmt numFmtId="258" formatCode="&quot;$&quot;#,##0_%_);\(&quot;$&quot;#,##0\)_%;&quot;$&quot;#,##0_%_);@_$_)"/>
    <numFmt numFmtId="259" formatCode="&quot;$&quot;#,##0.00_%_);\(&quot;$&quot;#,##0.00\)_%;&quot;$&quot;#,##0.00_%_);@_%_)"/>
    <numFmt numFmtId="260" formatCode="0.0\x_)_);&quot;NM&quot;_x_)_);0.0\x_)_);@_%_)"/>
    <numFmt numFmtId="261" formatCode="0_%_);\(0\)_%;0_%_);@_%_)"/>
    <numFmt numFmtId="262" formatCode="0.0%_);\(0.0%\);0.0%_);@_%_)"/>
    <numFmt numFmtId="263" formatCode="0.0%;[Red]\(0.0%\)"/>
    <numFmt numFmtId="264" formatCode="0\ &quot;Years&quot;_%_)"/>
    <numFmt numFmtId="265" formatCode="#,##0.00_);\(&quot;$&quot;#,##0.00\)"/>
    <numFmt numFmtId="266" formatCode="#,##0.00_%_);\(#,##0.00\)_%"/>
    <numFmt numFmtId="267" formatCode="0.00%_);\(0.00%\);0.00%_);@_%_)"/>
    <numFmt numFmtId="268" formatCode="0.000\x_)_);&quot;NM&quot;_x_)_);0.000\x_)_);@_%_)"/>
    <numFmt numFmtId="269" formatCode="#,##0.0_%_);\(&quot;$&quot;#,##0.0\)_%"/>
    <numFmt numFmtId="270" formatCode="dd\.mm\.yyyy"/>
    <numFmt numFmtId="271" formatCode="_-* #,##0.00_-;\-* #,##0.00_-;_-* &quot;-&quot;??_-;_-@_-"/>
    <numFmt numFmtId="272" formatCode="0.000000000"/>
    <numFmt numFmtId="273" formatCode="0_)"/>
    <numFmt numFmtId="274" formatCode="&quot;$&quot;#,##0.0,,_);\(&quot;$&quot;#,##0.0,,\)"/>
    <numFmt numFmtId="275" formatCode="#,##0.0,,_);\(#,##0.0,,\)"/>
    <numFmt numFmtId="276" formatCode="0.0000000"/>
    <numFmt numFmtId="277" formatCode="0.0000000000"/>
    <numFmt numFmtId="278" formatCode="0.000%;[Red]\-0.000%;"/>
    <numFmt numFmtId="279" formatCode="_-&quot;$&quot;* #,##0.00_-;\-&quot;$&quot;* #,##0.00_-;_-&quot;$&quot;* &quot;-&quot;??_-;_-@_-"/>
    <numFmt numFmtId="280" formatCode="#,##0.0_);[Red]\(#,##0.0\);&quot;N/A &quot;"/>
    <numFmt numFmtId="281" formatCode="0.00_)"/>
    <numFmt numFmtId="282" formatCode="0,000"/>
    <numFmt numFmtId="283" formatCode="#,##0.000_);[Red]\(#,##0.000\)"/>
    <numFmt numFmtId="284" formatCode="#,##0.0_)\ ;[Red]\(#,##0.0\)\ "/>
    <numFmt numFmtId="285" formatCode="&quot;$&quot;#,###.0000_);\(&quot;$&quot;#,###.00\)"/>
    <numFmt numFmtId="286" formatCode="#,###.0_);[Red]\(#,###.0\)"/>
    <numFmt numFmtId="287" formatCode="&quot;$&quot;#,##0.00_)_%;[Red]&quot;$&quot;\(#,##0.00\)_%"/>
    <numFmt numFmtId="288" formatCode="#,##0.00_)_%;[Red]\(#,##0.00\)_%"/>
    <numFmt numFmtId="289" formatCode="0.0_);[Red]\(0.0\)"/>
    <numFmt numFmtId="290" formatCode="0.00_);[Red]\(0.00\)"/>
    <numFmt numFmtId="291" formatCode="0%_);\(0%\)"/>
    <numFmt numFmtId="292" formatCode="0%\ ;[Red]\(0%\);_(&quot;-&quot;?_)"/>
    <numFmt numFmtId="293" formatCode="0.000%_);[Red]\(0.000%\);&quot;&quot;"/>
    <numFmt numFmtId="294" formatCode="0.0%\ ;[Red]\(0.0%\);_(&quot;-&quot;?_)"/>
    <numFmt numFmtId="295" formatCode="0.00%\ ;[Red]\(0.00%\);_(&quot;-&quot;?_)"/>
    <numFmt numFmtId="296" formatCode="0.000%\ ;[Red]\(0.000%\);_(&quot;-&quot;?_)"/>
    <numFmt numFmtId="297" formatCode="0.000%"/>
    <numFmt numFmtId="298" formatCode="0%;[Red]\(0%\)"/>
    <numFmt numFmtId="299" formatCode="[Red]0.0%;[Red]\(0.0%\)"/>
    <numFmt numFmtId="300" formatCode="0.0_)"/>
    <numFmt numFmtId="301" formatCode="\60\4\7\:"/>
    <numFmt numFmtId="302" formatCode="_-* #,##0.0_-;\-* #,##0.0_-;_-* &quot;-&quot;??_-;_-@_-"/>
    <numFmt numFmtId="303" formatCode="#,##0.0_);\(#,##0.00\)"/>
    <numFmt numFmtId="304" formatCode=".0%_);[Red]\(.0%\)"/>
    <numFmt numFmtId="305" formatCode="0.0%&quot;Sales&quot;"/>
    <numFmt numFmtId="306" formatCode="&quot;$&quot;#,##0.00_);\(&quot;$&quot;#.##0\)"/>
    <numFmt numFmtId="307" formatCode="0.00;[Red]\-0.00;"/>
    <numFmt numFmtId="308" formatCode="&quot;$&quot;#,##0;[Red]\-&quot;$&quot;#,##0"/>
    <numFmt numFmtId="309" formatCode="dd\-mmm\-yy;;"/>
    <numFmt numFmtId="310" formatCode="#,##0.00_);\(#,##0.00\);_(* &quot;-&quot;_)"/>
    <numFmt numFmtId="311" formatCode="#,##0.0\x"/>
    <numFmt numFmtId="312" formatCode="#,##0.0_);\(#,##0.0\);_(* &quot;-&quot;_)"/>
    <numFmt numFmtId="313" formatCode="#,##0_);\(#,##0\);_(* &quot;-&quot;_);_(* &quot;-&quot;_)"/>
    <numFmt numFmtId="314" formatCode="_(&quot;$&quot;* #,##0.00_);_(&quot;$&quot;* \(#,##0.00\);_(* &quot;-&quot;_);_(@_)"/>
    <numFmt numFmtId="315" formatCode="_(###.##%_);\(* &quot;-&quot;_);_(@_)"/>
    <numFmt numFmtId="316" formatCode="#,##0.00\x"/>
    <numFmt numFmtId="317" formatCode="_(* #,##0_);_(* \(#,##0\);_(* \-_);_(@_)"/>
    <numFmt numFmtId="318" formatCode="#,##0.00000"/>
    <numFmt numFmtId="319" formatCode="&quot;fl&quot;#,##0.00_);[Red]\(&quot;fl&quot;#,##0.00\)"/>
    <numFmt numFmtId="320" formatCode="#,##0.000000"/>
    <numFmt numFmtId="321" formatCode="_(&quot;fl&quot;* #,##0_);_(&quot;fl&quot;* \(#,##0\);_(&quot;fl&quot;* &quot;-&quot;_);_(@_)"/>
    <numFmt numFmtId="322" formatCode="#,##0.0_%_);\(#,##0.0\)_%;#,##0.0_%_);@_%_)"/>
    <numFmt numFmtId="323" formatCode="#,##0_);[Red]\(#,##0\);"/>
    <numFmt numFmtId="324" formatCode="[&gt;9.9]0;[&gt;0]0.0;\-;"/>
    <numFmt numFmtId="325" formatCode="_-* #,##0\ &quot;DM&quot;_-;\-* #,##0\ &quot;DM&quot;_-;_-* &quot;-&quot;\ &quot;DM&quot;_-;_-@_-"/>
    <numFmt numFmtId="326" formatCode="_-* #,##0.00\ &quot;DM&quot;_-;\-* #,##0.00\ &quot;DM&quot;_-;_-* &quot;-&quot;??\ &quot;DM&quot;_-;_-@_-"/>
    <numFmt numFmtId="327" formatCode="0%_);\(0%\);0%_);@_%_)"/>
    <numFmt numFmtId="328" formatCode="0.0\x"/>
    <numFmt numFmtId="329" formatCode="0\ \ ;\(0\)\ \ \ "/>
    <numFmt numFmtId="330" formatCode="&quot;$&quot;\ #,##0_);\(&quot;$&quot;\ #,##0\)"/>
    <numFmt numFmtId="331" formatCode="_-* #,##0_-;\-* #,##0_-;_-* &quot;-&quot;_-;_-@_-"/>
    <numFmt numFmtId="332" formatCode="_-&quot;$&quot;* #,##0_-;\-&quot;$&quot;* #,##0_-;_-&quot;$&quot;* &quot;-&quot;_-;_-@_-"/>
    <numFmt numFmtId="333" formatCode="_-&quot;\&quot;* #,##0.00_-;\-&quot;\&quot;* #,##0.00_-;_-&quot;\&quot;* &quot;-&quot;??_-;_-@_-"/>
    <numFmt numFmtId="334" formatCode="_-&quot;\&quot;* #,##0_-;\-&quot;\&quot;* #,##0_-;_-&quot;\&quot;* &quot;-&quot;_-;_-@_-"/>
    <numFmt numFmtId="335" formatCode="_(&quot;$&quot;* #,##0.000000000000_);_(&quot;$&quot;* \(#,##0.000000000000\);_(&quot;$&quot;* &quot;-&quot;??_);_(@_)"/>
  </numFmts>
  <fonts count="286">
    <font>
      <sz val="10"/>
      <color theme="1"/>
      <name val="Arial"/>
      <family val="2"/>
    </font>
    <font>
      <sz val="10"/>
      <color theme="1"/>
      <name val="Calibri"/>
      <family val="2"/>
    </font>
    <font>
      <sz val="12"/>
      <color theme="1"/>
      <name val="Calibri"/>
      <family val="2"/>
      <scheme val="minor"/>
    </font>
    <font>
      <sz val="12"/>
      <color theme="1"/>
      <name val="Calibri"/>
      <family val="2"/>
      <scheme val="minor"/>
    </font>
    <font>
      <sz val="11"/>
      <color theme="1"/>
      <name val="Calibri"/>
      <family val="2"/>
      <scheme val="minor"/>
    </font>
    <font>
      <sz val="10"/>
      <color theme="1"/>
      <name val="Calibri"/>
      <family val="2"/>
      <scheme val="minor"/>
    </font>
    <font>
      <sz val="10"/>
      <color indexed="8"/>
      <name val="Arial"/>
      <family val="2"/>
    </font>
    <font>
      <b/>
      <sz val="8"/>
      <color indexed="81"/>
      <name val="Tahoma"/>
      <family val="2"/>
    </font>
    <font>
      <sz val="10"/>
      <name val="Arial"/>
      <family val="2"/>
    </font>
    <font>
      <b/>
      <sz val="10"/>
      <name val="Arial"/>
      <family val="2"/>
    </font>
    <font>
      <sz val="9"/>
      <color indexed="81"/>
      <name val="Tahoma"/>
      <family val="2"/>
    </font>
    <font>
      <b/>
      <sz val="9"/>
      <color indexed="81"/>
      <name val="Tahoma"/>
      <family val="2"/>
    </font>
    <font>
      <sz val="10"/>
      <color theme="1"/>
      <name val="Arial"/>
      <family val="2"/>
    </font>
    <font>
      <sz val="11"/>
      <color theme="1"/>
      <name val="Calibri"/>
      <family val="2"/>
      <scheme val="minor"/>
    </font>
    <font>
      <b/>
      <sz val="10"/>
      <color theme="1"/>
      <name val="Arial"/>
      <family val="2"/>
    </font>
    <font>
      <sz val="10"/>
      <color rgb="FFFF0000"/>
      <name val="Arial"/>
      <family val="2"/>
    </font>
    <font>
      <sz val="14"/>
      <name val="Arial"/>
      <family val="2"/>
    </font>
    <font>
      <b/>
      <sz val="12"/>
      <color theme="1"/>
      <name val="Times New Roman"/>
      <family val="1"/>
    </font>
    <font>
      <sz val="9"/>
      <color theme="1"/>
      <name val="Arial"/>
      <family val="2"/>
    </font>
    <font>
      <sz val="9"/>
      <name val="Arial"/>
      <family val="2"/>
    </font>
    <font>
      <b/>
      <sz val="14"/>
      <color theme="1"/>
      <name val="Arial"/>
      <family val="2"/>
    </font>
    <font>
      <b/>
      <sz val="12"/>
      <color theme="1"/>
      <name val="Arial"/>
      <family val="2"/>
    </font>
    <font>
      <b/>
      <sz val="12"/>
      <name val="Arial"/>
      <family val="2"/>
    </font>
    <font>
      <b/>
      <sz val="12"/>
      <color rgb="FFFF0000"/>
      <name val="Arial"/>
      <family val="2"/>
    </font>
    <font>
      <sz val="8"/>
      <name val="Arial"/>
      <family val="2"/>
    </font>
    <font>
      <u/>
      <sz val="10"/>
      <color theme="11"/>
      <name val="Arial"/>
      <family val="2"/>
    </font>
    <font>
      <sz val="10"/>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b/>
      <sz val="14"/>
      <color theme="4"/>
      <name val="Arial"/>
      <family val="2"/>
    </font>
    <font>
      <sz val="12"/>
      <color theme="1"/>
      <name val="Arial"/>
      <family val="2"/>
    </font>
    <font>
      <sz val="12"/>
      <name val="Arial"/>
      <family val="2"/>
    </font>
    <font>
      <b/>
      <sz val="12"/>
      <color theme="3"/>
      <name val="Arial"/>
      <family val="2"/>
    </font>
    <font>
      <sz val="10"/>
      <color theme="3"/>
      <name val="Arial"/>
      <family val="2"/>
    </font>
    <font>
      <sz val="9"/>
      <color indexed="8"/>
      <name val="Arial"/>
      <family val="2"/>
    </font>
    <font>
      <b/>
      <sz val="14"/>
      <color theme="1"/>
      <name val="Calibri"/>
      <family val="2"/>
      <scheme val="minor"/>
    </font>
    <font>
      <sz val="18"/>
      <color theme="1"/>
      <name val="Calibri"/>
      <family val="2"/>
      <scheme val="minor"/>
    </font>
    <font>
      <sz val="14"/>
      <color theme="1"/>
      <name val="Arial"/>
      <family val="2"/>
    </font>
    <font>
      <b/>
      <sz val="14"/>
      <name val="Arial"/>
      <family val="2"/>
    </font>
    <font>
      <sz val="12"/>
      <color rgb="FFFF0000"/>
      <name val="Arial"/>
      <family val="2"/>
    </font>
    <font>
      <b/>
      <sz val="11"/>
      <color theme="1"/>
      <name val="Calibri"/>
      <family val="2"/>
      <scheme val="minor"/>
    </font>
    <font>
      <sz val="10"/>
      <color rgb="FFFF0000"/>
      <name val="Calibri"/>
      <family val="2"/>
      <scheme val="minor"/>
    </font>
    <font>
      <sz val="12"/>
      <color theme="3"/>
      <name val="Arial"/>
      <family val="2"/>
    </font>
    <font>
      <b/>
      <sz val="18"/>
      <color theme="1"/>
      <name val="Calibri"/>
      <family val="2"/>
      <scheme val="minor"/>
    </font>
    <font>
      <sz val="14"/>
      <color rgb="FFFF0000"/>
      <name val="Calibri"/>
      <family val="2"/>
      <scheme val="minor"/>
    </font>
    <font>
      <sz val="12"/>
      <color theme="3"/>
      <name val="Calibri"/>
      <family val="2"/>
      <scheme val="minor"/>
    </font>
    <font>
      <u/>
      <sz val="10"/>
      <color theme="10"/>
      <name val="Arial"/>
      <family val="2"/>
    </font>
    <font>
      <sz val="12"/>
      <color rgb="FF0070C0"/>
      <name val="Arial"/>
      <family val="2"/>
    </font>
    <font>
      <sz val="9"/>
      <name val="System"/>
      <family val="2"/>
    </font>
    <font>
      <sz val="10"/>
      <color indexed="8"/>
      <name val="MS Sans Serif"/>
      <family val="2"/>
    </font>
    <font>
      <sz val="10"/>
      <name val="Helv"/>
    </font>
    <font>
      <sz val="10"/>
      <name val="Helvetica"/>
      <family val="2"/>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sz val="10"/>
      <name val="Geneva"/>
      <family val="2"/>
    </font>
    <font>
      <b/>
      <sz val="14"/>
      <color indexed="1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sz val="10"/>
      <color indexed="8"/>
      <name val="Helvetica"/>
      <family val="2"/>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8"/>
      <name val="Helvetica"/>
      <family val="2"/>
    </font>
    <font>
      <b/>
      <sz val="12"/>
      <color indexed="22"/>
      <name val="Arial"/>
      <family val="2"/>
    </font>
    <font>
      <sz val="10"/>
      <name val="Palatino"/>
      <family val="1"/>
    </font>
    <font>
      <sz val="18"/>
      <name val="Palatino"/>
      <family val="1"/>
    </font>
    <font>
      <b/>
      <sz val="10"/>
      <color indexed="8"/>
      <name val="Helvetica"/>
      <family val="2"/>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b/>
      <i/>
      <sz val="16"/>
      <name val="Helv"/>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family val="1"/>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2"/>
      <color theme="4"/>
      <name val="Calibri"/>
      <family val="2"/>
      <scheme val="minor"/>
    </font>
    <font>
      <b/>
      <sz val="18"/>
      <color theme="1"/>
      <name val="Arial"/>
      <family val="2"/>
    </font>
    <font>
      <sz val="12"/>
      <color rgb="FF00B050"/>
      <name val="Arial"/>
      <family val="2"/>
    </font>
    <font>
      <sz val="10"/>
      <color rgb="FF00B050"/>
      <name val="Arial"/>
      <family val="2"/>
    </font>
    <font>
      <sz val="10"/>
      <color rgb="FF000000"/>
      <name val="Arial"/>
      <family val="2"/>
    </font>
    <font>
      <sz val="10"/>
      <color theme="4"/>
      <name val="Arial"/>
      <family val="2"/>
    </font>
    <font>
      <sz val="14"/>
      <color theme="4"/>
      <name val="Arial"/>
      <family val="2"/>
    </font>
    <font>
      <sz val="12"/>
      <color theme="4"/>
      <name val="Arial"/>
      <family val="2"/>
    </font>
  </fonts>
  <fills count="63">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CC"/>
        <bgColor indexed="64"/>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6"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bottom/>
      <diagonal/>
    </border>
    <border>
      <left/>
      <right/>
      <top style="medium">
        <color auto="1"/>
      </top>
      <bottom/>
      <diagonal/>
    </border>
    <border>
      <left/>
      <right style="medium">
        <color auto="1"/>
      </right>
      <top/>
      <bottom/>
      <diagonal/>
    </border>
    <border>
      <left/>
      <right/>
      <top/>
      <bottom style="medium">
        <color auto="1"/>
      </bottom>
      <diagonal/>
    </border>
    <border>
      <left/>
      <right style="thin">
        <color auto="1"/>
      </right>
      <top/>
      <bottom/>
      <diagonal/>
    </border>
    <border>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indexed="64"/>
      </bottom>
      <diagonal/>
    </border>
    <border>
      <left style="thin">
        <color auto="1"/>
      </left>
      <right style="thin">
        <color auto="1"/>
      </right>
      <top style="medium">
        <color indexed="64"/>
      </top>
      <bottom/>
      <diagonal/>
    </border>
    <border>
      <left/>
      <right style="thin">
        <color auto="1"/>
      </right>
      <top style="medium">
        <color auto="1"/>
      </top>
      <bottom style="thin">
        <color auto="1"/>
      </bottom>
      <diagonal/>
    </border>
    <border>
      <left/>
      <right style="thin">
        <color auto="1"/>
      </right>
      <top style="thin">
        <color auto="1"/>
      </top>
      <bottom style="medium">
        <color indexed="64"/>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
      <left style="thin">
        <color auto="1"/>
      </left>
      <right style="thin">
        <color auto="1"/>
      </right>
      <top/>
      <bottom style="medium">
        <color indexed="64"/>
      </bottom>
      <diagonal/>
    </border>
  </borders>
  <cellStyleXfs count="4599">
    <xf numFmtId="0" fontId="0" fillId="0" borderId="0"/>
    <xf numFmtId="43" fontId="1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9" fontId="12" fillId="0" borderId="0" applyFont="0" applyFill="0" applyBorder="0" applyAlignment="0" applyProtection="0"/>
    <xf numFmtId="9" fontId="6"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29" fillId="0" borderId="0" applyFont="0" applyFill="0" applyBorder="0" applyAlignment="0" applyProtection="0"/>
    <xf numFmtId="43" fontId="12"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0" fontId="47" fillId="0" borderId="0" applyNumberFormat="0" applyFill="0" applyBorder="0" applyAlignment="0" applyProtection="0"/>
    <xf numFmtId="0" fontId="5" fillId="0" borderId="0"/>
    <xf numFmtId="0" fontId="5" fillId="0" borderId="0"/>
    <xf numFmtId="0" fontId="5" fillId="0" borderId="0"/>
    <xf numFmtId="0" fontId="5" fillId="0" borderId="0"/>
    <xf numFmtId="0" fontId="29" fillId="0" borderId="0"/>
    <xf numFmtId="0" fontId="4" fillId="0" borderId="0"/>
    <xf numFmtId="0" fontId="4" fillId="0" borderId="0"/>
    <xf numFmtId="9" fontId="12" fillId="0" borderId="0" applyFont="0" applyFill="0" applyBorder="0" applyAlignment="0" applyProtection="0"/>
    <xf numFmtId="9" fontId="4" fillId="0" borderId="0" applyFont="0" applyFill="0" applyBorder="0" applyAlignment="0" applyProtection="0"/>
    <xf numFmtId="171" fontId="8" fillId="0" borderId="0"/>
    <xf numFmtId="0" fontId="49" fillId="0" borderId="0" applyNumberFormat="0" applyFill="0" applyBorder="0" applyAlignment="0" applyProtection="0"/>
    <xf numFmtId="0" fontId="50" fillId="0" borderId="0"/>
    <xf numFmtId="0" fontId="51" fillId="0" borderId="0"/>
    <xf numFmtId="0" fontId="50" fillId="0" borderId="0"/>
    <xf numFmtId="172" fontId="19" fillId="0" borderId="0"/>
    <xf numFmtId="173" fontId="8" fillId="0" borderId="0"/>
    <xf numFmtId="174" fontId="9" fillId="0" borderId="0"/>
    <xf numFmtId="0" fontId="52"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0" fillId="0" borderId="0" applyNumberFormat="0" applyFont="0" applyFill="0" applyBorder="0" applyAlignment="0" applyProtection="0"/>
    <xf numFmtId="44" fontId="8" fillId="0" borderId="0" applyFont="0" applyFill="0" applyBorder="0" applyAlignment="0" applyProtection="0"/>
    <xf numFmtId="175"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4" fillId="0" borderId="0"/>
    <xf numFmtId="176" fontId="19" fillId="0" borderId="0" applyFont="0" applyFill="0" applyBorder="0" applyAlignment="0" applyProtection="0"/>
    <xf numFmtId="177" fontId="19" fillId="0" borderId="0" applyFont="0" applyFill="0" applyBorder="0" applyAlignment="0" applyProtection="0"/>
    <xf numFmtId="0" fontId="8" fillId="0" borderId="0"/>
    <xf numFmtId="171" fontId="8" fillId="0" borderId="0"/>
    <xf numFmtId="0" fontId="50" fillId="0" borderId="0" applyNumberFormat="0" applyFill="0" applyBorder="0" applyAlignment="0" applyProtection="0"/>
    <xf numFmtId="0" fontId="55" fillId="0" borderId="0"/>
    <xf numFmtId="171" fontId="51" fillId="0" borderId="0"/>
    <xf numFmtId="171" fontId="51" fillId="0" borderId="0"/>
    <xf numFmtId="171" fontId="6" fillId="0" borderId="0">
      <alignment vertical="top"/>
    </xf>
    <xf numFmtId="171" fontId="6" fillId="0" borderId="0">
      <alignment vertical="top"/>
    </xf>
    <xf numFmtId="171" fontId="6" fillId="0" borderId="0">
      <alignment vertical="top"/>
    </xf>
    <xf numFmtId="171" fontId="6" fillId="0" borderId="0">
      <alignment vertical="top"/>
    </xf>
    <xf numFmtId="171" fontId="6" fillId="0" borderId="0">
      <alignment vertical="top"/>
    </xf>
    <xf numFmtId="171" fontId="6" fillId="0" borderId="0">
      <alignment vertical="top"/>
    </xf>
    <xf numFmtId="171" fontId="8" fillId="0" borderId="0"/>
    <xf numFmtId="171" fontId="8" fillId="0" borderId="0"/>
    <xf numFmtId="171" fontId="8" fillId="0" borderId="0"/>
    <xf numFmtId="171" fontId="51"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1" fontId="50" fillId="0" borderId="0" applyNumberFormat="0" applyFill="0" applyBorder="0" applyAlignment="0" applyProtection="0"/>
    <xf numFmtId="0" fontId="50" fillId="0" borderId="0" applyNumberFormat="0" applyFill="0" applyBorder="0" applyAlignment="0" applyProtection="0"/>
    <xf numFmtId="171" fontId="50" fillId="0" borderId="0" applyNumberFormat="0" applyFill="0" applyBorder="0" applyAlignment="0" applyProtection="0"/>
    <xf numFmtId="0" fontId="50" fillId="0" borderId="0" applyNumberFormat="0" applyFill="0" applyBorder="0" applyAlignment="0" applyProtection="0"/>
    <xf numFmtId="0" fontId="8" fillId="0" borderId="0"/>
    <xf numFmtId="171" fontId="8"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56" fillId="0" borderId="0"/>
    <xf numFmtId="0" fontId="56" fillId="0" borderId="0"/>
    <xf numFmtId="0" fontId="8" fillId="0" borderId="0"/>
    <xf numFmtId="171" fontId="8" fillId="0" borderId="0"/>
    <xf numFmtId="0" fontId="8" fillId="0" borderId="0"/>
    <xf numFmtId="171" fontId="8"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8" fillId="0" borderId="0"/>
    <xf numFmtId="0" fontId="8" fillId="0" borderId="0"/>
    <xf numFmtId="0" fontId="8" fillId="0" borderId="0"/>
    <xf numFmtId="0" fontId="8" fillId="0" borderId="0"/>
    <xf numFmtId="0" fontId="56" fillId="0" borderId="0"/>
    <xf numFmtId="0" fontId="56" fillId="0" borderId="0"/>
    <xf numFmtId="171" fontId="56" fillId="0" borderId="0"/>
    <xf numFmtId="171" fontId="56" fillId="0" borderId="0"/>
    <xf numFmtId="0" fontId="57"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0" fillId="0" borderId="0" applyNumberFormat="0" applyFill="0" applyBorder="0" applyAlignment="0" applyProtection="0"/>
    <xf numFmtId="0" fontId="57" fillId="0" borderId="0"/>
    <xf numFmtId="3" fontId="19" fillId="0" borderId="0"/>
    <xf numFmtId="171"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6" fillId="0" borderId="0"/>
    <xf numFmtId="0" fontId="56" fillId="0" borderId="0"/>
    <xf numFmtId="0" fontId="8" fillId="0" borderId="0"/>
    <xf numFmtId="171" fontId="8" fillId="0" borderId="0"/>
    <xf numFmtId="0" fontId="56" fillId="0" borderId="0"/>
    <xf numFmtId="0" fontId="56" fillId="0" borderId="0"/>
    <xf numFmtId="0" fontId="56" fillId="0" borderId="0"/>
    <xf numFmtId="0" fontId="56"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6" fillId="0" borderId="0"/>
    <xf numFmtId="0" fontId="8" fillId="0" borderId="0"/>
    <xf numFmtId="171" fontId="8" fillId="0" borderId="0"/>
    <xf numFmtId="0" fontId="8" fillId="0" borderId="0"/>
    <xf numFmtId="171" fontId="8" fillId="0" borderId="0"/>
    <xf numFmtId="3" fontId="19" fillId="0" borderId="0"/>
    <xf numFmtId="171" fontId="53" fillId="0" borderId="0"/>
    <xf numFmtId="0" fontId="53" fillId="0" borderId="0"/>
    <xf numFmtId="0" fontId="8" fillId="0" borderId="0"/>
    <xf numFmtId="0" fontId="8" fillId="0" borderId="0"/>
    <xf numFmtId="171"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53" fillId="0" borderId="0"/>
    <xf numFmtId="0" fontId="8" fillId="0" borderId="0"/>
    <xf numFmtId="171" fontId="8" fillId="0" borderId="0"/>
    <xf numFmtId="0" fontId="8" fillId="0" borderId="0"/>
    <xf numFmtId="0" fontId="8" fillId="0" borderId="0"/>
    <xf numFmtId="0" fontId="53" fillId="0" borderId="0"/>
    <xf numFmtId="171" fontId="53"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6"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71" fontId="51" fillId="0" borderId="0"/>
    <xf numFmtId="171" fontId="51" fillId="0" borderId="0"/>
    <xf numFmtId="171" fontId="51" fillId="0" borderId="0"/>
    <xf numFmtId="171" fontId="51" fillId="0" borderId="0"/>
    <xf numFmtId="171"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7" fillId="0" borderId="0"/>
    <xf numFmtId="0" fontId="57" fillId="0" borderId="0"/>
    <xf numFmtId="171" fontId="53" fillId="0" borderId="0"/>
    <xf numFmtId="0" fontId="53" fillId="0" borderId="0"/>
    <xf numFmtId="171" fontId="53" fillId="0" borderId="0"/>
    <xf numFmtId="0" fontId="53" fillId="0" borderId="0"/>
    <xf numFmtId="171" fontId="53" fillId="0" borderId="0"/>
    <xf numFmtId="0" fontId="53" fillId="0" borderId="0"/>
    <xf numFmtId="171" fontId="53" fillId="0" borderId="0"/>
    <xf numFmtId="0" fontId="53" fillId="0" borderId="0"/>
    <xf numFmtId="171" fontId="53" fillId="0" borderId="0"/>
    <xf numFmtId="0" fontId="53" fillId="0" borderId="0"/>
    <xf numFmtId="171" fontId="53" fillId="0" borderId="0"/>
    <xf numFmtId="0" fontId="53" fillId="0" borderId="0"/>
    <xf numFmtId="171" fontId="53" fillId="0" borderId="0"/>
    <xf numFmtId="0" fontId="53" fillId="0" borderId="0"/>
    <xf numFmtId="171" fontId="53" fillId="0" borderId="0"/>
    <xf numFmtId="0" fontId="53" fillId="0" borderId="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0" fontId="19" fillId="0" borderId="0" applyFont="0" applyFill="0" applyBorder="0" applyAlignment="0" applyProtection="0"/>
    <xf numFmtId="179" fontId="8" fillId="0" borderId="0" applyFont="0" applyFill="0" applyBorder="0" applyAlignment="0" applyProtection="0"/>
    <xf numFmtId="0" fontId="8" fillId="0" borderId="0"/>
    <xf numFmtId="171" fontId="8" fillId="0" borderId="0"/>
    <xf numFmtId="180" fontId="8" fillId="0" borderId="0"/>
    <xf numFmtId="0" fontId="50" fillId="0" borderId="0" applyNumberFormat="0" applyFill="0" applyBorder="0" applyAlignment="0" applyProtection="0"/>
    <xf numFmtId="0" fontId="55" fillId="0" borderId="0"/>
    <xf numFmtId="0" fontId="57" fillId="0" borderId="0"/>
    <xf numFmtId="0" fontId="56" fillId="0" borderId="0"/>
    <xf numFmtId="0" fontId="8" fillId="0" borderId="0"/>
    <xf numFmtId="0" fontId="55" fillId="0" borderId="0"/>
    <xf numFmtId="0" fontId="8" fillId="0" borderId="0"/>
    <xf numFmtId="171" fontId="8" fillId="0" borderId="0"/>
    <xf numFmtId="0" fontId="56" fillId="0" borderId="0"/>
    <xf numFmtId="0" fontId="56" fillId="0" borderId="0"/>
    <xf numFmtId="0" fontId="58" fillId="0" borderId="0"/>
    <xf numFmtId="0" fontId="8" fillId="0" borderId="0"/>
    <xf numFmtId="181" fontId="8" fillId="0" borderId="0" applyFont="0" applyFill="0" applyBorder="0" applyAlignment="0" applyProtection="0"/>
    <xf numFmtId="181" fontId="8" fillId="0" borderId="0" applyFont="0" applyFill="0" applyBorder="0" applyAlignment="0" applyProtection="0"/>
    <xf numFmtId="181" fontId="8" fillId="0" borderId="0" applyFont="0" applyFill="0" applyBorder="0" applyAlignment="0" applyProtection="0"/>
    <xf numFmtId="0" fontId="19" fillId="0" borderId="0" applyFont="0" applyFill="0" applyBorder="0" applyAlignment="0" applyProtection="0"/>
    <xf numFmtId="182"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39" fontId="8" fillId="0" borderId="0" applyFont="0" applyFill="0" applyBorder="0" applyAlignment="0" applyProtection="0"/>
    <xf numFmtId="0" fontId="19" fillId="0" borderId="0" applyFont="0" applyFill="0" applyBorder="0" applyAlignment="0" applyProtection="0"/>
    <xf numFmtId="183" fontId="8" fillId="0" borderId="0" applyFont="0" applyFill="0" applyBorder="0" applyAlignment="0" applyProtection="0"/>
    <xf numFmtId="0" fontId="50" fillId="0" borderId="0" applyNumberFormat="0" applyFill="0" applyBorder="0" applyAlignment="0" applyProtection="0"/>
    <xf numFmtId="0" fontId="8" fillId="0" borderId="0"/>
    <xf numFmtId="171" fontId="8" fillId="0" borderId="0"/>
    <xf numFmtId="171" fontId="53" fillId="0" borderId="0"/>
    <xf numFmtId="0" fontId="53" fillId="0" borderId="0"/>
    <xf numFmtId="171" fontId="53" fillId="0" borderId="0"/>
    <xf numFmtId="0" fontId="53" fillId="0" borderId="0"/>
    <xf numFmtId="0" fontId="53" fillId="0" borderId="0"/>
    <xf numFmtId="0" fontId="57" fillId="0" borderId="0"/>
    <xf numFmtId="0" fontId="57" fillId="0" borderId="0"/>
    <xf numFmtId="0" fontId="8" fillId="0" borderId="0"/>
    <xf numFmtId="171" fontId="8" fillId="0" borderId="0"/>
    <xf numFmtId="171" fontId="56" fillId="0" borderId="0"/>
    <xf numFmtId="0" fontId="8" fillId="0" borderId="0"/>
    <xf numFmtId="0" fontId="8" fillId="0" borderId="0"/>
    <xf numFmtId="171" fontId="8" fillId="0" borderId="0"/>
    <xf numFmtId="0" fontId="55" fillId="0" borderId="0"/>
    <xf numFmtId="0" fontId="56" fillId="0" borderId="0"/>
    <xf numFmtId="0" fontId="56"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6" fillId="0" borderId="0"/>
    <xf numFmtId="0" fontId="56" fillId="0" borderId="0"/>
    <xf numFmtId="0" fontId="8" fillId="0" borderId="0"/>
    <xf numFmtId="171" fontId="8" fillId="0" borderId="0"/>
    <xf numFmtId="0" fontId="8" fillId="0" borderId="0"/>
    <xf numFmtId="171" fontId="8" fillId="0" borderId="0"/>
    <xf numFmtId="0" fontId="55" fillId="0" borderId="0"/>
    <xf numFmtId="0" fontId="8" fillId="0" borderId="0"/>
    <xf numFmtId="171" fontId="8" fillId="0" borderId="0"/>
    <xf numFmtId="0" fontId="8" fillId="0" borderId="0"/>
    <xf numFmtId="171" fontId="8" fillId="0" borderId="0"/>
    <xf numFmtId="171" fontId="8" fillId="0" borderId="0"/>
    <xf numFmtId="0" fontId="8" fillId="0" borderId="0"/>
    <xf numFmtId="0" fontId="51" fillId="0" borderId="0"/>
    <xf numFmtId="0" fontId="8" fillId="0" borderId="0"/>
    <xf numFmtId="171" fontId="8" fillId="0" borderId="0"/>
    <xf numFmtId="171" fontId="53" fillId="0" borderId="0"/>
    <xf numFmtId="0" fontId="56" fillId="0" borderId="0"/>
    <xf numFmtId="0" fontId="56" fillId="0" borderId="0"/>
    <xf numFmtId="184" fontId="19" fillId="0" borderId="0" applyFont="0" applyFill="0" applyBorder="0" applyAlignment="0" applyProtection="0"/>
    <xf numFmtId="0" fontId="8" fillId="0" borderId="0"/>
    <xf numFmtId="171" fontId="8"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55"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6" fillId="0" borderId="0"/>
    <xf numFmtId="171"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56" fillId="0" borderId="0"/>
    <xf numFmtId="0" fontId="56"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56"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51" fillId="0" borderId="0"/>
    <xf numFmtId="0" fontId="51" fillId="0" borderId="0"/>
    <xf numFmtId="0" fontId="51" fillId="0" borderId="0"/>
    <xf numFmtId="0" fontId="51" fillId="0" borderId="0"/>
    <xf numFmtId="0" fontId="51" fillId="0" borderId="0"/>
    <xf numFmtId="0" fontId="8" fillId="0" borderId="0"/>
    <xf numFmtId="171" fontId="8" fillId="0" borderId="0"/>
    <xf numFmtId="0" fontId="8" fillId="0" borderId="0"/>
    <xf numFmtId="171" fontId="8" fillId="0" borderId="0"/>
    <xf numFmtId="0" fontId="8" fillId="0" borderId="0"/>
    <xf numFmtId="171" fontId="8" fillId="0" borderId="0"/>
    <xf numFmtId="0" fontId="51" fillId="0" borderId="0"/>
    <xf numFmtId="0" fontId="8" fillId="0" borderId="0"/>
    <xf numFmtId="171" fontId="8"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56" fillId="0" borderId="0"/>
    <xf numFmtId="0" fontId="57" fillId="0" borderId="0"/>
    <xf numFmtId="3" fontId="19" fillId="0" borderId="0"/>
    <xf numFmtId="3" fontId="1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5" fillId="0" borderId="0"/>
    <xf numFmtId="0" fontId="55" fillId="0" borderId="0"/>
    <xf numFmtId="0" fontId="56" fillId="0" borderId="0"/>
    <xf numFmtId="171" fontId="8" fillId="0" borderId="0"/>
    <xf numFmtId="0" fontId="8" fillId="0" borderId="0"/>
    <xf numFmtId="171" fontId="8" fillId="0" borderId="0"/>
    <xf numFmtId="0" fontId="8" fillId="0" borderId="0"/>
    <xf numFmtId="171" fontId="56" fillId="0" borderId="0"/>
    <xf numFmtId="0" fontId="8" fillId="0" borderId="0"/>
    <xf numFmtId="171" fontId="8"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19" fillId="10" borderId="0" applyNumberFormat="0" applyFont="0" applyAlignment="0" applyProtection="0"/>
    <xf numFmtId="171" fontId="53" fillId="0" borderId="0"/>
    <xf numFmtId="0" fontId="53" fillId="0" borderId="0"/>
    <xf numFmtId="0" fontId="8" fillId="0" borderId="0"/>
    <xf numFmtId="171" fontId="8" fillId="0" borderId="0"/>
    <xf numFmtId="0" fontId="57" fillId="0" borderId="0"/>
    <xf numFmtId="0" fontId="57" fillId="0" borderId="0"/>
    <xf numFmtId="0" fontId="5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8" fillId="0" borderId="0"/>
    <xf numFmtId="171" fontId="8"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53" fillId="0" borderId="0"/>
    <xf numFmtId="0" fontId="53" fillId="0" borderId="0"/>
    <xf numFmtId="0" fontId="57" fillId="0" borderId="0"/>
    <xf numFmtId="171" fontId="8" fillId="0" borderId="0"/>
    <xf numFmtId="0" fontId="8" fillId="0" borderId="0"/>
    <xf numFmtId="0" fontId="57" fillId="0" borderId="0"/>
    <xf numFmtId="0" fontId="8" fillId="0" borderId="0"/>
    <xf numFmtId="171" fontId="8" fillId="0" borderId="0"/>
    <xf numFmtId="0" fontId="57" fillId="0" borderId="0"/>
    <xf numFmtId="0" fontId="8" fillId="0" borderId="0"/>
    <xf numFmtId="171" fontId="8" fillId="0" borderId="0"/>
    <xf numFmtId="171" fontId="8" fillId="0" borderId="0"/>
    <xf numFmtId="0" fontId="51" fillId="0" borderId="0"/>
    <xf numFmtId="0" fontId="57"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53"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57" fillId="0" borderId="0"/>
    <xf numFmtId="0" fontId="8" fillId="0" borderId="0"/>
    <xf numFmtId="171" fontId="8" fillId="0" borderId="0"/>
    <xf numFmtId="0" fontId="8" fillId="0" borderId="0"/>
    <xf numFmtId="171"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171" fontId="8" fillId="0" borderId="0"/>
    <xf numFmtId="0" fontId="8"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185" fontId="8" fillId="0" borderId="0" applyFont="0" applyFill="0" applyBorder="0" applyAlignment="0" applyProtection="0"/>
    <xf numFmtId="185" fontId="8" fillId="0" borderId="0" applyFont="0" applyFill="0" applyBorder="0" applyAlignment="0" applyProtection="0"/>
    <xf numFmtId="185" fontId="8" fillId="0" borderId="0" applyFont="0" applyFill="0" applyBorder="0" applyAlignment="0" applyProtection="0"/>
    <xf numFmtId="0" fontId="19" fillId="0" borderId="0" applyFont="0" applyFill="0" applyBorder="0" applyAlignment="0" applyProtection="0"/>
    <xf numFmtId="186"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187" fontId="8" fillId="0" borderId="0" applyFont="0" applyFill="0" applyBorder="0" applyAlignment="0" applyProtection="0"/>
    <xf numFmtId="0" fontId="19" fillId="0" borderId="0" applyFont="0" applyFill="0" applyBorder="0" applyAlignment="0" applyProtection="0"/>
    <xf numFmtId="187" fontId="32" fillId="0" borderId="0" applyFill="0" applyAlignment="0" applyProtection="0"/>
    <xf numFmtId="188" fontId="8" fillId="0" borderId="0" applyFont="0" applyFill="0" applyBorder="0" applyProtection="0">
      <alignment horizontal="right"/>
    </xf>
    <xf numFmtId="171" fontId="60" fillId="0" borderId="0"/>
    <xf numFmtId="171" fontId="53" fillId="0" borderId="0"/>
    <xf numFmtId="0" fontId="53" fillId="0" borderId="0"/>
    <xf numFmtId="0" fontId="57" fillId="0" borderId="0"/>
    <xf numFmtId="171" fontId="53" fillId="0" borderId="0"/>
    <xf numFmtId="0" fontId="53" fillId="0" borderId="0"/>
    <xf numFmtId="171" fontId="53" fillId="0" borderId="0"/>
    <xf numFmtId="0" fontId="5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57" fillId="0" borderId="0"/>
    <xf numFmtId="0" fontId="57" fillId="0" borderId="0"/>
    <xf numFmtId="171" fontId="53" fillId="0" borderId="0"/>
    <xf numFmtId="0" fontId="53" fillId="0" borderId="0"/>
    <xf numFmtId="171" fontId="53" fillId="0" borderId="0"/>
    <xf numFmtId="0" fontId="56" fillId="0" borderId="0"/>
    <xf numFmtId="0" fontId="8" fillId="0" borderId="0"/>
    <xf numFmtId="171" fontId="8" fillId="0" borderId="0"/>
    <xf numFmtId="0" fontId="8" fillId="0" borderId="0"/>
    <xf numFmtId="0" fontId="53" fillId="0" borderId="0"/>
    <xf numFmtId="0" fontId="56" fillId="0" borderId="0"/>
    <xf numFmtId="0" fontId="56" fillId="0" borderId="0"/>
    <xf numFmtId="0" fontId="8" fillId="0" borderId="0"/>
    <xf numFmtId="171" fontId="8" fillId="0" borderId="0"/>
    <xf numFmtId="189" fontId="8" fillId="0" borderId="0" applyFont="0" applyFill="0" applyBorder="0" applyAlignment="0" applyProtection="0"/>
    <xf numFmtId="189" fontId="8" fillId="0" borderId="0" applyFont="0" applyFill="0" applyBorder="0" applyAlignment="0" applyProtection="0"/>
    <xf numFmtId="189" fontId="8" fillId="0" borderId="0" applyFont="0" applyFill="0" applyBorder="0" applyAlignment="0" applyProtection="0"/>
    <xf numFmtId="0" fontId="19"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190" fontId="8" fillId="0" borderId="0" applyFont="0" applyFill="0" applyBorder="0" applyAlignment="0" applyProtection="0"/>
    <xf numFmtId="0" fontId="1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6" fillId="0" borderId="0"/>
    <xf numFmtId="0" fontId="53"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6" fillId="0" borderId="0"/>
    <xf numFmtId="0" fontId="56" fillId="0" borderId="0"/>
    <xf numFmtId="0" fontId="8" fillId="0" borderId="0"/>
    <xf numFmtId="0" fontId="57"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0" fontId="56" fillId="0" borderId="0"/>
    <xf numFmtId="3" fontId="19" fillId="0" borderId="0"/>
    <xf numFmtId="0" fontId="8" fillId="0" borderId="0"/>
    <xf numFmtId="0" fontId="8" fillId="0" borderId="0"/>
    <xf numFmtId="171" fontId="8" fillId="0" borderId="0"/>
    <xf numFmtId="0" fontId="8"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56"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6" fillId="0" borderId="0"/>
    <xf numFmtId="0" fontId="56" fillId="0" borderId="0"/>
    <xf numFmtId="0" fontId="8" fillId="0" borderId="0"/>
    <xf numFmtId="171" fontId="8" fillId="0" borderId="0"/>
    <xf numFmtId="0" fontId="56"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5" fillId="0" borderId="0"/>
    <xf numFmtId="0" fontId="8" fillId="0" borderId="0"/>
    <xf numFmtId="171" fontId="8" fillId="0" borderId="0"/>
    <xf numFmtId="0" fontId="56" fillId="0" borderId="0"/>
    <xf numFmtId="0" fontId="56" fillId="0" borderId="0"/>
    <xf numFmtId="0" fontId="56" fillId="0" borderId="0"/>
    <xf numFmtId="0" fontId="8" fillId="0" borderId="0"/>
    <xf numFmtId="171" fontId="8" fillId="0" borderId="0"/>
    <xf numFmtId="0" fontId="8" fillId="0" borderId="0"/>
    <xf numFmtId="171" fontId="8" fillId="0" borderId="0"/>
    <xf numFmtId="3" fontId="19" fillId="0" borderId="0"/>
    <xf numFmtId="0" fontId="56" fillId="0" borderId="0"/>
    <xf numFmtId="0" fontId="8" fillId="0" borderId="0"/>
    <xf numFmtId="0" fontId="50" fillId="0" borderId="0" applyNumberFormat="0" applyFill="0" applyBorder="0" applyAlignment="0" applyProtection="0"/>
    <xf numFmtId="0" fontId="8" fillId="0" borderId="0"/>
    <xf numFmtId="171" fontId="8" fillId="0" borderId="0"/>
    <xf numFmtId="0" fontId="8" fillId="0" borderId="0"/>
    <xf numFmtId="171" fontId="8" fillId="0" borderId="0"/>
    <xf numFmtId="0" fontId="8" fillId="0" borderId="0"/>
    <xf numFmtId="0" fontId="51" fillId="0" borderId="0"/>
    <xf numFmtId="0" fontId="55" fillId="0" borderId="0"/>
    <xf numFmtId="0" fontId="55" fillId="0" borderId="0"/>
    <xf numFmtId="0" fontId="56" fillId="0" borderId="0"/>
    <xf numFmtId="0" fontId="5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56" fillId="0" borderId="0"/>
    <xf numFmtId="0" fontId="50" fillId="0" borderId="0" applyNumberFormat="0" applyFill="0" applyBorder="0" applyAlignment="0" applyProtection="0"/>
    <xf numFmtId="0" fontId="56" fillId="0" borderId="0"/>
    <xf numFmtId="171" fontId="51" fillId="0" borderId="0"/>
    <xf numFmtId="0" fontId="51" fillId="0" borderId="0"/>
    <xf numFmtId="171" fontId="51" fillId="0" borderId="0"/>
    <xf numFmtId="0" fontId="5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8" fillId="0" borderId="0"/>
    <xf numFmtId="171" fontId="8" fillId="0" borderId="0"/>
    <xf numFmtId="0" fontId="53" fillId="0" borderId="0"/>
    <xf numFmtId="0" fontId="8" fillId="0" borderId="0"/>
    <xf numFmtId="171" fontId="8" fillId="0" borderId="0"/>
    <xf numFmtId="0" fontId="8" fillId="0" borderId="0"/>
    <xf numFmtId="171" fontId="8"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171" fontId="8" fillId="0" borderId="0"/>
    <xf numFmtId="0" fontId="8" fillId="0" borderId="0"/>
    <xf numFmtId="0" fontId="8" fillId="0" borderId="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6" fillId="0" borderId="0"/>
    <xf numFmtId="0" fontId="8" fillId="0" borderId="0"/>
    <xf numFmtId="0" fontId="53" fillId="0" borderId="0"/>
    <xf numFmtId="0" fontId="8" fillId="0" borderId="0"/>
    <xf numFmtId="171" fontId="8" fillId="0" borderId="0"/>
    <xf numFmtId="0" fontId="8" fillId="0" borderId="0"/>
    <xf numFmtId="171" fontId="8" fillId="0" borderId="0"/>
    <xf numFmtId="171" fontId="8" fillId="0" borderId="0"/>
    <xf numFmtId="0" fontId="8" fillId="0" borderId="0"/>
    <xf numFmtId="171" fontId="8" fillId="0" borderId="0"/>
    <xf numFmtId="0" fontId="8" fillId="0" borderId="0"/>
    <xf numFmtId="171" fontId="51" fillId="0" borderId="0"/>
    <xf numFmtId="0" fontId="51" fillId="0" borderId="0"/>
    <xf numFmtId="0" fontId="61" fillId="0" borderId="0" applyNumberFormat="0" applyFill="0" applyBorder="0" applyProtection="0">
      <alignment vertical="top"/>
    </xf>
    <xf numFmtId="0" fontId="61" fillId="0" borderId="0" applyNumberFormat="0" applyFill="0" applyBorder="0" applyProtection="0">
      <alignment vertical="top"/>
    </xf>
    <xf numFmtId="0" fontId="61" fillId="0" borderId="0" applyNumberFormat="0" applyFill="0" applyBorder="0" applyProtection="0">
      <alignment vertical="top"/>
    </xf>
    <xf numFmtId="0" fontId="8" fillId="0" borderId="0"/>
    <xf numFmtId="171"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5" fillId="0" borderId="0"/>
    <xf numFmtId="0" fontId="55" fillId="0" borderId="0"/>
    <xf numFmtId="0" fontId="55" fillId="0" borderId="0"/>
    <xf numFmtId="0" fontId="57" fillId="0" borderId="0"/>
    <xf numFmtId="0" fontId="35" fillId="0" borderId="33" applyNumberFormat="0" applyFill="0" applyAlignment="0" applyProtection="0"/>
    <xf numFmtId="0" fontId="8" fillId="0" borderId="0"/>
    <xf numFmtId="171" fontId="8" fillId="0" borderId="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35" fillId="0" borderId="33" applyNumberFormat="0" applyFill="0" applyAlignment="0" applyProtection="0"/>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34" applyNumberFormat="0" applyFill="0" applyProtection="0">
      <alignment horizontal="center"/>
    </xf>
    <xf numFmtId="0" fontId="62" fillId="0" borderId="0" applyNumberFormat="0" applyFill="0" applyBorder="0" applyProtection="0">
      <alignment horizontal="left"/>
    </xf>
    <xf numFmtId="0" fontId="62" fillId="0" borderId="0" applyNumberFormat="0" applyFill="0" applyBorder="0" applyProtection="0">
      <alignment horizontal="left"/>
    </xf>
    <xf numFmtId="0" fontId="62" fillId="0" borderId="0" applyNumberFormat="0" applyFill="0" applyBorder="0" applyProtection="0">
      <alignment horizontal="left"/>
    </xf>
    <xf numFmtId="0" fontId="63" fillId="0" borderId="0" applyNumberFormat="0" applyFill="0" applyBorder="0" applyProtection="0">
      <alignment horizontal="centerContinuous"/>
    </xf>
    <xf numFmtId="0" fontId="63" fillId="0" borderId="0" applyNumberFormat="0" applyFill="0" applyBorder="0" applyProtection="0">
      <alignment horizontal="centerContinuous"/>
    </xf>
    <xf numFmtId="0" fontId="63" fillId="0" borderId="0" applyNumberFormat="0" applyFill="0" applyBorder="0" applyProtection="0">
      <alignment horizontal="centerContinuous"/>
    </xf>
    <xf numFmtId="0" fontId="8" fillId="0" borderId="0"/>
    <xf numFmtId="171" fontId="8" fillId="0" borderId="0"/>
    <xf numFmtId="0" fontId="8" fillId="0" borderId="0"/>
    <xf numFmtId="171" fontId="8" fillId="0" borderId="0"/>
    <xf numFmtId="0" fontId="8" fillId="0" borderId="0"/>
    <xf numFmtId="0" fontId="8" fillId="0" borderId="0"/>
    <xf numFmtId="171" fontId="8" fillId="0" borderId="0"/>
    <xf numFmtId="0"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8" fillId="0" borderId="0"/>
    <xf numFmtId="171" fontId="8" fillId="0" borderId="0"/>
    <xf numFmtId="0" fontId="55" fillId="0" borderId="0"/>
    <xf numFmtId="0" fontId="55" fillId="0" borderId="0"/>
    <xf numFmtId="0" fontId="55" fillId="0" borderId="0"/>
    <xf numFmtId="0" fontId="55" fillId="0" borderId="0"/>
    <xf numFmtId="0" fontId="55" fillId="0" borderId="0"/>
    <xf numFmtId="0" fontId="55" fillId="0" borderId="0"/>
    <xf numFmtId="171" fontId="53" fillId="0" borderId="0"/>
    <xf numFmtId="0" fontId="53" fillId="0" borderId="0"/>
    <xf numFmtId="0" fontId="8" fillId="0" borderId="0"/>
    <xf numFmtId="171" fontId="8" fillId="0" borderId="0"/>
    <xf numFmtId="0" fontId="8" fillId="0" borderId="0"/>
    <xf numFmtId="0" fontId="8" fillId="0" borderId="0"/>
    <xf numFmtId="171" fontId="8" fillId="0" borderId="0"/>
    <xf numFmtId="171" fontId="8" fillId="0" borderId="0"/>
    <xf numFmtId="0" fontId="8" fillId="0" borderId="0"/>
    <xf numFmtId="171" fontId="8" fillId="0" borderId="0"/>
    <xf numFmtId="171" fontId="8" fillId="0" borderId="0"/>
    <xf numFmtId="171" fontId="8" fillId="0" borderId="0"/>
    <xf numFmtId="171" fontId="8" fillId="0" borderId="0"/>
    <xf numFmtId="0" fontId="51" fillId="0" borderId="0"/>
    <xf numFmtId="0" fontId="56" fillId="0" borderId="0"/>
    <xf numFmtId="0" fontId="8" fillId="0" borderId="0"/>
    <xf numFmtId="171" fontId="8" fillId="0" borderId="0"/>
    <xf numFmtId="0" fontId="8" fillId="0" borderId="0"/>
    <xf numFmtId="171" fontId="8" fillId="0" borderId="0"/>
    <xf numFmtId="0" fontId="56" fillId="0" borderId="0"/>
    <xf numFmtId="0" fontId="8" fillId="0" borderId="0"/>
    <xf numFmtId="17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xf numFmtId="0" fontId="8" fillId="0" borderId="0"/>
    <xf numFmtId="0" fontId="64" fillId="11" borderId="0" applyNumberFormat="0" applyBorder="0" applyAlignment="0" applyProtection="0">
      <alignment vertical="center"/>
    </xf>
    <xf numFmtId="0" fontId="65" fillId="0" borderId="35" applyNumberFormat="0" applyFill="0" applyAlignment="0" applyProtection="0">
      <alignment vertical="center"/>
    </xf>
    <xf numFmtId="0" fontId="66" fillId="10" borderId="36" applyNumberFormat="0" applyAlignment="0" applyProtection="0">
      <alignment vertical="center"/>
    </xf>
    <xf numFmtId="0" fontId="67" fillId="12" borderId="37" applyNumberFormat="0" applyAlignment="0" applyProtection="0">
      <alignment vertical="center"/>
    </xf>
    <xf numFmtId="191" fontId="8" fillId="0" borderId="0" applyFont="0" applyFill="0" applyBorder="0" applyAlignment="0" applyProtection="0"/>
    <xf numFmtId="192" fontId="8" fillId="0" borderId="0" applyFont="0" applyFill="0" applyBorder="0" applyAlignment="0" applyProtection="0"/>
    <xf numFmtId="0" fontId="68" fillId="10" borderId="0" applyNumberFormat="0" applyBorder="0" applyAlignment="0" applyProtection="0">
      <alignment vertical="center"/>
    </xf>
    <xf numFmtId="9" fontId="8" fillId="13" borderId="0"/>
    <xf numFmtId="0" fontId="8" fillId="0" borderId="0"/>
    <xf numFmtId="0" fontId="69" fillId="0" borderId="0" applyNumberFormat="0" applyFill="0" applyBorder="0" applyAlignment="0" applyProtection="0">
      <alignment vertical="center"/>
    </xf>
    <xf numFmtId="0" fontId="70" fillId="14" borderId="0" applyNumberFormat="0" applyBorder="0" applyAlignment="0" applyProtection="0">
      <alignment vertical="center"/>
    </xf>
    <xf numFmtId="0" fontId="70" fillId="15" borderId="0" applyNumberFormat="0" applyBorder="0" applyAlignment="0" applyProtection="0">
      <alignment vertical="center"/>
    </xf>
    <xf numFmtId="0" fontId="70" fillId="16" borderId="0" applyNumberFormat="0" applyBorder="0" applyAlignment="0" applyProtection="0">
      <alignment vertical="center"/>
    </xf>
    <xf numFmtId="0" fontId="70" fillId="17"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1" fillId="0" borderId="0" applyNumberFormat="0" applyFill="0" applyBorder="0" applyAlignment="0" applyProtection="0">
      <alignment vertical="top"/>
      <protection locked="0"/>
    </xf>
    <xf numFmtId="0" fontId="72" fillId="0" borderId="0"/>
    <xf numFmtId="0" fontId="73" fillId="0" borderId="0"/>
    <xf numFmtId="193" fontId="74" fillId="0" borderId="0" applyFont="0" applyFill="0" applyBorder="0" applyAlignment="0" applyProtection="0"/>
    <xf numFmtId="194" fontId="75" fillId="0" borderId="0" applyFont="0" applyFill="0" applyBorder="0" applyAlignment="0" applyProtection="0"/>
    <xf numFmtId="0" fontId="53" fillId="0" borderId="0"/>
    <xf numFmtId="0" fontId="53" fillId="0" borderId="0"/>
    <xf numFmtId="180" fontId="8" fillId="0" borderId="0"/>
    <xf numFmtId="0" fontId="8" fillId="0" borderId="0"/>
    <xf numFmtId="166" fontId="74" fillId="0" borderId="0" applyFont="0" applyFill="0" applyBorder="0" applyAlignment="0" applyProtection="0"/>
    <xf numFmtId="10" fontId="74" fillId="0" borderId="0" applyFont="0" applyFill="0" applyBorder="0" applyAlignment="0" applyProtection="0"/>
    <xf numFmtId="5" fontId="76" fillId="3" borderId="0" applyFont="0" applyFill="0" applyBorder="0" applyAlignment="0" applyProtection="0"/>
    <xf numFmtId="195" fontId="51" fillId="0" borderId="0">
      <alignment horizontal="center"/>
    </xf>
    <xf numFmtId="0" fontId="77" fillId="0" borderId="0" applyNumberFormat="0" applyFill="0" applyBorder="0" applyAlignment="0" applyProtection="0">
      <alignment vertical="center"/>
    </xf>
    <xf numFmtId="0" fontId="78" fillId="0" borderId="38" applyNumberFormat="0" applyFill="0" applyAlignment="0" applyProtection="0">
      <alignment vertical="center"/>
    </xf>
    <xf numFmtId="0" fontId="79" fillId="0" borderId="39" applyNumberFormat="0" applyFill="0" applyAlignment="0" applyProtection="0">
      <alignment vertical="center"/>
    </xf>
    <xf numFmtId="0" fontId="80" fillId="0" borderId="40" applyNumberFormat="0" applyFill="0" applyAlignment="0" applyProtection="0">
      <alignment vertical="center"/>
    </xf>
    <xf numFmtId="0" fontId="80" fillId="0" borderId="0" applyNumberFormat="0" applyFill="0" applyBorder="0" applyAlignment="0" applyProtection="0">
      <alignment vertical="center"/>
    </xf>
    <xf numFmtId="0" fontId="81" fillId="20" borderId="0" applyNumberFormat="0" applyBorder="0" applyAlignment="0" applyProtection="0">
      <alignment vertical="center"/>
    </xf>
    <xf numFmtId="0" fontId="81" fillId="21" borderId="0" applyNumberFormat="0" applyBorder="0" applyAlignment="0" applyProtection="0">
      <alignment vertical="center"/>
    </xf>
    <xf numFmtId="0" fontId="81" fillId="22" borderId="0" applyNumberFormat="0" applyBorder="0" applyAlignment="0" applyProtection="0">
      <alignment vertical="center"/>
    </xf>
    <xf numFmtId="0" fontId="81" fillId="23" borderId="0" applyNumberFormat="0" applyBorder="0" applyAlignment="0" applyProtection="0">
      <alignment vertical="center"/>
    </xf>
    <xf numFmtId="0" fontId="81" fillId="11" borderId="0" applyNumberFormat="0" applyBorder="0" applyAlignment="0" applyProtection="0">
      <alignment vertical="center"/>
    </xf>
    <xf numFmtId="0" fontId="81" fillId="22" borderId="0" applyNumberFormat="0" applyBorder="0" applyAlignment="0" applyProtection="0">
      <alignment vertical="center"/>
    </xf>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11" borderId="0" applyNumberFormat="0" applyBorder="0" applyAlignment="0" applyProtection="0"/>
    <xf numFmtId="0" fontId="82" fillId="28" borderId="0" applyNumberFormat="0" applyBorder="0" applyAlignment="0" applyProtection="0"/>
    <xf numFmtId="0" fontId="83" fillId="24" borderId="0" applyNumberFormat="0" applyBorder="0" applyAlignment="0" applyProtection="0">
      <alignment vertical="center"/>
    </xf>
    <xf numFmtId="0" fontId="83" fillId="25" borderId="0" applyNumberFormat="0" applyBorder="0" applyAlignment="0" applyProtection="0">
      <alignment vertical="center"/>
    </xf>
    <xf numFmtId="0" fontId="83" fillId="26" borderId="0" applyNumberFormat="0" applyBorder="0" applyAlignment="0" applyProtection="0">
      <alignment vertical="center"/>
    </xf>
    <xf numFmtId="0" fontId="83" fillId="27" borderId="0" applyNumberFormat="0" applyBorder="0" applyAlignment="0" applyProtection="0">
      <alignment vertical="center"/>
    </xf>
    <xf numFmtId="0" fontId="83" fillId="11" borderId="0" applyNumberFormat="0" applyBorder="0" applyAlignment="0" applyProtection="0">
      <alignment vertical="center"/>
    </xf>
    <xf numFmtId="0" fontId="83" fillId="28" borderId="0" applyNumberFormat="0" applyBorder="0" applyAlignment="0" applyProtection="0">
      <alignment vertical="center"/>
    </xf>
    <xf numFmtId="196" fontId="32" fillId="0" borderId="0">
      <alignment horizontal="center"/>
    </xf>
    <xf numFmtId="0" fontId="6" fillId="22" borderId="41" applyNumberFormat="0" applyFont="0" applyAlignment="0" applyProtection="0">
      <alignment vertical="center"/>
    </xf>
    <xf numFmtId="0" fontId="84" fillId="0" borderId="42" applyNumberFormat="0" applyFill="0" applyAlignment="0" applyProtection="0">
      <alignment vertical="center"/>
    </xf>
    <xf numFmtId="0" fontId="81" fillId="11" borderId="0" applyNumberFormat="0" applyBorder="0" applyAlignment="0" applyProtection="0">
      <alignment vertical="center"/>
    </xf>
    <xf numFmtId="0" fontId="81" fillId="21" borderId="0" applyNumberFormat="0" applyBorder="0" applyAlignment="0" applyProtection="0">
      <alignment vertical="center"/>
    </xf>
    <xf numFmtId="0" fontId="81" fillId="10" borderId="0" applyNumberFormat="0" applyBorder="0" applyAlignment="0" applyProtection="0">
      <alignment vertical="center"/>
    </xf>
    <xf numFmtId="0" fontId="81" fillId="25" borderId="0" applyNumberFormat="0" applyBorder="0" applyAlignment="0" applyProtection="0">
      <alignment vertical="center"/>
    </xf>
    <xf numFmtId="0" fontId="81" fillId="11" borderId="0" applyNumberFormat="0" applyBorder="0" applyAlignment="0" applyProtection="0">
      <alignment vertical="center"/>
    </xf>
    <xf numFmtId="0" fontId="81" fillId="22" borderId="0" applyNumberFormat="0" applyBorder="0" applyAlignment="0" applyProtection="0">
      <alignment vertical="center"/>
    </xf>
    <xf numFmtId="0" fontId="82" fillId="20" borderId="0" applyNumberFormat="0" applyBorder="0" applyAlignment="0" applyProtection="0"/>
    <xf numFmtId="0" fontId="82" fillId="21" borderId="0" applyNumberFormat="0" applyBorder="0" applyAlignment="0" applyProtection="0"/>
    <xf numFmtId="0" fontId="82" fillId="29" borderId="0" applyNumberFormat="0" applyBorder="0" applyAlignment="0" applyProtection="0"/>
    <xf numFmtId="0" fontId="82" fillId="27" borderId="0" applyNumberFormat="0" applyBorder="0" applyAlignment="0" applyProtection="0"/>
    <xf numFmtId="0" fontId="82" fillId="20" borderId="0" applyNumberFormat="0" applyBorder="0" applyAlignment="0" applyProtection="0"/>
    <xf numFmtId="0" fontId="82" fillId="16" borderId="0" applyNumberFormat="0" applyBorder="0" applyAlignment="0" applyProtection="0"/>
    <xf numFmtId="0" fontId="83" fillId="20" borderId="0" applyNumberFormat="0" applyBorder="0" applyAlignment="0" applyProtection="0">
      <alignment vertical="center"/>
    </xf>
    <xf numFmtId="0" fontId="83" fillId="21" borderId="0" applyNumberFormat="0" applyBorder="0" applyAlignment="0" applyProtection="0">
      <alignment vertical="center"/>
    </xf>
    <xf numFmtId="0" fontId="83" fillId="29" borderId="0" applyNumberFormat="0" applyBorder="0" applyAlignment="0" applyProtection="0">
      <alignment vertical="center"/>
    </xf>
    <xf numFmtId="0" fontId="83" fillId="27" borderId="0" applyNumberFormat="0" applyBorder="0" applyAlignment="0" applyProtection="0">
      <alignment vertical="center"/>
    </xf>
    <xf numFmtId="0" fontId="83" fillId="20" borderId="0" applyNumberFormat="0" applyBorder="0" applyAlignment="0" applyProtection="0">
      <alignment vertical="center"/>
    </xf>
    <xf numFmtId="0" fontId="83" fillId="16" borderId="0" applyNumberFormat="0" applyBorder="0" applyAlignment="0" applyProtection="0">
      <alignment vertical="center"/>
    </xf>
    <xf numFmtId="197" fontId="85" fillId="0" borderId="0">
      <alignment horizontal="center"/>
    </xf>
    <xf numFmtId="0" fontId="70" fillId="11" borderId="0" applyNumberFormat="0" applyBorder="0" applyAlignment="0" applyProtection="0">
      <alignment vertical="center"/>
    </xf>
    <xf numFmtId="0" fontId="70" fillId="15" borderId="0" applyNumberFormat="0" applyBorder="0" applyAlignment="0" applyProtection="0">
      <alignment vertical="center"/>
    </xf>
    <xf numFmtId="0" fontId="70" fillId="16" borderId="0" applyNumberFormat="0" applyBorder="0" applyAlignment="0" applyProtection="0">
      <alignment vertical="center"/>
    </xf>
    <xf numFmtId="0" fontId="70" fillId="25" borderId="0" applyNumberFormat="0" applyBorder="0" applyAlignment="0" applyProtection="0">
      <alignment vertical="center"/>
    </xf>
    <xf numFmtId="0" fontId="70" fillId="11" borderId="0" applyNumberFormat="0" applyBorder="0" applyAlignment="0" applyProtection="0">
      <alignment vertical="center"/>
    </xf>
    <xf numFmtId="0" fontId="70" fillId="21" borderId="0" applyNumberFormat="0" applyBorder="0" applyAlignment="0" applyProtection="0">
      <alignment vertical="center"/>
    </xf>
    <xf numFmtId="0" fontId="86" fillId="30" borderId="0" applyNumberFormat="0" applyBorder="0" applyAlignment="0" applyProtection="0"/>
    <xf numFmtId="0" fontId="86" fillId="21" borderId="0" applyNumberFormat="0" applyBorder="0" applyAlignment="0" applyProtection="0"/>
    <xf numFmtId="0" fontId="86" fillId="29" borderId="0" applyNumberFormat="0" applyBorder="0" applyAlignment="0" applyProtection="0"/>
    <xf numFmtId="0" fontId="86" fillId="31" borderId="0" applyNumberFormat="0" applyBorder="0" applyAlignment="0" applyProtection="0"/>
    <xf numFmtId="0" fontId="86" fillId="18" borderId="0" applyNumberFormat="0" applyBorder="0" applyAlignment="0" applyProtection="0"/>
    <xf numFmtId="0" fontId="86" fillId="32" borderId="0" applyNumberFormat="0" applyBorder="0" applyAlignment="0" applyProtection="0"/>
    <xf numFmtId="0" fontId="87" fillId="30" borderId="0" applyNumberFormat="0" applyBorder="0" applyAlignment="0" applyProtection="0">
      <alignment vertical="center"/>
    </xf>
    <xf numFmtId="0" fontId="87" fillId="21" borderId="0" applyNumberFormat="0" applyBorder="0" applyAlignment="0" applyProtection="0">
      <alignment vertical="center"/>
    </xf>
    <xf numFmtId="0" fontId="87" fillId="29" borderId="0" applyNumberFormat="0" applyBorder="0" applyAlignment="0" applyProtection="0">
      <alignment vertical="center"/>
    </xf>
    <xf numFmtId="0" fontId="87" fillId="31" borderId="0" applyNumberFormat="0" applyBorder="0" applyAlignment="0" applyProtection="0">
      <alignment vertical="center"/>
    </xf>
    <xf numFmtId="0" fontId="87" fillId="18" borderId="0" applyNumberFormat="0" applyBorder="0" applyAlignment="0" applyProtection="0">
      <alignment vertical="center"/>
    </xf>
    <xf numFmtId="0" fontId="87" fillId="32" borderId="0" applyNumberFormat="0" applyBorder="0" applyAlignment="0" applyProtection="0">
      <alignment vertical="center"/>
    </xf>
    <xf numFmtId="198" fontId="51"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196" fontId="8" fillId="0" borderId="0">
      <alignment horizontal="center"/>
    </xf>
    <xf numFmtId="0" fontId="84" fillId="0" borderId="0" applyNumberFormat="0" applyFill="0" applyBorder="0" applyAlignment="0" applyProtection="0">
      <alignment vertical="center"/>
    </xf>
    <xf numFmtId="0" fontId="88" fillId="27" borderId="0" applyNumberFormat="0" applyBorder="0" applyAlignment="0" applyProtection="0">
      <alignment vertical="center"/>
    </xf>
    <xf numFmtId="0" fontId="89" fillId="0" borderId="8" applyBorder="0"/>
    <xf numFmtId="0" fontId="86" fillId="33" borderId="0" applyNumberFormat="0" applyBorder="0" applyAlignment="0" applyProtection="0"/>
    <xf numFmtId="0" fontId="86" fillId="19" borderId="0" applyNumberFormat="0" applyBorder="0" applyAlignment="0" applyProtection="0"/>
    <xf numFmtId="0" fontId="86" fillId="34" borderId="0" applyNumberFormat="0" applyBorder="0" applyAlignment="0" applyProtection="0"/>
    <xf numFmtId="0" fontId="86" fillId="31" borderId="0" applyNumberFormat="0" applyBorder="0" applyAlignment="0" applyProtection="0"/>
    <xf numFmtId="0" fontId="86" fillId="18" borderId="0" applyNumberFormat="0" applyBorder="0" applyAlignment="0" applyProtection="0"/>
    <xf numFmtId="0" fontId="86" fillId="15" borderId="0" applyNumberFormat="0" applyBorder="0" applyAlignment="0" applyProtection="0"/>
    <xf numFmtId="199" fontId="8" fillId="0" borderId="0" applyFont="0" applyFill="0" applyBorder="0" applyAlignment="0" applyProtection="0"/>
    <xf numFmtId="0" fontId="90" fillId="0" borderId="12" applyBorder="0">
      <alignment horizontal="left"/>
    </xf>
    <xf numFmtId="0" fontId="91" fillId="0" borderId="0" applyNumberFormat="0" applyFill="0" applyBorder="0" applyAlignment="0" applyProtection="0"/>
    <xf numFmtId="0" fontId="24" fillId="0" borderId="0" applyNumberFormat="0" applyAlignment="0"/>
    <xf numFmtId="0" fontId="24" fillId="0" borderId="0" applyNumberFormat="0" applyAlignment="0"/>
    <xf numFmtId="200" fontId="8" fillId="35" borderId="43">
      <alignment horizontal="center" vertical="center"/>
    </xf>
    <xf numFmtId="200" fontId="8" fillId="35" borderId="43">
      <alignment horizontal="center" vertical="center"/>
    </xf>
    <xf numFmtId="200" fontId="8" fillId="35" borderId="43">
      <alignment horizontal="center" vertical="center"/>
    </xf>
    <xf numFmtId="200" fontId="8" fillId="35" borderId="43">
      <alignment horizontal="center" vertical="center"/>
    </xf>
    <xf numFmtId="200" fontId="8" fillId="35" borderId="43">
      <alignment horizontal="center" vertical="center"/>
    </xf>
    <xf numFmtId="200" fontId="8" fillId="35" borderId="43">
      <alignment horizontal="center" vertical="center"/>
    </xf>
    <xf numFmtId="200" fontId="8" fillId="35" borderId="43">
      <alignment horizontal="center" vertical="center"/>
    </xf>
    <xf numFmtId="200" fontId="8" fillId="35" borderId="43">
      <alignment horizontal="center" vertical="center"/>
    </xf>
    <xf numFmtId="0" fontId="92" fillId="36" borderId="44" applyNumberFormat="0" applyAlignment="0" applyProtection="0">
      <alignment vertical="center"/>
    </xf>
    <xf numFmtId="6" fontId="8" fillId="0" borderId="0"/>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93" fillId="0" borderId="0">
      <alignment horizontal="center" wrapText="1"/>
      <protection locked="0"/>
    </xf>
    <xf numFmtId="0" fontId="8" fillId="0" borderId="0" applyNumberFormat="0" applyFill="0" applyBorder="0" applyAlignment="0" applyProtection="0"/>
    <xf numFmtId="0" fontId="32" fillId="0" borderId="0" applyNumberFormat="0" applyFill="0" applyBorder="0" applyAlignment="0" applyProtection="0"/>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201" fontId="9" fillId="0" borderId="0" applyNumberFormat="0">
      <alignment horizontal="center"/>
    </xf>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38" fontId="8" fillId="23" borderId="0"/>
    <xf numFmtId="38" fontId="55" fillId="23" borderId="45">
      <alignment horizontal="right"/>
    </xf>
    <xf numFmtId="0" fontId="94" fillId="25" borderId="0" applyNumberFormat="0" applyBorder="0" applyAlignment="0" applyProtection="0"/>
    <xf numFmtId="38" fontId="95" fillId="0" borderId="0" applyNumberFormat="0" applyFill="0" applyBorder="0" applyAlignment="0" applyProtection="0"/>
    <xf numFmtId="166" fontId="8" fillId="0" borderId="0" applyNumberFormat="0" applyFont="0" applyAlignment="0"/>
    <xf numFmtId="0" fontId="96"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38" fontId="98" fillId="0" borderId="45"/>
    <xf numFmtId="202" fontId="99" fillId="0" borderId="23" applyAlignment="0" applyProtection="0"/>
    <xf numFmtId="0" fontId="100" fillId="0" borderId="11" applyNumberFormat="0" applyAlignment="0"/>
    <xf numFmtId="0" fontId="95" fillId="0" borderId="8" applyNumberFormat="0" applyFont="0" applyFill="0" applyAlignment="0" applyProtection="0"/>
    <xf numFmtId="0" fontId="101" fillId="0" borderId="0" applyFont="0" applyFill="0" applyBorder="0" applyAlignment="0" applyProtection="0"/>
    <xf numFmtId="0" fontId="102" fillId="0" borderId="0"/>
    <xf numFmtId="0" fontId="103" fillId="0" borderId="0"/>
    <xf numFmtId="198" fontId="52" fillId="0" borderId="0">
      <alignment horizontal="center"/>
    </xf>
    <xf numFmtId="198" fontId="52" fillId="0" borderId="0">
      <alignment horizontal="center"/>
    </xf>
    <xf numFmtId="198" fontId="52" fillId="0" borderId="0">
      <alignment horizontal="center"/>
    </xf>
    <xf numFmtId="198" fontId="52" fillId="0" borderId="0">
      <alignment horizontal="center"/>
    </xf>
    <xf numFmtId="198" fontId="52" fillId="0" borderId="0">
      <alignment horizontal="center"/>
    </xf>
    <xf numFmtId="198" fontId="52" fillId="0" borderId="0">
      <alignment horizontal="center"/>
    </xf>
    <xf numFmtId="198" fontId="52" fillId="0" borderId="0">
      <alignment horizontal="center"/>
    </xf>
    <xf numFmtId="198" fontId="52" fillId="0" borderId="0">
      <alignment horizontal="center"/>
    </xf>
    <xf numFmtId="203"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204" fontId="8" fillId="0" borderId="0" applyFill="0" applyBorder="0" applyAlignment="0"/>
    <xf numFmtId="178" fontId="51" fillId="0" borderId="0" applyFill="0" applyBorder="0" applyAlignment="0"/>
    <xf numFmtId="201" fontId="104" fillId="0" borderId="0" applyFill="0" applyBorder="0" applyAlignment="0"/>
    <xf numFmtId="201" fontId="104" fillId="0" borderId="0" applyFill="0" applyBorder="0" applyAlignment="0"/>
    <xf numFmtId="0" fontId="105"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5" fontId="51" fillId="0" borderId="0" applyFill="0" applyBorder="0" applyAlignment="0"/>
    <xf numFmtId="206" fontId="104" fillId="0" borderId="0" applyFill="0" applyBorder="0" applyAlignment="0"/>
    <xf numFmtId="206" fontId="104" fillId="0" borderId="0" applyFill="0" applyBorder="0" applyAlignment="0"/>
    <xf numFmtId="0" fontId="8" fillId="0" borderId="0" applyFill="0" applyBorder="0" applyAlignment="0"/>
    <xf numFmtId="206" fontId="104" fillId="0" borderId="0" applyFill="0" applyBorder="0" applyAlignment="0"/>
    <xf numFmtId="206" fontId="104" fillId="0" borderId="0" applyFill="0" applyBorder="0" applyAlignment="0"/>
    <xf numFmtId="206" fontId="104" fillId="0" borderId="0" applyFill="0" applyBorder="0" applyAlignment="0"/>
    <xf numFmtId="206" fontId="104" fillId="0" borderId="0" applyFill="0" applyBorder="0" applyAlignment="0"/>
    <xf numFmtId="206" fontId="104" fillId="0" borderId="0" applyFill="0" applyBorder="0" applyAlignment="0"/>
    <xf numFmtId="206" fontId="104" fillId="0" borderId="0" applyFill="0" applyBorder="0" applyAlignment="0"/>
    <xf numFmtId="206" fontId="104" fillId="0" borderId="0" applyFill="0" applyBorder="0" applyAlignment="0"/>
    <xf numFmtId="207" fontId="8" fillId="0" borderId="0" applyFill="0" applyBorder="0" applyAlignment="0"/>
    <xf numFmtId="208" fontId="104" fillId="0" borderId="0" applyFill="0" applyBorder="0" applyAlignment="0"/>
    <xf numFmtId="208" fontId="104" fillId="0" borderId="0" applyFill="0" applyBorder="0" applyAlignment="0"/>
    <xf numFmtId="0" fontId="8" fillId="0" borderId="0" applyFill="0" applyBorder="0" applyAlignment="0"/>
    <xf numFmtId="208" fontId="104" fillId="0" borderId="0" applyFill="0" applyBorder="0" applyAlignment="0"/>
    <xf numFmtId="208" fontId="104" fillId="0" borderId="0" applyFill="0" applyBorder="0" applyAlignment="0"/>
    <xf numFmtId="208" fontId="104" fillId="0" borderId="0" applyFill="0" applyBorder="0" applyAlignment="0"/>
    <xf numFmtId="208" fontId="104" fillId="0" borderId="0" applyFill="0" applyBorder="0" applyAlignment="0"/>
    <xf numFmtId="208" fontId="104" fillId="0" borderId="0" applyFill="0" applyBorder="0" applyAlignment="0"/>
    <xf numFmtId="208" fontId="104" fillId="0" borderId="0" applyFill="0" applyBorder="0" applyAlignment="0"/>
    <xf numFmtId="208" fontId="104" fillId="0" borderId="0" applyFill="0" applyBorder="0" applyAlignment="0"/>
    <xf numFmtId="209" fontId="106" fillId="0" borderId="0" applyFill="0" applyBorder="0" applyAlignment="0"/>
    <xf numFmtId="210" fontId="104" fillId="0" borderId="0" applyFill="0" applyBorder="0" applyAlignment="0"/>
    <xf numFmtId="210" fontId="104" fillId="0" borderId="0" applyFill="0" applyBorder="0" applyAlignment="0"/>
    <xf numFmtId="0" fontId="8" fillId="0" borderId="0" applyFill="0" applyBorder="0" applyAlignment="0"/>
    <xf numFmtId="210" fontId="104" fillId="0" borderId="0" applyFill="0" applyBorder="0" applyAlignment="0"/>
    <xf numFmtId="210" fontId="104" fillId="0" borderId="0" applyFill="0" applyBorder="0" applyAlignment="0"/>
    <xf numFmtId="210" fontId="104" fillId="0" borderId="0" applyFill="0" applyBorder="0" applyAlignment="0"/>
    <xf numFmtId="210" fontId="104" fillId="0" borderId="0" applyFill="0" applyBorder="0" applyAlignment="0"/>
    <xf numFmtId="210" fontId="104" fillId="0" borderId="0" applyFill="0" applyBorder="0" applyAlignment="0"/>
    <xf numFmtId="210" fontId="104" fillId="0" borderId="0" applyFill="0" applyBorder="0" applyAlignment="0"/>
    <xf numFmtId="210" fontId="104" fillId="0" borderId="0" applyFill="0" applyBorder="0" applyAlignment="0"/>
    <xf numFmtId="44" fontId="51" fillId="0" borderId="0" applyFill="0" applyBorder="0" applyAlignment="0"/>
    <xf numFmtId="211" fontId="104" fillId="0" borderId="0" applyFill="0" applyBorder="0" applyAlignment="0"/>
    <xf numFmtId="211" fontId="104" fillId="0" borderId="0" applyFill="0" applyBorder="0" applyAlignment="0"/>
    <xf numFmtId="0" fontId="105"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191" fontId="51" fillId="0" borderId="0" applyFill="0" applyBorder="0" applyAlignment="0"/>
    <xf numFmtId="212" fontId="104" fillId="0" borderId="0" applyFill="0" applyBorder="0" applyAlignment="0"/>
    <xf numFmtId="212" fontId="104" fillId="0" borderId="0" applyFill="0" applyBorder="0" applyAlignment="0"/>
    <xf numFmtId="0" fontId="8"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78" fontId="51" fillId="0" borderId="0" applyFill="0" applyBorder="0" applyAlignment="0"/>
    <xf numFmtId="201" fontId="104" fillId="0" borderId="0" applyFill="0" applyBorder="0" applyAlignment="0"/>
    <xf numFmtId="201" fontId="104" fillId="0" borderId="0" applyFill="0" applyBorder="0" applyAlignment="0"/>
    <xf numFmtId="0" fontId="105"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0" fontId="107" fillId="23" borderId="36" applyNumberFormat="0" applyAlignment="0" applyProtection="0"/>
    <xf numFmtId="0" fontId="9" fillId="0" borderId="0" applyFill="0" applyBorder="0" applyProtection="0">
      <alignment horizontal="center"/>
      <protection locked="0"/>
    </xf>
    <xf numFmtId="0" fontId="108" fillId="36" borderId="44" applyNumberFormat="0" applyAlignment="0" applyProtection="0"/>
    <xf numFmtId="0" fontId="109" fillId="0" borderId="0"/>
    <xf numFmtId="0" fontId="109" fillId="37" borderId="0"/>
    <xf numFmtId="0" fontId="24" fillId="0" borderId="0" applyNumberFormat="0" applyFill="0" applyBorder="0" applyAlignment="0" applyProtection="0"/>
    <xf numFmtId="171"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22" fillId="38" borderId="22" applyNumberFormat="0">
      <alignment horizontal="right" vertical="center"/>
    </xf>
    <xf numFmtId="0" fontId="110" fillId="0" borderId="8" applyNumberFormat="0" applyFill="0" applyProtection="0">
      <alignment horizontal="center"/>
    </xf>
    <xf numFmtId="0" fontId="110" fillId="0" borderId="8" applyNumberFormat="0" applyFill="0" applyProtection="0">
      <alignment horizontal="center"/>
    </xf>
    <xf numFmtId="0" fontId="111" fillId="0" borderId="25">
      <alignment horizontal="center"/>
    </xf>
    <xf numFmtId="0" fontId="112" fillId="39" borderId="0">
      <alignment horizontal="left"/>
    </xf>
    <xf numFmtId="0" fontId="112" fillId="39" borderId="0">
      <alignment horizontal="left"/>
    </xf>
    <xf numFmtId="0" fontId="113" fillId="39" borderId="0">
      <alignment horizontal="right"/>
    </xf>
    <xf numFmtId="0" fontId="113" fillId="39" borderId="0">
      <alignment horizontal="right"/>
    </xf>
    <xf numFmtId="0" fontId="114" fillId="12" borderId="0">
      <alignment horizontal="center"/>
    </xf>
    <xf numFmtId="0" fontId="114" fillId="12" borderId="0">
      <alignment horizontal="center"/>
    </xf>
    <xf numFmtId="0" fontId="113" fillId="39" borderId="0">
      <alignment horizontal="right"/>
    </xf>
    <xf numFmtId="0" fontId="113" fillId="39" borderId="0">
      <alignment horizontal="right"/>
    </xf>
    <xf numFmtId="0" fontId="115" fillId="12" borderId="0">
      <alignment horizontal="left"/>
    </xf>
    <xf numFmtId="0" fontId="115" fillId="12" borderId="0">
      <alignment horizontal="left"/>
    </xf>
    <xf numFmtId="0" fontId="51" fillId="0" borderId="0"/>
    <xf numFmtId="213" fontId="51" fillId="0" borderId="0"/>
    <xf numFmtId="0" fontId="8" fillId="0" borderId="0" applyNumberFormat="0" applyFont="0" applyFill="0" applyBorder="0" applyAlignment="0" applyProtection="0"/>
    <xf numFmtId="213" fontId="51" fillId="0" borderId="0"/>
    <xf numFmtId="213" fontId="51" fillId="0" borderId="0"/>
    <xf numFmtId="213" fontId="51" fillId="0" borderId="0"/>
    <xf numFmtId="213" fontId="51" fillId="0" borderId="0"/>
    <xf numFmtId="213" fontId="51" fillId="0" borderId="0"/>
    <xf numFmtId="213" fontId="51" fillId="0" borderId="0"/>
    <xf numFmtId="213" fontId="51" fillId="0" borderId="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38" fontId="8" fillId="0" borderId="0" applyFill="0" applyBorder="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4" fontId="8" fillId="0" borderId="0" applyFont="0" applyFill="0" applyBorder="0" applyAlignment="0" applyProtection="0"/>
    <xf numFmtId="215" fontId="8" fillId="0" borderId="0" applyFont="0" applyFill="0" applyBorder="0" applyAlignment="0" applyProtection="0"/>
    <xf numFmtId="178" fontId="8" fillId="0" borderId="0" applyFill="0" applyBorder="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40" fontId="8" fillId="0" borderId="0" applyFill="0" applyBorder="0" applyProtection="0"/>
    <xf numFmtId="216" fontId="8" fillId="0" borderId="0" applyFont="0" applyFill="0" applyBorder="0" applyAlignment="0" applyProtection="0"/>
    <xf numFmtId="216" fontId="8" fillId="0" borderId="0" applyFont="0" applyFill="0" applyBorder="0" applyAlignment="0" applyProtection="0"/>
    <xf numFmtId="217" fontId="51" fillId="0" borderId="8"/>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4" fontId="51"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0" fontId="105"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211" fontId="104" fillId="0" borderId="0" applyFont="0" applyFill="0" applyBorder="0" applyAlignment="0" applyProtection="0"/>
    <xf numFmtId="178" fontId="93" fillId="0" borderId="0"/>
    <xf numFmtId="40" fontId="32" fillId="0" borderId="0" applyFont="0" applyFill="0" applyBorder="0" applyAlignment="0" applyProtection="0"/>
    <xf numFmtId="222" fontId="116" fillId="0" borderId="0" applyFont="0" applyFill="0" applyBorder="0" applyAlignment="0" applyProtection="0">
      <alignment horizontal="right"/>
    </xf>
    <xf numFmtId="223" fontId="11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75"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4" fontId="75" fillId="0" borderId="0"/>
    <xf numFmtId="37" fontId="74" fillId="0" borderId="0" applyFont="0" applyFill="0" applyBorder="0" applyAlignment="0" applyProtection="0"/>
    <xf numFmtId="178" fontId="74" fillId="0" borderId="0" applyFont="0" applyFill="0" applyBorder="0" applyAlignment="0" applyProtection="0"/>
    <xf numFmtId="39" fontId="74" fillId="0" borderId="0" applyFont="0" applyFill="0" applyBorder="0" applyAlignment="0" applyProtection="0"/>
    <xf numFmtId="37" fontId="8" fillId="0" borderId="0" applyFill="0" applyBorder="0" applyAlignment="0" applyProtection="0"/>
    <xf numFmtId="171" fontId="118" fillId="0" borderId="0"/>
    <xf numFmtId="171" fontId="51" fillId="0" borderId="0"/>
    <xf numFmtId="0" fontId="51" fillId="0" borderId="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 fontId="119" fillId="0" borderId="0" applyFont="0" applyFill="0" applyBorder="0" applyAlignment="0" applyProtection="0"/>
    <xf numFmtId="37" fontId="8" fillId="0" borderId="0" applyFill="0" applyBorder="0" applyAlignment="0" applyProtection="0"/>
    <xf numFmtId="171" fontId="118" fillId="0" borderId="0"/>
    <xf numFmtId="171" fontId="51" fillId="0" borderId="0"/>
    <xf numFmtId="0" fontId="22" fillId="0" borderId="0" applyFill="0" applyBorder="0" applyAlignment="0" applyProtection="0">
      <protection locked="0"/>
    </xf>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166" fontId="120" fillId="0" borderId="0" applyNumberFormat="0" applyFill="0" applyAlignment="0" applyProtection="0"/>
    <xf numFmtId="224" fontId="121" fillId="0" borderId="0" applyBorder="0"/>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0" fontId="122" fillId="0" borderId="0">
      <alignment horizontal="left" vertical="center" indent="1"/>
    </xf>
    <xf numFmtId="225" fontId="85" fillId="0" borderId="0">
      <alignment horizontal="center"/>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3" fillId="0" borderId="0" applyNumberFormat="0" applyAlignment="0">
      <alignment horizontal="left"/>
    </xf>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4" fillId="0" borderId="0" applyNumberFormat="0" applyAlignment="0"/>
    <xf numFmtId="0" fontId="125" fillId="0" borderId="0">
      <alignment horizontal="left"/>
    </xf>
    <xf numFmtId="0" fontId="126" fillId="0" borderId="0"/>
    <xf numFmtId="0" fontId="127" fillId="0" borderId="0">
      <alignment horizontal="left"/>
    </xf>
    <xf numFmtId="224" fontId="9" fillId="0" borderId="0"/>
    <xf numFmtId="226" fontId="8" fillId="0" borderId="0" applyFont="0" applyFill="0" applyBorder="0" applyAlignment="0" applyProtection="0">
      <alignment horizontal="right"/>
    </xf>
    <xf numFmtId="6" fontId="8" fillId="0" borderId="0" applyFill="0" applyBorder="0" applyProtection="0">
      <alignment horizontal="right"/>
    </xf>
    <xf numFmtId="226" fontId="8" fillId="0" borderId="0" applyFont="0" applyFill="0" applyBorder="0" applyAlignment="0" applyProtection="0">
      <alignment horizontal="right"/>
    </xf>
    <xf numFmtId="226" fontId="8" fillId="0" borderId="0" applyFont="0" applyFill="0" applyBorder="0" applyAlignment="0" applyProtection="0">
      <alignment horizontal="right"/>
    </xf>
    <xf numFmtId="227" fontId="8" fillId="0" borderId="0" applyFont="0" applyFill="0" applyBorder="0" applyAlignment="0" applyProtection="0">
      <alignment horizontal="right"/>
    </xf>
    <xf numFmtId="228" fontId="8" fillId="0" borderId="0" applyFill="0" applyBorder="0" applyProtection="0">
      <alignment horizontal="right"/>
    </xf>
    <xf numFmtId="227" fontId="8" fillId="0" borderId="0" applyFont="0" applyFill="0" applyBorder="0" applyAlignment="0" applyProtection="0">
      <alignment horizontal="right"/>
    </xf>
    <xf numFmtId="227" fontId="8" fillId="0" borderId="0" applyFont="0" applyFill="0" applyBorder="0" applyAlignment="0" applyProtection="0">
      <alignment horizontal="right"/>
    </xf>
    <xf numFmtId="229" fontId="8" fillId="0" borderId="0" applyFont="0" applyFill="0" applyBorder="0" applyAlignment="0" applyProtection="0">
      <alignment horizontal="right"/>
    </xf>
    <xf numFmtId="7" fontId="8" fillId="0" borderId="0" applyFill="0" applyBorder="0" applyProtection="0">
      <alignment horizontal="right"/>
    </xf>
    <xf numFmtId="229" fontId="8" fillId="0" borderId="0" applyFont="0" applyFill="0" applyBorder="0" applyAlignment="0" applyProtection="0">
      <alignment horizontal="right"/>
    </xf>
    <xf numFmtId="229" fontId="8" fillId="0" borderId="0" applyFont="0" applyFill="0" applyBorder="0" applyAlignment="0" applyProtection="0">
      <alignment horizontal="right"/>
    </xf>
    <xf numFmtId="230" fontId="128" fillId="40" borderId="0" applyFont="0" applyFill="0" applyBorder="0" applyAlignment="0" applyProtection="0"/>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1" fontId="8" fillId="0" borderId="0" applyFont="0" applyFill="0" applyBorder="0" applyAlignment="0" applyProtection="0">
      <alignment horizontal="right"/>
    </xf>
    <xf numFmtId="232" fontId="8" fillId="0" borderId="0" applyFont="0" applyFill="0" applyBorder="0" applyAlignment="0" applyProtection="0">
      <alignment horizontal="right"/>
    </xf>
    <xf numFmtId="232" fontId="8" fillId="0" borderId="0" applyFont="0" applyFill="0" applyBorder="0" applyAlignment="0" applyProtection="0">
      <alignment horizontal="right"/>
    </xf>
    <xf numFmtId="232" fontId="8" fillId="0" borderId="0" applyFont="0" applyFill="0" applyBorder="0" applyAlignment="0" applyProtection="0">
      <alignment horizontal="right"/>
    </xf>
    <xf numFmtId="232" fontId="8" fillId="0" borderId="0" applyFont="0" applyFill="0" applyBorder="0" applyAlignment="0" applyProtection="0">
      <alignment horizontal="right"/>
    </xf>
    <xf numFmtId="231" fontId="8" fillId="0" borderId="0" applyFont="0" applyFill="0" applyBorder="0" applyAlignment="0" applyProtection="0">
      <alignment horizontal="right"/>
    </xf>
    <xf numFmtId="233" fontId="8" fillId="0" borderId="0" applyFont="0" applyFill="0" applyBorder="0" applyAlignment="0" applyProtection="0">
      <alignment horizontal="right"/>
    </xf>
    <xf numFmtId="233" fontId="8" fillId="0" borderId="0" applyFont="0" applyFill="0" applyBorder="0" applyAlignment="0" applyProtection="0">
      <alignment horizontal="right"/>
    </xf>
    <xf numFmtId="233" fontId="8" fillId="0" borderId="0" applyFont="0" applyFill="0" applyBorder="0" applyAlignment="0" applyProtection="0">
      <alignment horizontal="right"/>
    </xf>
    <xf numFmtId="233" fontId="8" fillId="0" borderId="0" applyFont="0" applyFill="0" applyBorder="0" applyAlignment="0" applyProtection="0">
      <alignment horizontal="right"/>
    </xf>
    <xf numFmtId="234" fontId="8" fillId="0" borderId="0" applyFont="0" applyFill="0" applyBorder="0" applyAlignment="0" applyProtection="0">
      <alignment horizontal="right"/>
    </xf>
    <xf numFmtId="234" fontId="8" fillId="0" borderId="0" applyFont="0" applyFill="0" applyBorder="0" applyAlignment="0" applyProtection="0">
      <alignment horizontal="right"/>
    </xf>
    <xf numFmtId="234" fontId="8" fillId="0" borderId="0" applyFont="0" applyFill="0" applyBorder="0" applyAlignment="0" applyProtection="0">
      <alignment horizontal="right"/>
    </xf>
    <xf numFmtId="234" fontId="8" fillId="0" borderId="0" applyFont="0" applyFill="0" applyBorder="0" applyAlignment="0" applyProtection="0">
      <alignment horizontal="right"/>
    </xf>
    <xf numFmtId="42" fontId="8" fillId="0" borderId="0" applyFont="0" applyFill="0" applyBorder="0" applyAlignment="0" applyProtection="0"/>
    <xf numFmtId="178" fontId="51" fillId="0" borderId="0" applyFont="0" applyFill="0" applyBorder="0" applyAlignment="0" applyProtection="0"/>
    <xf numFmtId="201" fontId="104" fillId="0" borderId="0" applyFont="0" applyFill="0" applyBorder="0" applyAlignment="0" applyProtection="0"/>
    <xf numFmtId="201" fontId="104" fillId="0" borderId="0" applyFont="0" applyFill="0" applyBorder="0" applyAlignment="0" applyProtection="0"/>
    <xf numFmtId="0" fontId="105" fillId="0" borderId="0" applyFont="0" applyFill="0" applyBorder="0" applyAlignment="0" applyProtection="0"/>
    <xf numFmtId="201" fontId="104" fillId="0" borderId="0" applyFont="0" applyFill="0" applyBorder="0" applyAlignment="0" applyProtection="0"/>
    <xf numFmtId="201" fontId="104" fillId="0" borderId="0" applyFont="0" applyFill="0" applyBorder="0" applyAlignment="0" applyProtection="0"/>
    <xf numFmtId="201" fontId="104" fillId="0" borderId="0" applyFont="0" applyFill="0" applyBorder="0" applyAlignment="0" applyProtection="0"/>
    <xf numFmtId="201" fontId="104" fillId="0" borderId="0" applyFont="0" applyFill="0" applyBorder="0" applyAlignment="0" applyProtection="0"/>
    <xf numFmtId="201" fontId="104" fillId="0" borderId="0" applyFont="0" applyFill="0" applyBorder="0" applyAlignment="0" applyProtection="0"/>
    <xf numFmtId="201" fontId="104" fillId="0" borderId="0" applyFont="0" applyFill="0" applyBorder="0" applyAlignment="0" applyProtection="0"/>
    <xf numFmtId="201" fontId="104" fillId="0" borderId="0" applyFont="0" applyFill="0" applyBorder="0" applyAlignment="0" applyProtection="0"/>
    <xf numFmtId="235" fontId="32" fillId="0" borderId="0" applyFont="0" applyFill="0" applyBorder="0" applyAlignment="0" applyProtection="0"/>
    <xf numFmtId="8" fontId="8" fillId="0" borderId="0" applyFont="0" applyFill="0" applyBorder="0" applyAlignment="0"/>
    <xf numFmtId="236" fontId="116" fillId="0" borderId="0" applyFont="0" applyFill="0" applyBorder="0" applyAlignment="0" applyProtection="0">
      <alignment horizontal="right"/>
    </xf>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6" fontId="98" fillId="0" borderId="0" applyFont="0" applyFill="0" applyBorder="0" applyAlignment="0" applyProtection="0"/>
    <xf numFmtId="237" fontId="8" fillId="0" borderId="0" applyFont="0" applyFill="0" applyBorder="0" applyAlignment="0" applyProtection="0">
      <alignment vertical="top"/>
      <protection hidden="1"/>
    </xf>
    <xf numFmtId="237" fontId="8" fillId="0" borderId="0" applyFont="0" applyFill="0" applyBorder="0" applyAlignment="0" applyProtection="0">
      <alignment vertical="top"/>
      <protection hidden="1"/>
    </xf>
    <xf numFmtId="5" fontId="74" fillId="0" borderId="0" applyFont="0" applyFill="0" applyBorder="0" applyAlignment="0" applyProtection="0"/>
    <xf numFmtId="7" fontId="74"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8" fontId="8" fillId="0" borderId="0" applyFont="0" applyFill="0" applyBorder="0" applyAlignment="0" applyProtection="0"/>
    <xf numFmtId="239" fontId="8" fillId="0" borderId="0"/>
    <xf numFmtId="240" fontId="8" fillId="0" borderId="0" applyFill="0" applyBorder="0" applyProtection="0">
      <alignment vertical="center"/>
    </xf>
    <xf numFmtId="224" fontId="129" fillId="0" borderId="0">
      <protection locked="0"/>
    </xf>
    <xf numFmtId="15" fontId="130" fillId="0" borderId="0" applyFont="0" applyFill="0" applyBorder="0" applyAlignment="0" applyProtection="0">
      <protection locked="0"/>
    </xf>
    <xf numFmtId="241" fontId="131" fillId="0" borderId="0" applyAlignment="0">
      <alignment horizontal="right"/>
    </xf>
    <xf numFmtId="0" fontId="51" fillId="0" borderId="0"/>
    <xf numFmtId="242" fontId="8" fillId="0" borderId="0" applyFill="0" applyBorder="0" applyProtection="0">
      <alignment horizontal="right"/>
    </xf>
    <xf numFmtId="14" fontId="8" fillId="0" borderId="0" applyFont="0" applyFill="0" applyBorder="0" applyProtection="0">
      <alignment horizontal="right"/>
    </xf>
    <xf numFmtId="14" fontId="8" fillId="0" borderId="0" applyFill="0" applyBorder="0" applyProtection="0">
      <alignment horizontal="right"/>
    </xf>
    <xf numFmtId="14" fontId="8" fillId="0" borderId="0" applyFont="0" applyFill="0" applyBorder="0" applyProtection="0">
      <alignment horizontal="right"/>
    </xf>
    <xf numFmtId="14" fontId="8" fillId="0" borderId="0" applyFont="0" applyFill="0" applyBorder="0" applyProtection="0">
      <alignment horizontal="right"/>
    </xf>
    <xf numFmtId="17" fontId="9" fillId="0" borderId="0" applyFill="0" applyBorder="0" applyProtection="0">
      <alignment horizontal="center"/>
    </xf>
    <xf numFmtId="15" fontId="111" fillId="0" borderId="0" applyFill="0" applyBorder="0" applyAlignment="0"/>
    <xf numFmtId="243" fontId="111" fillId="41" borderId="0" applyFont="0" applyFill="0" applyBorder="0" applyAlignment="0" applyProtection="0"/>
    <xf numFmtId="244" fontId="132" fillId="41" borderId="5" applyFont="0" applyFill="0" applyBorder="0" applyAlignment="0" applyProtection="0"/>
    <xf numFmtId="243" fontId="24" fillId="41" borderId="0" applyFont="0" applyFill="0" applyBorder="0" applyAlignment="0" applyProtection="0"/>
    <xf numFmtId="17" fontId="111" fillId="0" borderId="0" applyFill="0" applyBorder="0">
      <alignment horizontal="right"/>
    </xf>
    <xf numFmtId="245" fontId="111" fillId="0" borderId="8" applyFill="0" applyBorder="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0" fontId="119" fillId="0" borderId="0" applyFont="0" applyFill="0" applyBorder="0" applyAlignment="0" applyProtection="0"/>
    <xf numFmtId="240" fontId="116" fillId="0" borderId="0" applyFont="0" applyFill="0" applyBorder="0" applyAlignment="0" applyProtection="0"/>
    <xf numFmtId="14" fontId="6" fillId="0" borderId="0" applyFill="0" applyBorder="0" applyAlignment="0"/>
    <xf numFmtId="14" fontId="85" fillId="0" borderId="0">
      <alignment horizontal="center"/>
    </xf>
    <xf numFmtId="246" fontId="24" fillId="42" borderId="46" applyFill="0" applyBorder="0" applyProtection="0">
      <alignment horizontal="right"/>
      <protection locked="0"/>
    </xf>
    <xf numFmtId="42" fontId="133" fillId="0" borderId="0"/>
    <xf numFmtId="247" fontId="133" fillId="0" borderId="0"/>
    <xf numFmtId="0" fontId="134" fillId="0" borderId="0" applyNumberFormat="0" applyFill="0" applyBorder="0" applyAlignment="0" applyProtection="0"/>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38" fontId="72" fillId="0" borderId="47">
      <alignment vertical="center"/>
    </xf>
    <xf numFmtId="0" fontId="51" fillId="0" borderId="0"/>
    <xf numFmtId="0" fontId="51" fillId="0" borderId="0"/>
    <xf numFmtId="248" fontId="8" fillId="0" borderId="0" applyFont="0" applyFill="0" applyBorder="0" applyAlignment="0" applyProtection="0"/>
    <xf numFmtId="249" fontId="8" fillId="0" borderId="0" applyFont="0" applyFill="0" applyBorder="0" applyAlignment="0" applyProtection="0"/>
    <xf numFmtId="171" fontId="135" fillId="0" borderId="0">
      <protection locked="0"/>
    </xf>
    <xf numFmtId="170" fontId="111" fillId="0" borderId="48">
      <alignment vertical="top"/>
    </xf>
    <xf numFmtId="170" fontId="24" fillId="0" borderId="0"/>
    <xf numFmtId="7" fontId="8" fillId="0" borderId="0" applyFont="0" applyFill="0" applyBorder="0" applyAlignment="0"/>
    <xf numFmtId="250" fontId="8" fillId="0" borderId="0"/>
    <xf numFmtId="42" fontId="75" fillId="0" borderId="0"/>
    <xf numFmtId="7" fontId="24" fillId="0" borderId="0"/>
    <xf numFmtId="0" fontId="116" fillId="0" borderId="49" applyNumberFormat="0" applyFont="0" applyFill="0" applyAlignment="0" applyProtection="0"/>
    <xf numFmtId="42" fontId="136" fillId="0" borderId="0" applyFill="0" applyBorder="0" applyAlignment="0" applyProtection="0"/>
    <xf numFmtId="0" fontId="19" fillId="0" borderId="0">
      <alignment wrapText="1"/>
    </xf>
    <xf numFmtId="224" fontId="121" fillId="0" borderId="23"/>
    <xf numFmtId="178" fontId="132" fillId="0" borderId="0" applyBorder="0"/>
    <xf numFmtId="191" fontId="132" fillId="0" borderId="0" applyBorder="0"/>
    <xf numFmtId="49" fontId="137" fillId="0" borderId="0" applyBorder="0">
      <alignment horizontal="center"/>
    </xf>
    <xf numFmtId="0" fontId="137" fillId="0" borderId="0" applyBorder="0">
      <alignment horizontal="center"/>
    </xf>
    <xf numFmtId="0" fontId="138" fillId="35" borderId="50" applyBorder="0">
      <alignment horizontal="center" vertical="center" wrapText="1"/>
    </xf>
    <xf numFmtId="0" fontId="139" fillId="0" borderId="0" applyBorder="0">
      <alignment horizontal="center"/>
    </xf>
    <xf numFmtId="0" fontId="140" fillId="35" borderId="50" applyBorder="0">
      <alignment horizontal="center" vertical="center" wrapText="1"/>
    </xf>
    <xf numFmtId="0" fontId="141" fillId="35" borderId="50" applyFill="0" applyBorder="0">
      <alignment horizontal="left" vertical="center"/>
    </xf>
    <xf numFmtId="0" fontId="75" fillId="0" borderId="22" applyBorder="0">
      <alignment horizontal="center" vertical="center" wrapText="1"/>
    </xf>
    <xf numFmtId="15" fontId="75" fillId="0" borderId="22" applyBorder="0">
      <alignment wrapText="1"/>
    </xf>
    <xf numFmtId="15" fontId="75" fillId="0" borderId="22" applyNumberFormat="0" applyBorder="0">
      <alignment vertical="center" wrapText="1"/>
    </xf>
    <xf numFmtId="0" fontId="9" fillId="43" borderId="22" applyBorder="0">
      <alignment horizontal="center" wrapText="1"/>
    </xf>
    <xf numFmtId="0" fontId="142" fillId="35" borderId="50" applyBorder="0">
      <alignment horizontal="centerContinuous"/>
    </xf>
    <xf numFmtId="171" fontId="143" fillId="0" borderId="0">
      <protection locked="0"/>
    </xf>
    <xf numFmtId="171" fontId="143" fillId="0" borderId="0">
      <protection locked="0"/>
    </xf>
    <xf numFmtId="44" fontId="51" fillId="0" borderId="0" applyFill="0" applyBorder="0" applyAlignment="0"/>
    <xf numFmtId="211" fontId="104" fillId="0" borderId="0" applyFill="0" applyBorder="0" applyAlignment="0"/>
    <xf numFmtId="211" fontId="104" fillId="0" borderId="0" applyFill="0" applyBorder="0" applyAlignment="0"/>
    <xf numFmtId="0" fontId="105"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178" fontId="51" fillId="0" borderId="0" applyFill="0" applyBorder="0" applyAlignment="0"/>
    <xf numFmtId="201" fontId="104" fillId="0" borderId="0" applyFill="0" applyBorder="0" applyAlignment="0"/>
    <xf numFmtId="201" fontId="104" fillId="0" borderId="0" applyFill="0" applyBorder="0" applyAlignment="0"/>
    <xf numFmtId="0" fontId="105"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44" fontId="51" fillId="0" borderId="0" applyFill="0" applyBorder="0" applyAlignment="0"/>
    <xf numFmtId="211" fontId="104" fillId="0" borderId="0" applyFill="0" applyBorder="0" applyAlignment="0"/>
    <xf numFmtId="211" fontId="104" fillId="0" borderId="0" applyFill="0" applyBorder="0" applyAlignment="0"/>
    <xf numFmtId="0" fontId="105"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191" fontId="51" fillId="0" borderId="0" applyFill="0" applyBorder="0" applyAlignment="0"/>
    <xf numFmtId="212" fontId="104" fillId="0" borderId="0" applyFill="0" applyBorder="0" applyAlignment="0"/>
    <xf numFmtId="212" fontId="104" fillId="0" borderId="0" applyFill="0" applyBorder="0" applyAlignment="0"/>
    <xf numFmtId="0" fontId="8"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78" fontId="51" fillId="0" borderId="0" applyFill="0" applyBorder="0" applyAlignment="0"/>
    <xf numFmtId="201" fontId="104" fillId="0" borderId="0" applyFill="0" applyBorder="0" applyAlignment="0"/>
    <xf numFmtId="201" fontId="104" fillId="0" borderId="0" applyFill="0" applyBorder="0" applyAlignment="0"/>
    <xf numFmtId="0" fontId="105"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0" fontId="144" fillId="0" borderId="0" applyNumberFormat="0" applyAlignment="0">
      <alignment horizontal="left"/>
    </xf>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180" fontId="8" fillId="0" borderId="0" applyFont="0" applyFill="0" applyBorder="0" applyAlignment="0" applyProtection="0"/>
    <xf numFmtId="251" fontId="24" fillId="44" borderId="45" applyFill="0" applyBorder="0" applyProtection="0">
      <alignment horizontal="left"/>
    </xf>
    <xf numFmtId="0" fontId="145" fillId="0" borderId="0" applyNumberFormat="0" applyFill="0" applyBorder="0" applyAlignment="0" applyProtection="0"/>
    <xf numFmtId="171" fontId="135" fillId="0" borderId="0">
      <protection locked="0"/>
    </xf>
    <xf numFmtId="171" fontId="135" fillId="0" borderId="0">
      <protection locked="0"/>
    </xf>
    <xf numFmtId="171" fontId="135" fillId="0" borderId="0">
      <protection locked="0"/>
    </xf>
    <xf numFmtId="171" fontId="135" fillId="0" borderId="0">
      <protection locked="0"/>
    </xf>
    <xf numFmtId="171" fontId="135" fillId="0" borderId="0">
      <protection locked="0"/>
    </xf>
    <xf numFmtId="171" fontId="135" fillId="0" borderId="0">
      <protection locked="0"/>
    </xf>
    <xf numFmtId="171" fontId="135" fillId="0" borderId="0">
      <protection locked="0"/>
    </xf>
    <xf numFmtId="171" fontId="135" fillId="0" borderId="0">
      <protection locked="0"/>
    </xf>
    <xf numFmtId="171" fontId="135" fillId="0" borderId="0">
      <protection locked="0"/>
    </xf>
    <xf numFmtId="2" fontId="32" fillId="0" borderId="0" applyProtection="0"/>
    <xf numFmtId="252" fontId="8" fillId="0" borderId="0" applyFill="0" applyBorder="0" applyProtection="0">
      <alignment horizontal="left"/>
    </xf>
    <xf numFmtId="253" fontId="8" fillId="41" borderId="0" applyFont="0" applyFill="0" applyBorder="0" applyAlignment="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2" fontId="119" fillId="0" borderId="0" applyFont="0" applyFill="0" applyBorder="0" applyAlignment="0" applyProtection="0"/>
    <xf numFmtId="0" fontId="146"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7" fillId="0" borderId="0">
      <alignment horizontal="left"/>
    </xf>
    <xf numFmtId="0" fontId="148" fillId="0" borderId="0">
      <alignment horizontal="left"/>
    </xf>
    <xf numFmtId="0" fontId="149" fillId="0" borderId="0" applyFill="0" applyBorder="0" applyProtection="0">
      <alignment horizontal="left"/>
    </xf>
    <xf numFmtId="0" fontId="149" fillId="0" borderId="0" applyNumberFormat="0" applyFill="0" applyBorder="0" applyProtection="0">
      <alignment horizontal="left"/>
    </xf>
    <xf numFmtId="0" fontId="149" fillId="0" borderId="0" applyFill="0" applyBorder="0" applyProtection="0">
      <alignment vertical="center"/>
    </xf>
    <xf numFmtId="0" fontId="150" fillId="26" borderId="0" applyNumberFormat="0" applyBorder="0" applyAlignment="0" applyProtection="0"/>
    <xf numFmtId="38" fontId="8" fillId="0" borderId="0" applyProtection="0"/>
    <xf numFmtId="38" fontId="24" fillId="40" borderId="0" applyNumberFormat="0" applyBorder="0" applyAlignment="0" applyProtection="0"/>
    <xf numFmtId="38" fontId="55" fillId="0" borderId="45"/>
    <xf numFmtId="254" fontId="116" fillId="0" borderId="0" applyFont="0" applyFill="0" applyBorder="0" applyAlignment="0" applyProtection="0">
      <alignment horizontal="right"/>
    </xf>
    <xf numFmtId="0" fontId="151" fillId="0" borderId="0">
      <alignment horizontal="left"/>
    </xf>
    <xf numFmtId="0" fontId="152" fillId="0" borderId="0" applyNumberFormat="0" applyFill="0" applyBorder="0" applyAlignment="0" applyProtection="0"/>
    <xf numFmtId="0" fontId="151" fillId="0" borderId="0">
      <alignment horizontal="left"/>
    </xf>
    <xf numFmtId="0" fontId="151" fillId="0" borderId="0">
      <alignment horizontal="left"/>
    </xf>
    <xf numFmtId="0" fontId="151" fillId="0" borderId="0">
      <alignment horizontal="left"/>
    </xf>
    <xf numFmtId="0" fontId="151" fillId="0" borderId="0">
      <alignment horizontal="left"/>
    </xf>
    <xf numFmtId="0" fontId="151" fillId="0" borderId="0">
      <alignment horizontal="left"/>
    </xf>
    <xf numFmtId="0" fontId="151" fillId="0" borderId="0">
      <alignment horizontal="left"/>
    </xf>
    <xf numFmtId="0" fontId="153" fillId="0" borderId="0">
      <alignment horizontal="left"/>
    </xf>
    <xf numFmtId="255" fontId="111" fillId="41" borderId="27"/>
    <xf numFmtId="255" fontId="111" fillId="0" borderId="8"/>
    <xf numFmtId="0" fontId="154" fillId="0" borderId="0">
      <alignment horizontal="right"/>
    </xf>
    <xf numFmtId="0" fontId="22" fillId="0" borderId="51" applyNumberFormat="0" applyAlignment="0" applyProtection="0">
      <alignment horizontal="left" vertical="center"/>
    </xf>
    <xf numFmtId="0" fontId="22" fillId="0" borderId="51" applyNumberFormat="0" applyAlignment="0" applyProtection="0">
      <alignment horizontal="left" vertical="center"/>
    </xf>
    <xf numFmtId="0" fontId="22" fillId="0" borderId="27">
      <alignment horizontal="left" vertical="center"/>
    </xf>
    <xf numFmtId="0" fontId="22" fillId="0" borderId="27">
      <alignment horizontal="left" vertical="center"/>
    </xf>
    <xf numFmtId="14" fontId="9" fillId="45" borderId="12">
      <alignment horizontal="center" vertical="center" wrapText="1"/>
    </xf>
    <xf numFmtId="0" fontId="155" fillId="0" borderId="52" applyNumberFormat="0" applyFill="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lignment horizontal="left"/>
    </xf>
    <xf numFmtId="0" fontId="158" fillId="0" borderId="9">
      <alignment horizontal="left" vertical="top"/>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201" fontId="160" fillId="0" borderId="0" applyNumberFormat="0" applyFill="0" applyBorder="0" applyAlignment="0" applyProtection="0">
      <protection locked="0"/>
    </xf>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2" fillId="0" borderId="0">
      <alignment horizontal="left"/>
    </xf>
    <xf numFmtId="0" fontId="163" fillId="0" borderId="9">
      <alignment horizontal="left" vertical="top"/>
    </xf>
    <xf numFmtId="201" fontId="164" fillId="0" borderId="0" applyNumberFormat="0" applyFill="0" applyBorder="0" applyAlignment="0" applyProtection="0">
      <protection locked="0"/>
    </xf>
    <xf numFmtId="0" fontId="165" fillId="0" borderId="0">
      <alignment horizontal="left"/>
    </xf>
    <xf numFmtId="0" fontId="166" fillId="0" borderId="0" applyNumberFormat="0" applyFill="0" applyBorder="0" applyAlignment="0" applyProtection="0"/>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0" fontId="159" fillId="46" borderId="22" applyNumberFormat="0">
      <alignment horizontal="center" vertical="center"/>
    </xf>
    <xf numFmtId="178" fontId="24" fillId="0" borderId="8">
      <alignment horizontal="right" vertical="center"/>
    </xf>
    <xf numFmtId="0" fontId="9" fillId="0" borderId="0" applyFill="0" applyAlignment="0" applyProtection="0">
      <protection locked="0"/>
    </xf>
    <xf numFmtId="0" fontId="167" fillId="0" borderId="8" applyFill="0" applyAlignment="0" applyProtection="0">
      <protection locked="0"/>
    </xf>
    <xf numFmtId="0" fontId="168" fillId="0" borderId="0" applyProtection="0"/>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0" fontId="22" fillId="0" borderId="0" applyProtection="0"/>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256" fontId="8" fillId="0" borderId="0">
      <protection locked="0"/>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0" fontId="169" fillId="0" borderId="12">
      <alignment horizontal="center"/>
    </xf>
    <xf numFmtId="38" fontId="170" fillId="0" borderId="0" applyNumberFormat="0" applyFill="0" applyBorder="0" applyProtection="0">
      <alignment horizontal="center"/>
    </xf>
    <xf numFmtId="0" fontId="169" fillId="0" borderId="12">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69" fillId="0" borderId="0">
      <alignment horizontal="center"/>
    </xf>
    <xf numFmtId="0" fontId="171" fillId="44" borderId="53" applyBorder="0">
      <alignment horizontal="center"/>
    </xf>
    <xf numFmtId="0" fontId="172" fillId="0" borderId="54" applyNumberFormat="0" applyFill="0" applyAlignment="0" applyProtection="0"/>
    <xf numFmtId="0" fontId="172" fillId="0" borderId="54" applyNumberFormat="0" applyFill="0" applyAlignment="0" applyProtection="0"/>
    <xf numFmtId="0" fontId="104" fillId="0" borderId="0"/>
    <xf numFmtId="0" fontId="173" fillId="0" borderId="0" applyNumberFormat="0" applyFill="0" applyBorder="0" applyAlignment="0" applyProtection="0">
      <alignment vertical="top"/>
      <protection locked="0"/>
    </xf>
    <xf numFmtId="171" fontId="174" fillId="0" borderId="0" applyNumberFormat="0" applyAlignment="0">
      <alignment horizontal="left"/>
    </xf>
    <xf numFmtId="0" fontId="174" fillId="0" borderId="0" applyNumberFormat="0" applyAlignment="0">
      <alignment horizontal="left"/>
    </xf>
    <xf numFmtId="10" fontId="24" fillId="41" borderId="22" applyNumberFormat="0" applyBorder="0" applyAlignment="0" applyProtection="0"/>
    <xf numFmtId="222" fontId="175" fillId="0" borderId="0" applyFill="0" applyBorder="0" applyProtection="0">
      <alignment horizontal="right"/>
    </xf>
    <xf numFmtId="0" fontId="176" fillId="28" borderId="36" applyNumberFormat="0" applyAlignment="0" applyProtection="0"/>
    <xf numFmtId="40" fontId="172" fillId="0" borderId="0" applyNumberFormat="0" applyFill="0" applyBorder="0" applyAlignment="0" applyProtection="0"/>
    <xf numFmtId="178" fontId="89" fillId="37" borderId="0"/>
    <xf numFmtId="178" fontId="177" fillId="37" borderId="0"/>
    <xf numFmtId="178" fontId="177" fillId="37" borderId="0"/>
    <xf numFmtId="178" fontId="89" fillId="37" borderId="0"/>
    <xf numFmtId="178" fontId="177" fillId="37" borderId="0"/>
    <xf numFmtId="178" fontId="177" fillId="37" borderId="0"/>
    <xf numFmtId="178" fontId="177" fillId="37" borderId="0"/>
    <xf numFmtId="178" fontId="177" fillId="37" borderId="0"/>
    <xf numFmtId="178" fontId="177" fillId="37" borderId="0"/>
    <xf numFmtId="178" fontId="177" fillId="37" borderId="0"/>
    <xf numFmtId="178" fontId="177" fillId="37" borderId="0"/>
    <xf numFmtId="257" fontId="175" fillId="0" borderId="0" applyFill="0" applyBorder="0" applyProtection="0">
      <alignment horizontal="right"/>
    </xf>
    <xf numFmtId="258" fontId="175" fillId="0" borderId="0" applyFill="0" applyBorder="0" applyProtection="0">
      <alignment horizontal="right"/>
    </xf>
    <xf numFmtId="259" fontId="175" fillId="0" borderId="0" applyFill="0" applyBorder="0" applyProtection="0">
      <alignment horizontal="right"/>
    </xf>
    <xf numFmtId="8" fontId="24" fillId="41" borderId="0" applyFont="0" applyBorder="0" applyAlignment="0" applyProtection="0">
      <protection locked="0"/>
    </xf>
    <xf numFmtId="244" fontId="24" fillId="41" borderId="0" applyFont="0" applyBorder="0" applyAlignment="0" applyProtection="0">
      <protection locked="0"/>
    </xf>
    <xf numFmtId="253" fontId="24" fillId="41" borderId="0" applyFont="0" applyBorder="0" applyAlignment="0">
      <protection locked="0"/>
    </xf>
    <xf numFmtId="260" fontId="175" fillId="0" borderId="0" applyFill="0" applyBorder="0" applyProtection="0">
      <alignment horizontal="right"/>
    </xf>
    <xf numFmtId="261" fontId="175" fillId="0" borderId="0" applyFill="0" applyBorder="0" applyProtection="0"/>
    <xf numFmtId="38" fontId="132" fillId="41" borderId="0">
      <protection locked="0"/>
    </xf>
    <xf numFmtId="255" fontId="24" fillId="41" borderId="0" applyBorder="0"/>
    <xf numFmtId="255" fontId="132" fillId="41" borderId="0">
      <protection locked="0"/>
    </xf>
    <xf numFmtId="262" fontId="175" fillId="0" borderId="0" applyFill="0" applyBorder="0" applyProtection="0">
      <alignment horizontal="right"/>
    </xf>
    <xf numFmtId="10" fontId="24" fillId="41" borderId="0">
      <protection locked="0"/>
    </xf>
    <xf numFmtId="263" fontId="24" fillId="41" borderId="0" applyBorder="0"/>
    <xf numFmtId="263" fontId="132" fillId="41" borderId="0" applyBorder="0" applyAlignment="0">
      <protection locked="0"/>
    </xf>
    <xf numFmtId="255" fontId="178" fillId="41" borderId="0" applyNumberFormat="0" applyBorder="0" applyAlignment="0">
      <protection locked="0"/>
    </xf>
    <xf numFmtId="255" fontId="24" fillId="41" borderId="0" applyNumberFormat="0" applyBorder="0" applyAlignment="0"/>
    <xf numFmtId="264" fontId="175" fillId="0" borderId="0" applyFill="0" applyBorder="0" applyProtection="0">
      <alignment horizontal="right"/>
    </xf>
    <xf numFmtId="264" fontId="8" fillId="0" borderId="0" applyFill="0" applyBorder="0" applyProtection="0">
      <alignment vertical="center"/>
    </xf>
    <xf numFmtId="240" fontId="8" fillId="0" borderId="0" applyFill="0" applyBorder="0" applyProtection="0">
      <alignment vertical="center"/>
    </xf>
    <xf numFmtId="265" fontId="179" fillId="0" borderId="0" applyFont="0" applyFill="0" applyBorder="0" applyAlignment="0">
      <protection locked="0"/>
    </xf>
    <xf numFmtId="266" fontId="8" fillId="0" borderId="0" applyFont="0" applyFill="0" applyBorder="0" applyAlignment="0">
      <protection locked="0"/>
    </xf>
    <xf numFmtId="267" fontId="8" fillId="0" borderId="0" applyFill="0" applyBorder="0" applyProtection="0">
      <alignment vertical="center"/>
    </xf>
    <xf numFmtId="268" fontId="8" fillId="0" borderId="0" applyFill="0" applyBorder="0" applyProtection="0">
      <alignment vertical="center"/>
    </xf>
    <xf numFmtId="269" fontId="8" fillId="0" borderId="8" applyFill="0"/>
    <xf numFmtId="270" fontId="8" fillId="0" borderId="0" applyFont="0" applyFill="0" applyBorder="0" applyProtection="0">
      <alignment horizontal="right"/>
    </xf>
    <xf numFmtId="3" fontId="8" fillId="0" borderId="0" applyFont="0" applyFill="0" applyBorder="0" applyProtection="0">
      <alignment horizontal="right"/>
    </xf>
    <xf numFmtId="38" fontId="180" fillId="47" borderId="0" applyNumberFormat="0" applyBorder="0" applyAlignment="0" applyProtection="0">
      <alignment horizontal="center"/>
    </xf>
    <xf numFmtId="38" fontId="112" fillId="47" borderId="0" applyBorder="0" applyProtection="0">
      <alignment horizontal="center"/>
    </xf>
    <xf numFmtId="178" fontId="8" fillId="0" borderId="0" applyFont="0" applyFill="0" applyBorder="0" applyAlignment="0" applyProtection="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60" fillId="0" borderId="0"/>
    <xf numFmtId="0" fontId="181" fillId="0" borderId="0" applyNumberFormat="0" applyFill="0" applyBorder="0" applyAlignment="0" applyProtection="0">
      <alignment horizontal="centerContinuous"/>
    </xf>
    <xf numFmtId="271" fontId="8" fillId="0" borderId="0" applyFont="0" applyFill="0" applyBorder="0" applyAlignment="0" applyProtection="0"/>
    <xf numFmtId="0" fontId="72" fillId="0" borderId="0"/>
    <xf numFmtId="0" fontId="112" fillId="39" borderId="0">
      <alignment horizontal="left"/>
    </xf>
    <xf numFmtId="0" fontId="112" fillId="39" borderId="0">
      <alignment horizontal="left"/>
    </xf>
    <xf numFmtId="0" fontId="182" fillId="12" borderId="0">
      <alignment horizontal="left"/>
    </xf>
    <xf numFmtId="0" fontId="182" fillId="12" borderId="0">
      <alignment horizontal="left"/>
    </xf>
    <xf numFmtId="44" fontId="51" fillId="0" borderId="0" applyFill="0" applyBorder="0" applyAlignment="0"/>
    <xf numFmtId="211" fontId="104" fillId="0" borderId="0" applyFill="0" applyBorder="0" applyAlignment="0"/>
    <xf numFmtId="211" fontId="104" fillId="0" borderId="0" applyFill="0" applyBorder="0" applyAlignment="0"/>
    <xf numFmtId="0" fontId="105"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178" fontId="51" fillId="0" borderId="0" applyFill="0" applyBorder="0" applyAlignment="0"/>
    <xf numFmtId="201" fontId="104" fillId="0" borderId="0" applyFill="0" applyBorder="0" applyAlignment="0"/>
    <xf numFmtId="201" fontId="104" fillId="0" borderId="0" applyFill="0" applyBorder="0" applyAlignment="0"/>
    <xf numFmtId="0" fontId="105"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44" fontId="51" fillId="0" borderId="0" applyFill="0" applyBorder="0" applyAlignment="0"/>
    <xf numFmtId="211" fontId="104" fillId="0" borderId="0" applyFill="0" applyBorder="0" applyAlignment="0"/>
    <xf numFmtId="211" fontId="104" fillId="0" borderId="0" applyFill="0" applyBorder="0" applyAlignment="0"/>
    <xf numFmtId="0" fontId="105"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191" fontId="51" fillId="0" borderId="0" applyFill="0" applyBorder="0" applyAlignment="0"/>
    <xf numFmtId="212" fontId="104" fillId="0" borderId="0" applyFill="0" applyBorder="0" applyAlignment="0"/>
    <xf numFmtId="212" fontId="104" fillId="0" borderId="0" applyFill="0" applyBorder="0" applyAlignment="0"/>
    <xf numFmtId="0" fontId="8"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78" fontId="51" fillId="0" borderId="0" applyFill="0" applyBorder="0" applyAlignment="0"/>
    <xf numFmtId="201" fontId="104" fillId="0" borderId="0" applyFill="0" applyBorder="0" applyAlignment="0"/>
    <xf numFmtId="201" fontId="104" fillId="0" borderId="0" applyFill="0" applyBorder="0" applyAlignment="0"/>
    <xf numFmtId="0" fontId="105"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0" fontId="183" fillId="0" borderId="55" applyNumberFormat="0" applyFill="0" applyAlignment="0" applyProtection="0"/>
    <xf numFmtId="178" fontId="184" fillId="39" borderId="0"/>
    <xf numFmtId="178" fontId="185" fillId="39" borderId="0"/>
    <xf numFmtId="178" fontId="185" fillId="39" borderId="0"/>
    <xf numFmtId="178" fontId="184" fillId="39" borderId="0"/>
    <xf numFmtId="178" fontId="185" fillId="39" borderId="0"/>
    <xf numFmtId="178" fontId="185" fillId="39" borderId="0"/>
    <xf numFmtId="178" fontId="185" fillId="39" borderId="0"/>
    <xf numFmtId="178" fontId="185" fillId="39" borderId="0"/>
    <xf numFmtId="178" fontId="185" fillId="39" borderId="0"/>
    <xf numFmtId="178" fontId="185" fillId="39" borderId="0"/>
    <xf numFmtId="178" fontId="185" fillId="39" borderId="0"/>
    <xf numFmtId="0" fontId="186" fillId="0" borderId="0" applyNumberFormat="0" applyFont="0" applyBorder="0" applyAlignment="0" applyProtection="0"/>
    <xf numFmtId="0" fontId="24" fillId="48" borderId="56" applyBorder="0">
      <alignment horizontal="left"/>
    </xf>
    <xf numFmtId="213" fontId="8" fillId="0" borderId="0" applyFont="0" applyFill="0" applyBorder="0" applyAlignment="0" applyProtection="0"/>
    <xf numFmtId="43" fontId="8" fillId="0" borderId="0" applyFont="0" applyFill="0" applyBorder="0" applyAlignment="0" applyProtection="0"/>
    <xf numFmtId="272" fontId="8" fillId="0" borderId="0" applyFont="0" applyFill="0" applyBorder="0" applyAlignment="0" applyProtection="0"/>
    <xf numFmtId="273" fontId="106" fillId="0" borderId="0" applyFont="0" applyFill="0" applyBorder="0" applyAlignment="0" applyProtection="0"/>
    <xf numFmtId="274" fontId="8" fillId="0" borderId="0" applyFill="0" applyBorder="0" applyProtection="0"/>
    <xf numFmtId="275" fontId="8" fillId="0" borderId="0" applyFill="0" applyBorder="0" applyProtection="0"/>
    <xf numFmtId="0" fontId="187" fillId="0" borderId="12"/>
    <xf numFmtId="42" fontId="8" fillId="0" borderId="0" applyFont="0" applyFill="0" applyBorder="0" applyAlignment="0" applyProtection="0"/>
    <xf numFmtId="44" fontId="8" fillId="0" borderId="0" applyFont="0" applyFill="0" applyBorder="0" applyAlignment="0" applyProtection="0"/>
    <xf numFmtId="276" fontId="8" fillId="0" borderId="0" applyFont="0" applyFill="0" applyBorder="0" applyAlignment="0" applyProtection="0"/>
    <xf numFmtId="277" fontId="106" fillId="0" borderId="0" applyFont="0" applyFill="0" applyBorder="0" applyAlignment="0" applyProtection="0"/>
    <xf numFmtId="17" fontId="8" fillId="45" borderId="57" applyFill="0" applyBorder="0" applyProtection="0">
      <alignment horizontal="center"/>
    </xf>
    <xf numFmtId="278" fontId="24" fillId="44" borderId="0" applyFill="0" applyBorder="0" applyProtection="0">
      <alignment horizontal="center"/>
    </xf>
    <xf numFmtId="0" fontId="188" fillId="0" borderId="0" applyNumberFormat="0">
      <alignment horizontal="left"/>
    </xf>
    <xf numFmtId="279" fontId="19" fillId="0" borderId="0"/>
    <xf numFmtId="267" fontId="8" fillId="0" borderId="0" applyFill="0" applyBorder="0" applyProtection="0">
      <alignment vertical="center"/>
    </xf>
    <xf numFmtId="280" fontId="24" fillId="40" borderId="0" applyFont="0" applyBorder="0" applyAlignment="0" applyProtection="0">
      <alignment horizontal="right"/>
      <protection hidden="1"/>
    </xf>
    <xf numFmtId="0" fontId="189" fillId="10" borderId="0" applyNumberFormat="0" applyBorder="0" applyAlignment="0" applyProtection="0"/>
    <xf numFmtId="0" fontId="19" fillId="0" borderId="22">
      <alignment horizontal="left"/>
    </xf>
    <xf numFmtId="0" fontId="75" fillId="0" borderId="0"/>
    <xf numFmtId="0" fontId="19" fillId="0" borderId="22">
      <alignment horizontal="left"/>
    </xf>
    <xf numFmtId="0" fontId="190" fillId="0" borderId="0" applyNumberFormat="0" applyFill="0" applyBorder="0" applyAlignment="0" applyProtection="0"/>
    <xf numFmtId="37" fontId="120" fillId="0" borderId="0"/>
    <xf numFmtId="37" fontId="120" fillId="0" borderId="0"/>
    <xf numFmtId="37" fontId="120" fillId="0" borderId="0"/>
    <xf numFmtId="37" fontId="120" fillId="0" borderId="0"/>
    <xf numFmtId="37" fontId="120" fillId="0" borderId="0"/>
    <xf numFmtId="37" fontId="120" fillId="0" borderId="0"/>
    <xf numFmtId="37" fontId="120" fillId="0" borderId="0"/>
    <xf numFmtId="37" fontId="120" fillId="0" borderId="0"/>
    <xf numFmtId="281" fontId="191" fillId="0" borderId="0"/>
    <xf numFmtId="282" fontId="75" fillId="0" borderId="0"/>
    <xf numFmtId="38" fontId="24" fillId="0" borderId="0" applyFont="0" applyFill="0" applyBorder="0" applyAlignment="0"/>
    <xf numFmtId="255" fontId="8" fillId="0" borderId="0" applyFont="0" applyFill="0" applyBorder="0" applyAlignment="0"/>
    <xf numFmtId="40" fontId="24" fillId="0" borderId="0" applyFont="0" applyFill="0" applyBorder="0" applyAlignment="0"/>
    <xf numFmtId="283" fontId="24" fillId="0" borderId="0" applyFont="0" applyFill="0" applyBorder="0" applyAlignment="0"/>
    <xf numFmtId="0" fontId="8" fillId="0" borderId="0"/>
    <xf numFmtId="0" fontId="8" fillId="0" borderId="0"/>
    <xf numFmtId="0" fontId="8" fillId="0" borderId="0"/>
    <xf numFmtId="171" fontId="8" fillId="0" borderId="0"/>
    <xf numFmtId="0"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192"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0" fontId="5" fillId="0" borderId="0"/>
    <xf numFmtId="0" fontId="5" fillId="0" borderId="0"/>
    <xf numFmtId="0" fontId="5" fillId="0" borderId="0"/>
    <xf numFmtId="171" fontId="8" fillId="0" borderId="0"/>
    <xf numFmtId="0" fontId="8" fillId="0" borderId="0"/>
    <xf numFmtId="0" fontId="8" fillId="0" borderId="0"/>
    <xf numFmtId="0" fontId="4" fillId="0" borderId="0"/>
    <xf numFmtId="0" fontId="8" fillId="0" borderId="0"/>
    <xf numFmtId="0" fontId="8" fillId="0" borderId="0"/>
    <xf numFmtId="171" fontId="4" fillId="0" borderId="0"/>
    <xf numFmtId="171" fontId="4" fillId="0" borderId="0"/>
    <xf numFmtId="171" fontId="4" fillId="0" borderId="0"/>
    <xf numFmtId="0" fontId="8" fillId="0" borderId="0"/>
    <xf numFmtId="171" fontId="4" fillId="0" borderId="0"/>
    <xf numFmtId="0" fontId="82" fillId="0" borderId="0"/>
    <xf numFmtId="0" fontId="8" fillId="0" borderId="0"/>
    <xf numFmtId="171" fontId="4" fillId="0" borderId="0"/>
    <xf numFmtId="171" fontId="4" fillId="0" borderId="0"/>
    <xf numFmtId="171" fontId="4" fillId="0" borderId="0"/>
    <xf numFmtId="0" fontId="8" fillId="0" borderId="0"/>
    <xf numFmtId="0" fontId="8" fillId="0" borderId="0"/>
    <xf numFmtId="0" fontId="8" fillId="0" borderId="0"/>
    <xf numFmtId="0" fontId="4" fillId="0" borderId="0"/>
    <xf numFmtId="255" fontId="111" fillId="0" borderId="0" applyNumberForma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38" fontId="98" fillId="0" borderId="0" applyFont="0" applyFill="0" applyBorder="0" applyAlignment="0" applyProtection="0"/>
    <xf numFmtId="284" fontId="24" fillId="0" borderId="0" applyFont="0" applyFill="0" applyBorder="0" applyAlignment="0" applyProtection="0"/>
    <xf numFmtId="285" fontId="8" fillId="0" borderId="0" applyFont="0" applyFill="0" applyBorder="0" applyAlignment="0" applyProtection="0"/>
    <xf numFmtId="286" fontId="55"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85" fontId="8" fillId="0" borderId="0" applyFont="0" applyFill="0" applyBorder="0" applyAlignment="0" applyProtection="0"/>
    <xf numFmtId="258" fontId="8" fillId="0" borderId="0" applyFill="0" applyBorder="0" applyProtection="0">
      <alignment vertical="center"/>
    </xf>
    <xf numFmtId="0" fontId="162" fillId="0" borderId="0"/>
    <xf numFmtId="0" fontId="193" fillId="0" borderId="0" applyNumberFormat="0" applyFill="0" applyBorder="0" applyAlignment="0" applyProtection="0"/>
    <xf numFmtId="0" fontId="194" fillId="0" borderId="0" applyNumberFormat="0" applyFill="0" applyBorder="0" applyAlignment="0" applyProtection="0"/>
    <xf numFmtId="0" fontId="56" fillId="0" borderId="0" applyNumberFormat="0" applyFill="0" applyBorder="0" applyAlignment="0" applyProtection="0"/>
    <xf numFmtId="0" fontId="8" fillId="22" borderId="41" applyNumberFormat="0" applyFont="0" applyAlignment="0" applyProtection="0"/>
    <xf numFmtId="287" fontId="195" fillId="0" borderId="0">
      <alignment horizontal="right"/>
    </xf>
    <xf numFmtId="288" fontId="195" fillId="0" borderId="0">
      <alignment horizontal="right"/>
    </xf>
    <xf numFmtId="3" fontId="19" fillId="0" borderId="23" applyBorder="0"/>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52" fontId="8" fillId="0" borderId="0" applyFont="0" applyFill="0" applyBorder="0" applyProtection="0">
      <alignment horizontal="left"/>
    </xf>
    <xf numFmtId="289" fontId="8" fillId="0" borderId="0" applyFont="0" applyFill="0" applyBorder="0" applyProtection="0">
      <alignment horizontal="center"/>
    </xf>
    <xf numFmtId="289" fontId="8" fillId="0" borderId="0" applyFont="0" applyFill="0" applyBorder="0" applyProtection="0">
      <alignment horizontal="center"/>
    </xf>
    <xf numFmtId="289" fontId="8" fillId="0" borderId="0" applyFont="0" applyFill="0" applyBorder="0" applyProtection="0">
      <alignment horizontal="center"/>
    </xf>
    <xf numFmtId="289" fontId="8" fillId="0" borderId="0" applyFont="0" applyFill="0" applyBorder="0" applyProtection="0">
      <alignment horizontal="center"/>
    </xf>
    <xf numFmtId="290" fontId="8" fillId="0" borderId="0" applyFont="0" applyFill="0" applyBorder="0" applyProtection="0">
      <alignment horizontal="center"/>
    </xf>
    <xf numFmtId="290" fontId="8" fillId="0" borderId="0" applyFont="0" applyFill="0" applyBorder="0" applyProtection="0">
      <alignment horizontal="center"/>
    </xf>
    <xf numFmtId="290" fontId="8" fillId="0" borderId="0" applyFont="0" applyFill="0" applyBorder="0" applyProtection="0">
      <alignment horizontal="center"/>
    </xf>
    <xf numFmtId="290" fontId="8" fillId="0" borderId="0" applyFont="0" applyFill="0" applyBorder="0" applyProtection="0">
      <alignment horizontal="center"/>
    </xf>
    <xf numFmtId="40" fontId="196" fillId="0" borderId="0">
      <alignment horizontal="right"/>
    </xf>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252" fontId="8" fillId="0" borderId="0" applyFont="0" applyFill="0" applyBorder="0" applyAlignment="0" applyProtection="0"/>
    <xf numFmtId="5" fontId="76" fillId="0" borderId="0" applyNumberFormat="0" applyFill="0" applyBorder="0" applyAlignment="0" applyProtection="0"/>
    <xf numFmtId="0" fontId="111" fillId="0" borderId="0" applyNumberFormat="0" applyFill="0" applyBorder="0" applyAlignment="0" applyProtection="0"/>
    <xf numFmtId="172" fontId="24" fillId="0" borderId="0" applyNumberFormat="0" applyFill="0" applyBorder="0" applyAlignment="0" applyProtection="0"/>
    <xf numFmtId="40" fontId="197" fillId="0" borderId="0" applyFont="0" applyFill="0" applyBorder="0" applyAlignment="0" applyProtection="0"/>
    <xf numFmtId="38" fontId="197" fillId="0" borderId="0" applyFont="0" applyFill="0" applyBorder="0" applyAlignment="0" applyProtection="0"/>
    <xf numFmtId="171" fontId="198" fillId="0" borderId="0" applyNumberFormat="0" applyFill="0" applyBorder="0" applyAlignment="0" applyProtection="0"/>
    <xf numFmtId="171" fontId="198" fillId="0" borderId="0" applyNumberFormat="0" applyFill="0" applyBorder="0" applyAlignment="0" applyProtection="0"/>
    <xf numFmtId="0" fontId="199" fillId="23" borderId="37" applyNumberFormat="0" applyAlignment="0" applyProtection="0"/>
    <xf numFmtId="40" fontId="200" fillId="3" borderId="0">
      <alignment horizontal="right"/>
    </xf>
    <xf numFmtId="0" fontId="201" fillId="3" borderId="0">
      <alignment horizontal="right"/>
    </xf>
    <xf numFmtId="0" fontId="202" fillId="40" borderId="0">
      <alignment horizontal="right"/>
    </xf>
    <xf numFmtId="0" fontId="203" fillId="3" borderId="13"/>
    <xf numFmtId="0" fontId="112" fillId="49" borderId="13"/>
    <xf numFmtId="0" fontId="203" fillId="0" borderId="0" applyBorder="0">
      <alignment horizontal="centerContinuous"/>
    </xf>
    <xf numFmtId="0" fontId="62" fillId="0" borderId="0" applyBorder="0">
      <alignment horizontal="centerContinuous"/>
    </xf>
    <xf numFmtId="0" fontId="204" fillId="0" borderId="0" applyBorder="0">
      <alignment horizontal="centerContinuous"/>
    </xf>
    <xf numFmtId="0" fontId="205" fillId="0" borderId="0" applyBorder="0">
      <alignment horizontal="centerContinuous"/>
    </xf>
    <xf numFmtId="0" fontId="206" fillId="40" borderId="45" applyNumberFormat="0" applyFont="0" applyBorder="0" applyAlignment="0">
      <alignment horizontal="center"/>
      <protection locked="0"/>
    </xf>
    <xf numFmtId="1" fontId="207" fillId="0" borderId="0" applyProtection="0">
      <alignment horizontal="right" vertical="center"/>
    </xf>
    <xf numFmtId="0" fontId="208" fillId="0" borderId="0" applyNumberFormat="0" applyFill="0" applyBorder="0" applyAlignment="0" applyProtection="0"/>
    <xf numFmtId="0" fontId="209" fillId="39" borderId="0" applyNumberFormat="0">
      <alignment vertical="center"/>
    </xf>
    <xf numFmtId="0" fontId="8" fillId="50" borderId="56" applyNumberFormat="0" applyFont="0" applyBorder="0" applyAlignment="0">
      <alignment horizontal="centerContinuous"/>
      <protection locked="0"/>
    </xf>
    <xf numFmtId="0" fontId="111" fillId="51" borderId="0" applyNumberFormat="0" applyFont="0" applyBorder="0" applyAlignment="0">
      <alignment horizontal="centerContinuous"/>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14" fontId="93" fillId="0" borderId="0">
      <alignment horizontal="center" wrapText="1"/>
      <protection locked="0"/>
    </xf>
    <xf numFmtId="0" fontId="51" fillId="0" borderId="0"/>
    <xf numFmtId="291" fontId="8" fillId="0" borderId="0" applyFont="0" applyFill="0" applyBorder="0" applyAlignment="0" applyProtection="0"/>
    <xf numFmtId="9" fontId="8" fillId="0" borderId="0" applyFill="0" applyBorder="0" applyProtection="0"/>
    <xf numFmtId="292" fontId="8" fillId="0" borderId="0" applyFont="0" applyFill="0" applyBorder="0" applyAlignment="0" applyProtection="0"/>
    <xf numFmtId="292" fontId="8" fillId="0" borderId="0" applyFont="0" applyFill="0" applyBorder="0" applyAlignment="0" applyProtection="0"/>
    <xf numFmtId="293" fontId="24" fillId="45" borderId="0" applyFill="0" applyBorder="0" applyProtection="0">
      <alignment horizontal="right"/>
    </xf>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166" fontId="8" fillId="0" borderId="0" applyFill="0" applyBorder="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4" fontId="8" fillId="0" borderId="0" applyFont="0" applyFill="0" applyBorder="0" applyAlignment="0" applyProtection="0"/>
    <xf numFmtId="295" fontId="8" fillId="0" borderId="0"/>
    <xf numFmtId="295" fontId="8" fillId="0" borderId="0"/>
    <xf numFmtId="295" fontId="8" fillId="0" borderId="0"/>
    <xf numFmtId="295" fontId="8" fillId="0" borderId="0"/>
    <xf numFmtId="296" fontId="8" fillId="0" borderId="0" applyFont="0" applyFill="0" applyBorder="0" applyAlignment="0" applyProtection="0"/>
    <xf numFmtId="297" fontId="8" fillId="0" borderId="0" applyFill="0" applyBorder="0" applyProtection="0"/>
    <xf numFmtId="296" fontId="8" fillId="0" borderId="0" applyFont="0" applyFill="0" applyBorder="0" applyAlignment="0" applyProtection="0"/>
    <xf numFmtId="296" fontId="8" fillId="0" borderId="0" applyFont="0" applyFill="0" applyBorder="0" applyAlignment="0" applyProtection="0"/>
    <xf numFmtId="209" fontId="106"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0" fontId="8"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10" fontId="104" fillId="0" borderId="0" applyFont="0" applyFill="0" applyBorder="0" applyAlignment="0" applyProtection="0"/>
    <xf numFmtId="298" fontId="210" fillId="0" borderId="0" applyFill="0" applyBorder="0">
      <alignment horizontal="right"/>
    </xf>
    <xf numFmtId="299" fontId="8" fillId="0" borderId="0" applyFont="0" applyFill="0" applyBorder="0" applyAlignment="0" applyProtection="0"/>
    <xf numFmtId="300" fontId="8" fillId="0" borderId="0" applyFont="0" applyFill="0" applyBorder="0" applyAlignment="0" applyProtection="0"/>
    <xf numFmtId="301" fontId="104" fillId="0" borderId="0" applyFont="0" applyFill="0" applyBorder="0" applyAlignment="0" applyProtection="0"/>
    <xf numFmtId="301" fontId="104" fillId="0" borderId="0" applyFont="0" applyFill="0" applyBorder="0" applyAlignment="0" applyProtection="0"/>
    <xf numFmtId="302" fontId="8" fillId="0" borderId="0" applyFont="0" applyFill="0" applyBorder="0" applyAlignment="0" applyProtection="0"/>
    <xf numFmtId="301" fontId="104" fillId="0" borderId="0" applyFont="0" applyFill="0" applyBorder="0" applyAlignment="0" applyProtection="0"/>
    <xf numFmtId="301" fontId="104" fillId="0" borderId="0" applyFont="0" applyFill="0" applyBorder="0" applyAlignment="0" applyProtection="0"/>
    <xf numFmtId="301" fontId="104" fillId="0" borderId="0" applyFont="0" applyFill="0" applyBorder="0" applyAlignment="0" applyProtection="0"/>
    <xf numFmtId="301" fontId="104" fillId="0" borderId="0" applyFont="0" applyFill="0" applyBorder="0" applyAlignment="0" applyProtection="0"/>
    <xf numFmtId="301" fontId="104" fillId="0" borderId="0" applyFont="0" applyFill="0" applyBorder="0" applyAlignment="0" applyProtection="0"/>
    <xf numFmtId="301" fontId="104" fillId="0" borderId="0" applyFont="0" applyFill="0" applyBorder="0" applyAlignment="0" applyProtection="0"/>
    <xf numFmtId="301" fontId="104" fillId="0" borderId="0" applyFont="0" applyFill="0" applyBorder="0" applyAlignment="0" applyProtection="0"/>
    <xf numFmtId="166" fontId="211"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303" fontId="8" fillId="0" borderId="0" applyFont="0" applyFill="0" applyBorder="0" applyAlignment="0" applyProtection="0"/>
    <xf numFmtId="304" fontId="55"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303"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7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268" fontId="8" fillId="0" borderId="0" applyFill="0" applyBorder="0" applyProtection="0">
      <alignment vertical="center"/>
    </xf>
    <xf numFmtId="5" fontId="76" fillId="0" borderId="0"/>
    <xf numFmtId="305" fontId="24" fillId="0" borderId="0" applyFont="0" applyFill="0" applyBorder="0" applyAlignment="0" applyProtection="0"/>
    <xf numFmtId="0" fontId="212" fillId="12" borderId="36" applyNumberFormat="0" applyAlignment="0" applyProtection="0">
      <alignment vertical="center"/>
    </xf>
    <xf numFmtId="44" fontId="51" fillId="0" borderId="0" applyFill="0" applyBorder="0" applyAlignment="0"/>
    <xf numFmtId="211" fontId="104" fillId="0" borderId="0" applyFill="0" applyBorder="0" applyAlignment="0"/>
    <xf numFmtId="211" fontId="104" fillId="0" borderId="0" applyFill="0" applyBorder="0" applyAlignment="0"/>
    <xf numFmtId="0" fontId="105"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178" fontId="51" fillId="0" borderId="0" applyFill="0" applyBorder="0" applyAlignment="0"/>
    <xf numFmtId="201" fontId="104" fillId="0" borderId="0" applyFill="0" applyBorder="0" applyAlignment="0"/>
    <xf numFmtId="201" fontId="104" fillId="0" borderId="0" applyFill="0" applyBorder="0" applyAlignment="0"/>
    <xf numFmtId="0" fontId="105"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44" fontId="51" fillId="0" borderId="0" applyFill="0" applyBorder="0" applyAlignment="0"/>
    <xf numFmtId="211" fontId="104" fillId="0" borderId="0" applyFill="0" applyBorder="0" applyAlignment="0"/>
    <xf numFmtId="211" fontId="104" fillId="0" borderId="0" applyFill="0" applyBorder="0" applyAlignment="0"/>
    <xf numFmtId="0" fontId="105"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211" fontId="104" fillId="0" borderId="0" applyFill="0" applyBorder="0" applyAlignment="0"/>
    <xf numFmtId="191" fontId="51" fillId="0" borderId="0" applyFill="0" applyBorder="0" applyAlignment="0"/>
    <xf numFmtId="212" fontId="104" fillId="0" borderId="0" applyFill="0" applyBorder="0" applyAlignment="0"/>
    <xf numFmtId="212" fontId="104" fillId="0" borderId="0" applyFill="0" applyBorder="0" applyAlignment="0"/>
    <xf numFmtId="0" fontId="8"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212" fontId="104" fillId="0" borderId="0" applyFill="0" applyBorder="0" applyAlignment="0"/>
    <xf numFmtId="178" fontId="51" fillId="0" borderId="0" applyFill="0" applyBorder="0" applyAlignment="0"/>
    <xf numFmtId="201" fontId="104" fillId="0" borderId="0" applyFill="0" applyBorder="0" applyAlignment="0"/>
    <xf numFmtId="201" fontId="104" fillId="0" borderId="0" applyFill="0" applyBorder="0" applyAlignment="0"/>
    <xf numFmtId="0" fontId="105"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201" fontId="104" fillId="0" borderId="0" applyFill="0" applyBorder="0" applyAlignment="0"/>
    <xf numFmtId="5" fontId="51" fillId="0" borderId="0">
      <alignment horizontal="right"/>
    </xf>
    <xf numFmtId="5" fontId="51" fillId="0" borderId="0">
      <alignment horizontal="right"/>
    </xf>
    <xf numFmtId="306" fontId="8" fillId="0" borderId="0"/>
    <xf numFmtId="202" fontId="213" fillId="0" borderId="0"/>
    <xf numFmtId="202" fontId="213" fillId="0" borderId="0"/>
    <xf numFmtId="202" fontId="214" fillId="0" borderId="0"/>
    <xf numFmtId="202" fontId="213" fillId="0" borderId="0"/>
    <xf numFmtId="202" fontId="213" fillId="0" borderId="0"/>
    <xf numFmtId="202" fontId="213" fillId="0" borderId="0"/>
    <xf numFmtId="202" fontId="213" fillId="0" borderId="0"/>
    <xf numFmtId="202" fontId="213" fillId="0" borderId="0"/>
    <xf numFmtId="202" fontId="213" fillId="0" borderId="0"/>
    <xf numFmtId="202" fontId="213" fillId="0" borderId="0"/>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0" fontId="72" fillId="0" borderId="0" applyNumberFormat="0" applyFont="0" applyFill="0" applyBorder="0" applyAlignment="0" applyProtection="0">
      <alignment horizontal="left"/>
    </xf>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15"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4" fontId="72" fillId="0" borderId="0" applyFont="0" applyFill="0" applyBorder="0" applyAlignment="0" applyProtection="0"/>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0" fontId="99" fillId="0" borderId="12">
      <alignment horizontal="center"/>
    </xf>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3" fontId="72" fillId="0" borderId="0" applyFont="0" applyFill="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0" fontId="72" fillId="52" borderId="0" applyNumberFormat="0" applyFont="0" applyBorder="0" applyAlignment="0" applyProtection="0"/>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178" fontId="75" fillId="0" borderId="0">
      <alignment vertical="top"/>
    </xf>
    <xf numFmtId="307" fontId="24" fillId="45" borderId="45" applyFill="0" applyBorder="0" applyProtection="0">
      <alignment horizontal="left"/>
    </xf>
    <xf numFmtId="255" fontId="215" fillId="0" borderId="0" applyNumberFormat="0" applyFill="0" applyBorder="0" applyAlignment="0" applyProtection="0">
      <alignment horizontal="left"/>
    </xf>
    <xf numFmtId="49" fontId="19" fillId="0" borderId="0">
      <alignment horizontal="right"/>
    </xf>
    <xf numFmtId="0" fontId="216" fillId="53" borderId="0" applyNumberFormat="0" applyFont="0" applyBorder="0" applyAlignment="0">
      <alignment horizontal="center"/>
    </xf>
    <xf numFmtId="0" fontId="216" fillId="53" borderId="0" applyNumberFormat="0" applyFont="0" applyBorder="0" applyAlignment="0">
      <alignment horizontal="center"/>
    </xf>
    <xf numFmtId="0" fontId="216" fillId="53" borderId="0" applyNumberFormat="0" applyFont="0" applyBorder="0" applyAlignment="0">
      <alignment horizontal="center"/>
    </xf>
    <xf numFmtId="0" fontId="216" fillId="53" borderId="0" applyNumberFormat="0" applyFont="0" applyBorder="0" applyAlignment="0">
      <alignment horizontal="center"/>
    </xf>
    <xf numFmtId="0" fontId="216" fillId="53" borderId="0" applyNumberFormat="0" applyFont="0" applyBorder="0" applyAlignment="0">
      <alignment horizontal="center"/>
    </xf>
    <xf numFmtId="0" fontId="216" fillId="53" borderId="0" applyNumberFormat="0" applyFont="0" applyBorder="0" applyAlignment="0">
      <alignment horizontal="center"/>
    </xf>
    <xf numFmtId="0" fontId="216" fillId="53" borderId="0" applyNumberFormat="0" applyFont="0" applyBorder="0" applyAlignment="0">
      <alignment horizontal="center"/>
    </xf>
    <xf numFmtId="0" fontId="216" fillId="53" borderId="0" applyNumberFormat="0" applyFont="0" applyBorder="0" applyAlignment="0">
      <alignment horizontal="center"/>
    </xf>
    <xf numFmtId="0" fontId="182" fillId="10" borderId="0">
      <alignment horizontal="center"/>
    </xf>
    <xf numFmtId="0" fontId="182" fillId="10" borderId="0">
      <alignment horizontal="center"/>
    </xf>
    <xf numFmtId="49" fontId="217" fillId="12" borderId="0">
      <alignment horizontal="center"/>
    </xf>
    <xf numFmtId="272" fontId="21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308" fontId="8" fillId="0" borderId="0" applyNumberFormat="0" applyFill="0" applyBorder="0" applyAlignment="0" applyProtection="0">
      <alignment horizontal="left"/>
    </xf>
    <xf numFmtId="0" fontId="9" fillId="0" borderId="0" applyNumberFormat="0" applyFill="0" applyBorder="0" applyProtection="0">
      <alignment horizontal="center" vertical="top" wrapText="1"/>
    </xf>
    <xf numFmtId="0" fontId="9" fillId="0" borderId="0" applyFill="0" applyBorder="0" applyProtection="0">
      <alignment horizontal="center" vertical="top" wrapText="1"/>
    </xf>
    <xf numFmtId="0" fontId="113" fillId="39" borderId="0">
      <alignment horizontal="center"/>
    </xf>
    <xf numFmtId="0" fontId="113" fillId="39" borderId="0">
      <alignment horizontal="center"/>
    </xf>
    <xf numFmtId="0" fontId="113" fillId="39" borderId="0">
      <alignment horizontal="centerContinuous"/>
    </xf>
    <xf numFmtId="0" fontId="113" fillId="39" borderId="0">
      <alignment horizontal="centerContinuous"/>
    </xf>
    <xf numFmtId="0" fontId="219" fillId="12" borderId="0">
      <alignment horizontal="left"/>
    </xf>
    <xf numFmtId="0" fontId="219" fillId="12" borderId="0">
      <alignment horizontal="left"/>
    </xf>
    <xf numFmtId="49" fontId="219" fillId="12" borderId="0">
      <alignment horizontal="center"/>
    </xf>
    <xf numFmtId="0" fontId="112" fillId="39" borderId="0">
      <alignment horizontal="left"/>
    </xf>
    <xf numFmtId="0" fontId="112" fillId="39" borderId="0">
      <alignment horizontal="left"/>
    </xf>
    <xf numFmtId="49" fontId="219" fillId="12" borderId="0">
      <alignment horizontal="left"/>
    </xf>
    <xf numFmtId="0" fontId="112" fillId="39" borderId="0">
      <alignment horizontal="centerContinuous"/>
    </xf>
    <xf numFmtId="0" fontId="112" fillId="39" borderId="0">
      <alignment horizontal="centerContinuous"/>
    </xf>
    <xf numFmtId="0" fontId="112" fillId="39" borderId="0">
      <alignment horizontal="right"/>
    </xf>
    <xf numFmtId="0" fontId="112" fillId="39" borderId="0">
      <alignment horizontal="right"/>
    </xf>
    <xf numFmtId="49" fontId="182" fillId="12" borderId="0">
      <alignment horizontal="left"/>
    </xf>
    <xf numFmtId="0" fontId="113" fillId="39" borderId="0">
      <alignment horizontal="right"/>
    </xf>
    <xf numFmtId="0" fontId="113" fillId="39" borderId="0">
      <alignment horizontal="right"/>
    </xf>
    <xf numFmtId="171" fontId="198" fillId="0" borderId="0" applyNumberFormat="0" applyFill="0" applyBorder="0" applyAlignment="0" applyProtection="0"/>
    <xf numFmtId="0" fontId="8" fillId="0" borderId="0"/>
    <xf numFmtId="171" fontId="198" fillId="0" borderId="0" applyNumberFormat="0" applyFill="0" applyBorder="0" applyAlignment="0" applyProtection="0"/>
    <xf numFmtId="0" fontId="148" fillId="0" borderId="58">
      <alignment vertical="center"/>
    </xf>
    <xf numFmtId="0" fontId="219" fillId="28" borderId="0">
      <alignment horizontal="center"/>
    </xf>
    <xf numFmtId="0" fontId="219" fillId="28" borderId="0">
      <alignment horizontal="center"/>
    </xf>
    <xf numFmtId="0" fontId="132" fillId="28" borderId="0">
      <alignment horizontal="center"/>
    </xf>
    <xf numFmtId="0" fontId="132" fillId="28" borderId="0">
      <alignment horizontal="center"/>
    </xf>
    <xf numFmtId="4" fontId="51" fillId="0" borderId="0" applyFont="0" applyFill="0" applyBorder="0" applyAlignment="0" applyProtection="0"/>
    <xf numFmtId="38" fontId="55" fillId="23" borderId="0"/>
    <xf numFmtId="38" fontId="98" fillId="23" borderId="45"/>
    <xf numFmtId="38" fontId="55" fillId="23" borderId="45"/>
    <xf numFmtId="38" fontId="55" fillId="23" borderId="59"/>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0" fontId="216" fillId="1" borderId="27" applyNumberFormat="0" applyFont="0" applyAlignment="0">
      <alignment horizontal="center"/>
    </xf>
    <xf numFmtId="5" fontId="91" fillId="54" borderId="0" applyNumberFormat="0" applyFont="0" applyBorder="0" applyAlignment="0" applyProtection="0"/>
    <xf numFmtId="309" fontId="24" fillId="45" borderId="60" applyFill="0" applyBorder="0" applyProtection="0">
      <alignment horizontal="center"/>
    </xf>
    <xf numFmtId="42" fontId="220" fillId="0" borderId="0" applyFill="0" applyBorder="0" applyAlignment="0" applyProtection="0"/>
    <xf numFmtId="41" fontId="221" fillId="0" borderId="0"/>
    <xf numFmtId="247" fontId="221" fillId="0" borderId="0"/>
    <xf numFmtId="3" fontId="24" fillId="0" borderId="0"/>
    <xf numFmtId="38" fontId="55" fillId="54" borderId="0"/>
    <xf numFmtId="38" fontId="55" fillId="54" borderId="45"/>
    <xf numFmtId="38" fontId="55" fillId="54" borderId="59"/>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0" fontId="222" fillId="0" borderId="0" applyNumberFormat="0" applyFill="0" applyBorder="0" applyAlignment="0">
      <alignment horizontal="center"/>
    </xf>
    <xf numFmtId="1" fontId="75" fillId="0" borderId="0" applyBorder="0">
      <alignment horizontal="left" vertical="top" wrapText="1"/>
    </xf>
    <xf numFmtId="0" fontId="55" fillId="0" borderId="0"/>
    <xf numFmtId="0" fontId="8" fillId="0" borderId="0"/>
    <xf numFmtId="0" fontId="8" fillId="0" borderId="0"/>
    <xf numFmtId="1" fontId="4" fillId="55" borderId="22"/>
    <xf numFmtId="1" fontId="4" fillId="55" borderId="22"/>
    <xf numFmtId="0" fontId="8" fillId="0" borderId="0"/>
    <xf numFmtId="0" fontId="8" fillId="0" borderId="0"/>
    <xf numFmtId="0" fontId="8" fillId="0" borderId="0"/>
    <xf numFmtId="1" fontId="4" fillId="55" borderId="22"/>
    <xf numFmtId="1" fontId="4" fillId="55" borderId="22"/>
    <xf numFmtId="0" fontId="8" fillId="0" borderId="0"/>
    <xf numFmtId="0" fontId="8" fillId="0" borderId="0"/>
    <xf numFmtId="0" fontId="8" fillId="0" borderId="0"/>
    <xf numFmtId="1" fontId="4" fillId="55" borderId="22"/>
    <xf numFmtId="1" fontId="4" fillId="55" borderId="22"/>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41" borderId="27" applyNumberFormat="0" applyProtection="0">
      <alignment horizontal="center" vertical="center"/>
    </xf>
    <xf numFmtId="0" fontId="223" fillId="0" borderId="0" applyNumberFormat="0" applyFill="0" applyBorder="0" applyAlignment="0" applyProtection="0"/>
    <xf numFmtId="0" fontId="9" fillId="41" borderId="27" applyNumberFormat="0" applyProtection="0">
      <alignment horizontal="center" vertical="center"/>
    </xf>
    <xf numFmtId="0" fontId="9" fillId="56" borderId="0" applyNumberFormat="0" applyBorder="0" applyAlignment="0"/>
    <xf numFmtId="0" fontId="9" fillId="57" borderId="0" applyNumberFormat="0" applyBorder="0" applyAlignment="0"/>
    <xf numFmtId="0" fontId="8" fillId="0" borderId="0" applyNumberFormat="0" applyFont="0" applyFill="0" applyBorder="0" applyProtection="0">
      <alignment horizontal="left"/>
    </xf>
    <xf numFmtId="0" fontId="8" fillId="0" borderId="0" applyNumberFormat="0" applyFont="0" applyFill="0" applyBorder="0" applyProtection="0">
      <alignment horizontal="right"/>
    </xf>
    <xf numFmtId="0" fontId="8" fillId="0" borderId="0" applyNumberFormat="0" applyFont="0" applyFill="0" applyBorder="0" applyProtection="0">
      <alignment horizontal="right"/>
    </xf>
    <xf numFmtId="0" fontId="8" fillId="0" borderId="0" applyNumberFormat="0" applyFont="0" applyFill="0" applyBorder="0" applyProtection="0">
      <alignment horizontal="center"/>
    </xf>
    <xf numFmtId="0" fontId="8" fillId="0" borderId="0"/>
    <xf numFmtId="0" fontId="24" fillId="0" borderId="0" applyNumberFormat="0" applyFill="0" applyBorder="0" applyProtection="0">
      <alignment horizontal="left" vertical="top" wrapText="1"/>
    </xf>
    <xf numFmtId="0" fontId="111" fillId="0" borderId="0" applyNumberFormat="0" applyFill="0" applyBorder="0" applyProtection="0">
      <alignment horizontal="left" vertical="top" wrapText="1"/>
    </xf>
    <xf numFmtId="310" fontId="178" fillId="0" borderId="0" applyFill="0" applyBorder="0" applyProtection="0">
      <alignment horizontal="center" wrapText="1"/>
    </xf>
    <xf numFmtId="311" fontId="178" fillId="0" borderId="0" applyFill="0" applyBorder="0" applyProtection="0">
      <alignment horizontal="right" wrapText="1"/>
    </xf>
    <xf numFmtId="312" fontId="178" fillId="0" borderId="0" applyFill="0" applyBorder="0" applyProtection="0">
      <alignment horizontal="right" wrapText="1"/>
    </xf>
    <xf numFmtId="313" fontId="178" fillId="0" borderId="0" applyFill="0" applyBorder="0" applyProtection="0">
      <alignment horizontal="right" wrapText="1"/>
    </xf>
    <xf numFmtId="37" fontId="178" fillId="0" borderId="0" applyFill="0" applyBorder="0" applyProtection="0">
      <alignment horizontal="center" wrapText="1"/>
    </xf>
    <xf numFmtId="314" fontId="178" fillId="0" borderId="0" applyFill="0" applyBorder="0" applyProtection="0">
      <alignment horizontal="right"/>
    </xf>
    <xf numFmtId="315" fontId="178" fillId="0" borderId="0" applyFill="0" applyBorder="0" applyProtection="0">
      <alignment horizontal="right"/>
    </xf>
    <xf numFmtId="14" fontId="178" fillId="0" borderId="0" applyFill="0" applyBorder="0" applyProtection="0">
      <alignment horizontal="right"/>
    </xf>
    <xf numFmtId="171" fontId="8" fillId="0" borderId="0"/>
    <xf numFmtId="4" fontId="178" fillId="0" borderId="0" applyFill="0" applyBorder="0" applyProtection="0">
      <alignment wrapText="1"/>
    </xf>
    <xf numFmtId="0" fontId="111" fillId="0" borderId="61" applyNumberFormat="0" applyFill="0" applyProtection="0">
      <alignment wrapText="1"/>
    </xf>
    <xf numFmtId="0" fontId="9" fillId="0" borderId="0" applyNumberFormat="0" applyFill="0" applyBorder="0" applyProtection="0">
      <alignment wrapText="1"/>
    </xf>
    <xf numFmtId="0" fontId="111" fillId="0" borderId="61" applyNumberFormat="0" applyFill="0" applyProtection="0">
      <alignment horizontal="center" wrapText="1"/>
    </xf>
    <xf numFmtId="316" fontId="111" fillId="0" borderId="0" applyFill="0" applyBorder="0" applyProtection="0">
      <alignment horizontal="center" wrapText="1"/>
    </xf>
    <xf numFmtId="0" fontId="22" fillId="0" borderId="0" applyNumberFormat="0" applyFill="0" applyBorder="0" applyProtection="0">
      <alignment horizontal="justify" wrapText="1"/>
    </xf>
    <xf numFmtId="0" fontId="111" fillId="0" borderId="0" applyNumberFormat="0" applyFill="0" applyBorder="0" applyProtection="0">
      <alignment horizontal="centerContinuous" wrapText="1"/>
    </xf>
    <xf numFmtId="0" fontId="6"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6"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4" fontId="8" fillId="0" borderId="0" applyProtection="0">
      <protection locked="0"/>
    </xf>
    <xf numFmtId="0" fontId="6" fillId="0" borderId="0" applyNumberFormat="0" applyBorder="0" applyAlignment="0"/>
    <xf numFmtId="4" fontId="8" fillId="0" borderId="0" applyProtection="0">
      <protection locked="0"/>
    </xf>
    <xf numFmtId="0" fontId="6" fillId="0" borderId="0" applyNumberFormat="0" applyBorder="0" applyAlignment="0"/>
    <xf numFmtId="0" fontId="6" fillId="0" borderId="0" applyNumberFormat="0" applyBorder="0" applyAlignment="0"/>
    <xf numFmtId="0" fontId="6" fillId="0" borderId="0" applyNumberFormat="0" applyBorder="0" applyAlignment="0"/>
    <xf numFmtId="4" fontId="8" fillId="0" borderId="0" applyProtection="0">
      <protection locked="0"/>
    </xf>
    <xf numFmtId="4" fontId="8" fillId="0" borderId="0" applyProtection="0">
      <protection locked="0"/>
    </xf>
    <xf numFmtId="4" fontId="8" fillId="0" borderId="0" applyProtection="0">
      <protection locked="0"/>
    </xf>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6" fillId="0" borderId="0" applyNumberFormat="0" applyBorder="0" applyAlignment="0"/>
    <xf numFmtId="0" fontId="182" fillId="0" borderId="0" applyNumberFormat="0" applyBorder="0" applyAlignment="0"/>
    <xf numFmtId="0" fontId="224" fillId="0" borderId="0" applyNumberFormat="0" applyBorder="0" applyAlignment="0"/>
    <xf numFmtId="0" fontId="202" fillId="0" borderId="0" applyNumberFormat="0" applyBorder="0" applyAlignment="0"/>
    <xf numFmtId="0" fontId="224" fillId="0" borderId="0" applyNumberFormat="0" applyBorder="0" applyAlignment="0"/>
    <xf numFmtId="0" fontId="187" fillId="0" borderId="0"/>
    <xf numFmtId="0" fontId="225" fillId="0" borderId="0"/>
    <xf numFmtId="0" fontId="225" fillId="0" borderId="0"/>
    <xf numFmtId="6" fontId="9" fillId="0" borderId="27" applyFill="0" applyProtection="0"/>
    <xf numFmtId="38" fontId="9" fillId="0" borderId="27" applyFill="0" applyProtection="0"/>
    <xf numFmtId="40" fontId="226"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40" fontId="174" fillId="0" borderId="0" applyBorder="0">
      <alignment horizontal="right"/>
    </xf>
    <xf numFmtId="0" fontId="227" fillId="0" borderId="0" applyBorder="0" applyProtection="0">
      <alignment vertical="center"/>
    </xf>
    <xf numFmtId="0" fontId="227" fillId="0" borderId="8" applyBorder="0" applyProtection="0">
      <alignment horizontal="right" vertical="center"/>
    </xf>
    <xf numFmtId="0" fontId="228" fillId="58" borderId="0" applyBorder="0" applyProtection="0">
      <alignment horizontal="centerContinuous" vertical="center"/>
    </xf>
    <xf numFmtId="0" fontId="228" fillId="47" borderId="8" applyBorder="0" applyProtection="0">
      <alignment horizontal="centerContinuous" vertical="center"/>
    </xf>
    <xf numFmtId="0" fontId="229" fillId="0" borderId="0" applyFill="0" applyBorder="0" applyProtection="0">
      <alignment horizontal="center" vertical="center"/>
    </xf>
    <xf numFmtId="3" fontId="167" fillId="0" borderId="0" applyNumberFormat="0"/>
    <xf numFmtId="0" fontId="149" fillId="0" borderId="0" applyNumberFormat="0" applyFill="0" applyBorder="0" applyProtection="0">
      <alignment horizontal="left"/>
    </xf>
    <xf numFmtId="0" fontId="162" fillId="0" borderId="0"/>
    <xf numFmtId="0" fontId="230" fillId="0" borderId="0" applyFill="0" applyBorder="0" applyProtection="0">
      <alignment horizontal="left"/>
    </xf>
    <xf numFmtId="0" fontId="149" fillId="0" borderId="9" applyFill="0" applyBorder="0" applyProtection="0">
      <alignment horizontal="left" vertical="top"/>
    </xf>
    <xf numFmtId="0" fontId="196" fillId="0" borderId="0">
      <alignment horizontal="centerContinuous"/>
    </xf>
    <xf numFmtId="0" fontId="231" fillId="0" borderId="0" applyNumberFormat="0" applyFill="0" applyBorder="0">
      <alignment horizontal="left"/>
    </xf>
    <xf numFmtId="178" fontId="231" fillId="0" borderId="0" applyNumberFormat="0" applyFill="0" applyBorder="0">
      <alignment horizontal="right"/>
    </xf>
    <xf numFmtId="0" fontId="232" fillId="0" borderId="0" applyNumberFormat="0" applyFill="0" applyBorder="0">
      <alignment horizontal="right"/>
    </xf>
    <xf numFmtId="317" fontId="233" fillId="0" borderId="0" applyBorder="0" applyProtection="0"/>
    <xf numFmtId="0" fontId="24" fillId="0" borderId="0" applyFill="0" applyBorder="0" applyProtection="0">
      <alignment horizontal="left"/>
    </xf>
    <xf numFmtId="0" fontId="234" fillId="0" borderId="0"/>
    <xf numFmtId="0" fontId="235" fillId="0" borderId="0" applyNumberFormat="0" applyFill="0" applyBorder="0" applyProtection="0"/>
    <xf numFmtId="0" fontId="236" fillId="0" borderId="0" applyFill="0" applyBorder="0" applyProtection="0"/>
    <xf numFmtId="0" fontId="237" fillId="0" borderId="0"/>
    <xf numFmtId="0" fontId="236" fillId="0" borderId="0" applyNumberFormat="0" applyFill="0" applyBorder="0" applyProtection="0"/>
    <xf numFmtId="0" fontId="235" fillId="0" borderId="0" applyNumberFormat="0" applyFill="0" applyBorder="0" applyProtection="0"/>
    <xf numFmtId="0" fontId="235" fillId="0" borderId="0"/>
    <xf numFmtId="49" fontId="6" fillId="0" borderId="0" applyFill="0" applyBorder="0" applyAlignment="0"/>
    <xf numFmtId="318" fontId="106" fillId="0" borderId="0" applyFill="0" applyBorder="0" applyAlignment="0"/>
    <xf numFmtId="319" fontId="104" fillId="0" borderId="0" applyFill="0" applyBorder="0" applyAlignment="0"/>
    <xf numFmtId="319" fontId="104" fillId="0" borderId="0" applyFill="0" applyBorder="0" applyAlignment="0"/>
    <xf numFmtId="0" fontId="124" fillId="0" borderId="0" applyFill="0" applyBorder="0" applyAlignment="0"/>
    <xf numFmtId="319" fontId="104" fillId="0" borderId="0" applyFill="0" applyBorder="0" applyAlignment="0"/>
    <xf numFmtId="319" fontId="104" fillId="0" borderId="0" applyFill="0" applyBorder="0" applyAlignment="0"/>
    <xf numFmtId="319" fontId="104" fillId="0" borderId="0" applyFill="0" applyBorder="0" applyAlignment="0"/>
    <xf numFmtId="319" fontId="104" fillId="0" borderId="0" applyFill="0" applyBorder="0" applyAlignment="0"/>
    <xf numFmtId="319" fontId="104" fillId="0" borderId="0" applyFill="0" applyBorder="0" applyAlignment="0"/>
    <xf numFmtId="319" fontId="104" fillId="0" borderId="0" applyFill="0" applyBorder="0" applyAlignment="0"/>
    <xf numFmtId="319" fontId="104" fillId="0" borderId="0" applyFill="0" applyBorder="0" applyAlignment="0"/>
    <xf numFmtId="320" fontId="106" fillId="0" borderId="0" applyFill="0" applyBorder="0" applyAlignment="0"/>
    <xf numFmtId="321" fontId="104" fillId="0" borderId="0" applyFill="0" applyBorder="0" applyAlignment="0"/>
    <xf numFmtId="321" fontId="104" fillId="0" borderId="0" applyFill="0" applyBorder="0" applyAlignment="0"/>
    <xf numFmtId="0" fontId="8" fillId="0" borderId="0" applyFill="0" applyBorder="0" applyAlignment="0"/>
    <xf numFmtId="321" fontId="104" fillId="0" borderId="0" applyFill="0" applyBorder="0" applyAlignment="0"/>
    <xf numFmtId="321" fontId="104" fillId="0" borderId="0" applyFill="0" applyBorder="0" applyAlignment="0"/>
    <xf numFmtId="321" fontId="104" fillId="0" borderId="0" applyFill="0" applyBorder="0" applyAlignment="0"/>
    <xf numFmtId="321" fontId="104" fillId="0" borderId="0" applyFill="0" applyBorder="0" applyAlignment="0"/>
    <xf numFmtId="321" fontId="104" fillId="0" borderId="0" applyFill="0" applyBorder="0" applyAlignment="0"/>
    <xf numFmtId="321" fontId="104" fillId="0" borderId="0" applyFill="0" applyBorder="0" applyAlignment="0"/>
    <xf numFmtId="321" fontId="104" fillId="0" borderId="0" applyFill="0" applyBorder="0" applyAlignment="0"/>
    <xf numFmtId="0" fontId="72" fillId="0" borderId="0"/>
    <xf numFmtId="171" fontId="198" fillId="0" borderId="0" applyNumberFormat="0" applyFill="0" applyBorder="0" applyAlignment="0" applyProtection="0"/>
    <xf numFmtId="171" fontId="198" fillId="0" borderId="0" applyNumberFormat="0" applyFill="0" applyBorder="0" applyAlignment="0" applyProtection="0"/>
    <xf numFmtId="0" fontId="238" fillId="0" borderId="0" applyFill="0" applyBorder="0" applyProtection="0">
      <alignment horizontal="left" vertical="top"/>
    </xf>
    <xf numFmtId="0" fontId="75" fillId="0" borderId="0" applyNumberFormat="0" applyFill="0" applyBorder="0" applyAlignment="0" applyProtection="0"/>
    <xf numFmtId="0" fontId="53" fillId="0" borderId="0" applyNumberFormat="0" applyFill="0" applyBorder="0" applyAlignment="0" applyProtection="0"/>
    <xf numFmtId="201" fontId="239" fillId="0" borderId="0"/>
    <xf numFmtId="0" fontId="240" fillId="0" borderId="0" applyNumberFormat="0" applyFill="0" applyBorder="0" applyAlignment="0" applyProtection="0"/>
    <xf numFmtId="0" fontId="241" fillId="0" borderId="0" applyNumberFormat="0" applyFill="0" applyBorder="0" applyAlignment="0" applyProtection="0"/>
    <xf numFmtId="255" fontId="167" fillId="0" borderId="0"/>
    <xf numFmtId="3" fontId="242" fillId="0" borderId="0"/>
    <xf numFmtId="255" fontId="243" fillId="0" borderId="12" applyNumberFormat="0" applyBorder="0">
      <alignment vertical="center"/>
    </xf>
    <xf numFmtId="255" fontId="244" fillId="0" borderId="10" applyNumberFormat="0" applyBorder="0"/>
    <xf numFmtId="0" fontId="167" fillId="0" borderId="0" applyNumberFormat="0" applyFill="0" applyBorder="0" applyAlignment="0" applyProtection="0"/>
    <xf numFmtId="0" fontId="236" fillId="0" borderId="0"/>
    <xf numFmtId="0" fontId="235" fillId="0" borderId="0"/>
    <xf numFmtId="0" fontId="167" fillId="0" borderId="27">
      <alignment horizontal="center" wrapText="1"/>
    </xf>
    <xf numFmtId="6" fontId="95" fillId="0" borderId="62" applyNumberFormat="0" applyFont="0" applyFill="0" applyAlignment="0" applyProtection="0"/>
    <xf numFmtId="37" fontId="172" fillId="0" borderId="23" applyNumberFormat="0" applyFont="0" applyFill="0" applyAlignment="0"/>
    <xf numFmtId="0" fontId="245" fillId="0" borderId="63" applyNumberForma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0" fontId="246" fillId="0" borderId="64" applyNumberFormat="0" applyFont="0" applyFill="0" applyAlignment="0" applyProtection="0"/>
    <xf numFmtId="257" fontId="247" fillId="0" borderId="0" applyFill="0" applyBorder="0" applyProtection="0"/>
    <xf numFmtId="255" fontId="111" fillId="0" borderId="23"/>
    <xf numFmtId="255" fontId="111" fillId="0" borderId="0"/>
    <xf numFmtId="255" fontId="24" fillId="0" borderId="23"/>
    <xf numFmtId="322" fontId="247" fillId="0" borderId="0" applyFill="0" applyBorder="0" applyProtection="0"/>
    <xf numFmtId="38" fontId="8" fillId="0" borderId="62"/>
    <xf numFmtId="3" fontId="167" fillId="0" borderId="8" applyNumberFormat="0"/>
    <xf numFmtId="0" fontId="89" fillId="0" borderId="65"/>
    <xf numFmtId="264" fontId="8" fillId="0" borderId="49" applyFill="0" applyBorder="0" applyProtection="0">
      <alignment vertical="center"/>
    </xf>
    <xf numFmtId="0" fontId="75" fillId="50" borderId="0" applyNumberFormat="0" applyFont="0" applyBorder="0" applyAlignment="0"/>
    <xf numFmtId="201" fontId="248" fillId="0" borderId="0">
      <alignment horizontal="left"/>
      <protection locked="0"/>
    </xf>
    <xf numFmtId="0" fontId="249" fillId="0" borderId="0"/>
    <xf numFmtId="0" fontId="250" fillId="0" borderId="0">
      <alignment horizontal="fill"/>
    </xf>
    <xf numFmtId="37" fontId="251" fillId="59" borderId="0"/>
    <xf numFmtId="37" fontId="252" fillId="40" borderId="0"/>
    <xf numFmtId="0" fontId="253" fillId="12" borderId="0">
      <alignment horizontal="center"/>
    </xf>
    <xf numFmtId="0" fontId="253" fillId="12" borderId="0">
      <alignment horizontal="center"/>
    </xf>
    <xf numFmtId="323" fontId="24" fillId="42" borderId="66" applyFill="0" applyBorder="0" applyAlignment="0" applyProtection="0">
      <alignment horizontal="right"/>
      <protection locked="0"/>
    </xf>
    <xf numFmtId="324" fontId="60" fillId="0" borderId="13" applyBorder="0" applyAlignment="0">
      <alignment horizontal="center"/>
    </xf>
    <xf numFmtId="325" fontId="8" fillId="0" borderId="0" applyFont="0" applyFill="0" applyBorder="0" applyAlignment="0" applyProtection="0"/>
    <xf numFmtId="326" fontId="8" fillId="0" borderId="0" applyFont="0" applyFill="0" applyBorder="0" applyAlignment="0" applyProtection="0"/>
    <xf numFmtId="0" fontId="254" fillId="0" borderId="0" applyNumberFormat="0" applyFill="0" applyBorder="0" applyAlignment="0" applyProtection="0"/>
    <xf numFmtId="327" fontId="8" fillId="0" borderId="0"/>
    <xf numFmtId="37" fontId="181" fillId="0" borderId="0"/>
    <xf numFmtId="0" fontId="8" fillId="0" borderId="0">
      <alignment wrapText="1"/>
    </xf>
    <xf numFmtId="281" fontId="19" fillId="0" borderId="0"/>
    <xf numFmtId="328" fontId="75" fillId="0" borderId="0"/>
    <xf numFmtId="329" fontId="225" fillId="0" borderId="8" applyBorder="0" applyProtection="0">
      <alignment horizontal="right"/>
    </xf>
    <xf numFmtId="330" fontId="101" fillId="0" borderId="0" applyFont="0" applyFill="0" applyBorder="0" applyAlignment="0" applyProtection="0"/>
    <xf numFmtId="0" fontId="255" fillId="0" borderId="0" applyNumberFormat="0" applyFill="0" applyBorder="0" applyAlignment="0" applyProtection="0">
      <alignment vertical="top"/>
      <protection locked="0"/>
    </xf>
    <xf numFmtId="0" fontId="256" fillId="0" borderId="0"/>
    <xf numFmtId="0" fontId="257" fillId="0" borderId="0" applyNumberFormat="0" applyFill="0" applyBorder="0" applyAlignment="0" applyProtection="0">
      <alignment vertical="top"/>
      <protection locked="0"/>
    </xf>
    <xf numFmtId="0" fontId="8" fillId="0" borderId="0"/>
    <xf numFmtId="0" fontId="258" fillId="0" borderId="0"/>
    <xf numFmtId="0" fontId="259" fillId="10" borderId="0" applyNumberFormat="0" applyBorder="0" applyAlignment="0" applyProtection="0">
      <alignment vertical="center"/>
    </xf>
    <xf numFmtId="0" fontId="83" fillId="22" borderId="41" applyNumberFormat="0" applyFont="0" applyAlignment="0" applyProtection="0">
      <alignment vertical="center"/>
    </xf>
    <xf numFmtId="192" fontId="260" fillId="0" borderId="0" applyFont="0" applyFill="0" applyBorder="0" applyAlignment="0" applyProtection="0"/>
    <xf numFmtId="331" fontId="261" fillId="0" borderId="0" applyFont="0" applyFill="0" applyBorder="0" applyAlignment="0" applyProtection="0"/>
    <xf numFmtId="271" fontId="261" fillId="0" borderId="0" applyFont="0" applyFill="0" applyBorder="0" applyAlignment="0" applyProtection="0"/>
    <xf numFmtId="0" fontId="262" fillId="0" borderId="63" applyNumberFormat="0" applyFill="0" applyAlignment="0" applyProtection="0">
      <alignment vertical="center"/>
    </xf>
    <xf numFmtId="0" fontId="263" fillId="25" borderId="0" applyNumberFormat="0" applyBorder="0" applyAlignment="0" applyProtection="0">
      <alignment vertical="center"/>
    </xf>
    <xf numFmtId="0" fontId="264" fillId="26" borderId="0" applyNumberFormat="0" applyBorder="0" applyAlignment="0" applyProtection="0">
      <alignment vertical="center"/>
    </xf>
    <xf numFmtId="0" fontId="4" fillId="0" borderId="0"/>
    <xf numFmtId="0" fontId="8" fillId="0" borderId="0"/>
    <xf numFmtId="171" fontId="8" fillId="0" borderId="0"/>
    <xf numFmtId="43" fontId="8" fillId="0" borderId="0" applyFont="0" applyFill="0" applyBorder="0" applyAlignment="0" applyProtection="0"/>
    <xf numFmtId="331" fontId="265" fillId="0" borderId="0" applyFont="0" applyFill="0" applyBorder="0" applyAlignment="0" applyProtection="0"/>
    <xf numFmtId="0" fontId="8" fillId="0" borderId="0"/>
    <xf numFmtId="0" fontId="266" fillId="0" borderId="0" applyNumberFormat="0" applyFill="0" applyBorder="0" applyAlignment="0" applyProtection="0">
      <alignment vertical="center"/>
    </xf>
    <xf numFmtId="0" fontId="267" fillId="0" borderId="52" applyNumberFormat="0" applyFill="0" applyAlignment="0" applyProtection="0">
      <alignment vertical="center"/>
    </xf>
    <xf numFmtId="0" fontId="268" fillId="0" borderId="67" applyNumberFormat="0" applyFill="0" applyAlignment="0" applyProtection="0">
      <alignment vertical="center"/>
    </xf>
    <xf numFmtId="0" fontId="269" fillId="0" borderId="68" applyNumberFormat="0" applyFill="0" applyAlignment="0" applyProtection="0">
      <alignment vertical="center"/>
    </xf>
    <xf numFmtId="0" fontId="269" fillId="0" borderId="0" applyNumberFormat="0" applyFill="0" applyBorder="0" applyAlignment="0" applyProtection="0">
      <alignment vertical="center"/>
    </xf>
    <xf numFmtId="0" fontId="270" fillId="36" borderId="44" applyNumberFormat="0" applyAlignment="0" applyProtection="0">
      <alignment vertical="center"/>
    </xf>
    <xf numFmtId="0" fontId="271" fillId="0" borderId="0" applyNumberFormat="0" applyFill="0" applyBorder="0" applyAlignment="0" applyProtection="0">
      <alignment vertical="top"/>
      <protection locked="0"/>
    </xf>
    <xf numFmtId="0" fontId="272" fillId="23" borderId="36" applyNumberFormat="0" applyAlignment="0" applyProtection="0">
      <alignment vertical="center"/>
    </xf>
    <xf numFmtId="0" fontId="273" fillId="0" borderId="0" applyNumberFormat="0" applyFill="0" applyBorder="0" applyAlignment="0" applyProtection="0">
      <alignment vertical="center"/>
    </xf>
    <xf numFmtId="0" fontId="274" fillId="0" borderId="0" applyNumberFormat="0" applyFill="0" applyBorder="0" applyAlignment="0" applyProtection="0">
      <alignment vertical="center"/>
    </xf>
    <xf numFmtId="332" fontId="261" fillId="0" borderId="0" applyFont="0" applyFill="0" applyBorder="0" applyAlignment="0" applyProtection="0"/>
    <xf numFmtId="279" fontId="261" fillId="0" borderId="0" applyFont="0" applyFill="0" applyBorder="0" applyAlignment="0" applyProtection="0"/>
    <xf numFmtId="44" fontId="8" fillId="0" borderId="0" applyFont="0" applyFill="0" applyBorder="0" applyAlignment="0" applyProtection="0"/>
    <xf numFmtId="0" fontId="87" fillId="33" borderId="0" applyNumberFormat="0" applyBorder="0" applyAlignment="0" applyProtection="0">
      <alignment vertical="center"/>
    </xf>
    <xf numFmtId="0" fontId="87" fillId="19" borderId="0" applyNumberFormat="0" applyBorder="0" applyAlignment="0" applyProtection="0">
      <alignment vertical="center"/>
    </xf>
    <xf numFmtId="0" fontId="87" fillId="34" borderId="0" applyNumberFormat="0" applyBorder="0" applyAlignment="0" applyProtection="0">
      <alignment vertical="center"/>
    </xf>
    <xf numFmtId="0" fontId="87" fillId="31" borderId="0" applyNumberFormat="0" applyBorder="0" applyAlignment="0" applyProtection="0">
      <alignment vertical="center"/>
    </xf>
    <xf numFmtId="0" fontId="87" fillId="18" borderId="0" applyNumberFormat="0" applyBorder="0" applyAlignment="0" applyProtection="0">
      <alignment vertical="center"/>
    </xf>
    <xf numFmtId="0" fontId="87" fillId="15" borderId="0" applyNumberFormat="0" applyBorder="0" applyAlignment="0" applyProtection="0">
      <alignment vertical="center"/>
    </xf>
    <xf numFmtId="0" fontId="275" fillId="28" borderId="36" applyNumberFormat="0" applyAlignment="0" applyProtection="0">
      <alignment vertical="center"/>
    </xf>
    <xf numFmtId="0" fontId="276" fillId="23" borderId="37" applyNumberFormat="0" applyAlignment="0" applyProtection="0">
      <alignment vertical="center"/>
    </xf>
    <xf numFmtId="333" fontId="265" fillId="0" borderId="0" applyFont="0" applyFill="0" applyBorder="0" applyAlignment="0" applyProtection="0"/>
    <xf numFmtId="334" fontId="265" fillId="0" borderId="0" applyFont="0" applyFill="0" applyBorder="0" applyAlignment="0" applyProtection="0"/>
    <xf numFmtId="0" fontId="277" fillId="0" borderId="55" applyNumberFormat="0" applyFill="0" applyAlignment="0" applyProtection="0">
      <alignment vertical="center"/>
    </xf>
  </cellStyleXfs>
  <cellXfs count="600">
    <xf numFmtId="0" fontId="0" fillId="0" borderId="0" xfId="0"/>
    <xf numFmtId="0" fontId="0" fillId="4" borderId="1" xfId="0" applyFill="1" applyBorder="1" applyAlignment="1">
      <alignment horizontal="center"/>
    </xf>
    <xf numFmtId="164" fontId="0" fillId="0" borderId="0" xfId="0" applyNumberFormat="1"/>
    <xf numFmtId="0" fontId="0" fillId="0" borderId="0" xfId="0" applyAlignment="1">
      <alignment horizontal="center" vertical="center"/>
    </xf>
    <xf numFmtId="0" fontId="0" fillId="4" borderId="1" xfId="0" applyFill="1" applyBorder="1" applyAlignment="1">
      <alignment horizontal="center" vertical="center"/>
    </xf>
    <xf numFmtId="0" fontId="0" fillId="4" borderId="2" xfId="0" applyFill="1" applyBorder="1" applyAlignment="1">
      <alignment horizontal="center"/>
    </xf>
    <xf numFmtId="164" fontId="8" fillId="0" borderId="1" xfId="1" applyNumberFormat="1" applyFont="1" applyFill="1" applyBorder="1"/>
    <xf numFmtId="9" fontId="12" fillId="0" borderId="0" xfId="9" applyFont="1"/>
    <xf numFmtId="0" fontId="0" fillId="0" borderId="0" xfId="0"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 xfId="0" applyBorder="1" applyAlignment="1">
      <alignment horizontal="center"/>
    </xf>
    <xf numFmtId="164" fontId="12" fillId="0" borderId="4" xfId="1" applyNumberFormat="1" applyFont="1" applyBorder="1"/>
    <xf numFmtId="0" fontId="8" fillId="0" borderId="1" xfId="0" applyFont="1" applyBorder="1" applyAlignment="1">
      <alignment horizontal="center" vertical="center"/>
    </xf>
    <xf numFmtId="0" fontId="0" fillId="5" borderId="0" xfId="0" applyFill="1" applyProtection="1">
      <protection locked="0"/>
    </xf>
    <xf numFmtId="0" fontId="0" fillId="5" borderId="0" xfId="0" applyFill="1" applyAlignment="1" applyProtection="1">
      <alignment wrapText="1"/>
      <protection locked="0"/>
    </xf>
    <xf numFmtId="0" fontId="9" fillId="5" borderId="0" xfId="0" applyFont="1" applyFill="1" applyProtection="1">
      <protection locked="0"/>
    </xf>
    <xf numFmtId="0" fontId="8" fillId="0" borderId="0" xfId="0" applyFont="1"/>
    <xf numFmtId="0" fontId="8" fillId="0" borderId="1" xfId="0" applyFont="1" applyBorder="1"/>
    <xf numFmtId="9" fontId="8" fillId="0" borderId="0" xfId="9" applyFont="1" applyFill="1" applyBorder="1"/>
    <xf numFmtId="9" fontId="8" fillId="0" borderId="0" xfId="9" applyFont="1" applyFill="1" applyBorder="1" applyAlignment="1">
      <alignment horizontal="center"/>
    </xf>
    <xf numFmtId="0" fontId="8" fillId="4" borderId="1" xfId="0" applyFont="1" applyFill="1" applyBorder="1"/>
    <xf numFmtId="165" fontId="8" fillId="0" borderId="2" xfId="5" applyNumberFormat="1" applyFont="1" applyBorder="1"/>
    <xf numFmtId="0" fontId="8" fillId="0" borderId="4" xfId="0" applyFont="1" applyBorder="1"/>
    <xf numFmtId="164" fontId="8" fillId="0" borderId="4" xfId="1" applyNumberFormat="1" applyFont="1" applyBorder="1"/>
    <xf numFmtId="165" fontId="8" fillId="0" borderId="4" xfId="5" applyNumberFormat="1" applyFont="1" applyBorder="1"/>
    <xf numFmtId="0" fontId="8" fillId="0" borderId="5" xfId="0" applyFont="1" applyBorder="1"/>
    <xf numFmtId="164" fontId="8" fillId="0" borderId="5" xfId="1" applyNumberFormat="1" applyFont="1" applyBorder="1"/>
    <xf numFmtId="165" fontId="8" fillId="0" borderId="5" xfId="5" applyNumberFormat="1" applyFont="1" applyBorder="1"/>
    <xf numFmtId="164" fontId="8" fillId="0" borderId="1" xfId="1" applyNumberFormat="1" applyFont="1" applyBorder="1"/>
    <xf numFmtId="164" fontId="8" fillId="0" borderId="0" xfId="1" applyNumberFormat="1" applyFont="1"/>
    <xf numFmtId="9" fontId="8" fillId="0" borderId="0" xfId="9" applyFont="1"/>
    <xf numFmtId="164" fontId="8" fillId="0" borderId="0" xfId="1" applyNumberFormat="1" applyFont="1" applyBorder="1"/>
    <xf numFmtId="167" fontId="8" fillId="0" borderId="0" xfId="5" applyNumberFormat="1" applyFont="1" applyBorder="1"/>
    <xf numFmtId="0" fontId="8" fillId="0" borderId="9" xfId="0" applyFont="1" applyBorder="1"/>
    <xf numFmtId="0" fontId="8" fillId="0" borderId="6" xfId="0" applyFont="1" applyBorder="1"/>
    <xf numFmtId="0" fontId="8" fillId="0" borderId="7" xfId="0" applyFont="1" applyBorder="1"/>
    <xf numFmtId="164" fontId="8" fillId="0" borderId="9" xfId="1" applyNumberFormat="1" applyFont="1" applyBorder="1"/>
    <xf numFmtId="0" fontId="0" fillId="5" borderId="0" xfId="0" applyFill="1"/>
    <xf numFmtId="0" fontId="14" fillId="5" borderId="0" xfId="0" applyFont="1" applyFill="1"/>
    <xf numFmtId="9" fontId="12" fillId="0" borderId="0" xfId="9" applyFont="1" applyBorder="1"/>
    <xf numFmtId="0" fontId="0" fillId="6" borderId="0" xfId="0" applyFill="1"/>
    <xf numFmtId="0" fontId="0" fillId="0" borderId="1" xfId="0" applyBorder="1" applyAlignment="1">
      <alignment horizontal="center" vertical="center"/>
    </xf>
    <xf numFmtId="9" fontId="12" fillId="0" borderId="0" xfId="9" applyFont="1" applyFill="1" applyBorder="1"/>
    <xf numFmtId="165" fontId="12" fillId="0" borderId="2" xfId="5" applyNumberFormat="1" applyFont="1" applyBorder="1"/>
    <xf numFmtId="167" fontId="8" fillId="0" borderId="0" xfId="5" applyNumberFormat="1" applyFont="1" applyFill="1" applyBorder="1"/>
    <xf numFmtId="9" fontId="8" fillId="0" borderId="0" xfId="9" applyFont="1" applyBorder="1" applyAlignment="1">
      <alignment horizontal="center"/>
    </xf>
    <xf numFmtId="9" fontId="8" fillId="0" borderId="0" xfId="9" applyFont="1" applyBorder="1"/>
    <xf numFmtId="0" fontId="14" fillId="5" borderId="0" xfId="0" applyFont="1" applyFill="1" applyProtection="1">
      <protection locked="0"/>
    </xf>
    <xf numFmtId="164" fontId="12" fillId="0" borderId="9" xfId="1" applyNumberFormat="1" applyFont="1" applyBorder="1"/>
    <xf numFmtId="0" fontId="16" fillId="0" borderId="0" xfId="0" applyFont="1"/>
    <xf numFmtId="0" fontId="17" fillId="0" borderId="0" xfId="0" applyFont="1"/>
    <xf numFmtId="9" fontId="0" fillId="0" borderId="0" xfId="9" applyFont="1"/>
    <xf numFmtId="44" fontId="0" fillId="0" borderId="0" xfId="5" applyFont="1"/>
    <xf numFmtId="9" fontId="8" fillId="0" borderId="0" xfId="9" applyFont="1" applyFill="1"/>
    <xf numFmtId="164" fontId="8" fillId="0" borderId="0" xfId="1" applyNumberFormat="1" applyFont="1" applyFill="1" applyBorder="1"/>
    <xf numFmtId="0" fontId="0" fillId="5" borderId="1" xfId="0" applyFill="1" applyBorder="1" applyAlignment="1">
      <alignment horizontal="center"/>
    </xf>
    <xf numFmtId="165" fontId="12" fillId="0" borderId="0" xfId="5" applyNumberFormat="1" applyFont="1" applyFill="1" applyBorder="1"/>
    <xf numFmtId="17" fontId="8" fillId="0" borderId="0" xfId="0" applyNumberFormat="1" applyFont="1"/>
    <xf numFmtId="0" fontId="0" fillId="0" borderId="1" xfId="0" applyBorder="1"/>
    <xf numFmtId="164" fontId="0" fillId="0" borderId="0" xfId="1" applyNumberFormat="1" applyFont="1"/>
    <xf numFmtId="165" fontId="8" fillId="0" borderId="0" xfId="5" applyNumberFormat="1" applyFont="1" applyFill="1" applyBorder="1"/>
    <xf numFmtId="3" fontId="0" fillId="0" borderId="0" xfId="0" applyNumberFormat="1"/>
    <xf numFmtId="165" fontId="0" fillId="0" borderId="9" xfId="5" applyNumberFormat="1" applyFont="1" applyBorder="1"/>
    <xf numFmtId="165" fontId="0" fillId="0" borderId="0" xfId="0" applyNumberFormat="1"/>
    <xf numFmtId="165" fontId="0" fillId="0" borderId="4" xfId="5" applyNumberFormat="1" applyFont="1" applyBorder="1"/>
    <xf numFmtId="165" fontId="0" fillId="0" borderId="5" xfId="5" applyNumberFormat="1" applyFont="1" applyBorder="1"/>
    <xf numFmtId="165" fontId="0" fillId="0" borderId="1" xfId="5" applyNumberFormat="1" applyFont="1" applyBorder="1"/>
    <xf numFmtId="1" fontId="0" fillId="0" borderId="0" xfId="0" applyNumberFormat="1"/>
    <xf numFmtId="164" fontId="0" fillId="0" borderId="5" xfId="1" applyNumberFormat="1" applyFont="1" applyBorder="1"/>
    <xf numFmtId="164" fontId="0" fillId="0" borderId="4" xfId="1" applyNumberFormat="1" applyFont="1" applyBorder="1"/>
    <xf numFmtId="0" fontId="20" fillId="0" borderId="0" xfId="0" applyFont="1"/>
    <xf numFmtId="0" fontId="8" fillId="4" borderId="1" xfId="0" applyFont="1" applyFill="1" applyBorder="1" applyAlignment="1">
      <alignment horizontal="center"/>
    </xf>
    <xf numFmtId="0" fontId="8" fillId="6" borderId="0" xfId="0" applyFont="1" applyFill="1"/>
    <xf numFmtId="164" fontId="8" fillId="6" borderId="0" xfId="1" applyNumberFormat="1" applyFont="1" applyFill="1" applyBorder="1"/>
    <xf numFmtId="9" fontId="8" fillId="6" borderId="0" xfId="9" applyFont="1" applyFill="1" applyBorder="1"/>
    <xf numFmtId="9" fontId="12" fillId="6" borderId="0" xfId="9" applyFont="1" applyFill="1" applyBorder="1"/>
    <xf numFmtId="9" fontId="8" fillId="6" borderId="0" xfId="9" applyFont="1" applyFill="1" applyBorder="1" applyAlignment="1">
      <alignment horizontal="center"/>
    </xf>
    <xf numFmtId="0" fontId="21" fillId="0" borderId="0" xfId="0" applyFont="1"/>
    <xf numFmtId="0" fontId="22" fillId="0" borderId="0" xfId="0" applyFont="1"/>
    <xf numFmtId="167" fontId="8" fillId="6" borderId="0" xfId="5" applyNumberFormat="1" applyFont="1" applyFill="1" applyBorder="1"/>
    <xf numFmtId="0" fontId="8" fillId="6" borderId="0" xfId="0" applyFont="1" applyFill="1" applyAlignment="1">
      <alignment horizontal="center"/>
    </xf>
    <xf numFmtId="0" fontId="0" fillId="0" borderId="4" xfId="0" applyBorder="1"/>
    <xf numFmtId="165" fontId="8" fillId="0" borderId="0" xfId="5" applyNumberFormat="1" applyFont="1" applyBorder="1"/>
    <xf numFmtId="0" fontId="12" fillId="4" borderId="1" xfId="9" applyNumberFormat="1" applyFont="1" applyFill="1" applyBorder="1" applyAlignment="1" applyProtection="1">
      <alignment horizontal="center" vertical="center"/>
      <protection locked="0"/>
    </xf>
    <xf numFmtId="0" fontId="0" fillId="5" borderId="1" xfId="0" applyFill="1" applyBorder="1" applyProtection="1">
      <protection locked="0"/>
    </xf>
    <xf numFmtId="164" fontId="0" fillId="0" borderId="0" xfId="1" applyNumberFormat="1" applyFont="1" applyFill="1" applyBorder="1"/>
    <xf numFmtId="37" fontId="0" fillId="0" borderId="0" xfId="5" applyNumberFormat="1" applyFont="1" applyFill="1" applyBorder="1"/>
    <xf numFmtId="166" fontId="8" fillId="0" borderId="5" xfId="9" applyNumberFormat="1" applyFont="1" applyBorder="1"/>
    <xf numFmtId="165" fontId="8" fillId="0" borderId="16" xfId="5" applyNumberFormat="1" applyFont="1" applyBorder="1"/>
    <xf numFmtId="166" fontId="8" fillId="0" borderId="18" xfId="9" applyNumberFormat="1" applyFont="1" applyBorder="1"/>
    <xf numFmtId="165" fontId="8" fillId="0" borderId="18" xfId="5" applyNumberFormat="1" applyFont="1" applyBorder="1"/>
    <xf numFmtId="0" fontId="8" fillId="4" borderId="1" xfId="9" applyNumberFormat="1" applyFont="1" applyFill="1" applyBorder="1" applyAlignment="1" applyProtection="1">
      <alignment horizontal="center" vertical="center" wrapText="1"/>
      <protection locked="0"/>
    </xf>
    <xf numFmtId="165" fontId="18" fillId="0" borderId="0" xfId="5" applyNumberFormat="1" applyFont="1" applyFill="1" applyBorder="1"/>
    <xf numFmtId="0" fontId="6" fillId="0" borderId="0" xfId="8" applyAlignment="1">
      <alignment horizontal="center" vertical="center"/>
    </xf>
    <xf numFmtId="165" fontId="0" fillId="0" borderId="13" xfId="5" applyNumberFormat="1" applyFont="1" applyFill="1" applyBorder="1" applyAlignment="1">
      <alignment horizontal="center"/>
    </xf>
    <xf numFmtId="0" fontId="23" fillId="0" borderId="0" xfId="0" applyFont="1"/>
    <xf numFmtId="0" fontId="0" fillId="6" borderId="0" xfId="0" applyFill="1" applyAlignment="1">
      <alignment horizontal="center"/>
    </xf>
    <xf numFmtId="0" fontId="0" fillId="0" borderId="0" xfId="0" applyProtection="1">
      <protection locked="0"/>
    </xf>
    <xf numFmtId="0" fontId="0" fillId="5" borderId="0" xfId="0" applyFill="1" applyAlignment="1">
      <alignment wrapText="1"/>
    </xf>
    <xf numFmtId="0" fontId="14" fillId="0" borderId="0" xfId="0" applyFont="1" applyAlignment="1">
      <alignment horizontal="center"/>
    </xf>
    <xf numFmtId="0" fontId="14" fillId="0" borderId="0" xfId="0" applyFont="1" applyAlignment="1">
      <alignment horizontal="center" wrapText="1"/>
    </xf>
    <xf numFmtId="0" fontId="20" fillId="5" borderId="0" xfId="0" applyFont="1" applyFill="1"/>
    <xf numFmtId="0" fontId="20" fillId="5" borderId="0" xfId="0" applyFont="1" applyFill="1" applyProtection="1">
      <protection locked="0"/>
    </xf>
    <xf numFmtId="0" fontId="0" fillId="4" borderId="22" xfId="0" applyFill="1" applyBorder="1" applyAlignment="1">
      <alignment horizontal="center" vertical="center"/>
    </xf>
    <xf numFmtId="0" fontId="0" fillId="4" borderId="22" xfId="0" applyFill="1" applyBorder="1" applyAlignment="1">
      <alignment horizontal="center"/>
    </xf>
    <xf numFmtId="165" fontId="0" fillId="0" borderId="25" xfId="5" applyNumberFormat="1" applyFont="1" applyBorder="1"/>
    <xf numFmtId="165" fontId="0" fillId="0" borderId="22" xfId="5" applyNumberFormat="1" applyFont="1" applyBorder="1"/>
    <xf numFmtId="164" fontId="0" fillId="0" borderId="22" xfId="1" applyNumberFormat="1" applyFont="1" applyBorder="1"/>
    <xf numFmtId="164" fontId="0" fillId="0" borderId="25" xfId="1" applyNumberFormat="1" applyFont="1" applyBorder="1"/>
    <xf numFmtId="0" fontId="0" fillId="4" borderId="25" xfId="0" applyFill="1" applyBorder="1" applyAlignment="1">
      <alignment horizontal="center"/>
    </xf>
    <xf numFmtId="0" fontId="0" fillId="4" borderId="24" xfId="0" applyFill="1" applyBorder="1" applyAlignment="1">
      <alignment horizontal="center"/>
    </xf>
    <xf numFmtId="164" fontId="12" fillId="0" borderId="22" xfId="1" applyNumberFormat="1" applyFont="1" applyBorder="1"/>
    <xf numFmtId="164" fontId="0" fillId="0" borderId="22" xfId="0" applyNumberFormat="1" applyBorder="1"/>
    <xf numFmtId="164" fontId="8" fillId="0" borderId="22" xfId="1" applyNumberFormat="1" applyFont="1" applyBorder="1"/>
    <xf numFmtId="0" fontId="0" fillId="0" borderId="22" xfId="0" applyBorder="1" applyAlignment="1">
      <alignment horizontal="center" vertical="center"/>
    </xf>
    <xf numFmtId="9" fontId="0" fillId="0" borderId="22" xfId="9" applyFont="1" applyBorder="1"/>
    <xf numFmtId="164" fontId="8" fillId="0" borderId="25" xfId="1" applyNumberFormat="1" applyFont="1" applyBorder="1"/>
    <xf numFmtId="43" fontId="24" fillId="0" borderId="0" xfId="1" applyFont="1" applyFill="1" applyBorder="1"/>
    <xf numFmtId="0" fontId="0" fillId="4" borderId="28" xfId="0" applyFill="1" applyBorder="1" applyAlignment="1">
      <alignment horizontal="center"/>
    </xf>
    <xf numFmtId="0" fontId="8" fillId="4" borderId="25" xfId="0" applyFont="1" applyFill="1" applyBorder="1" applyAlignment="1">
      <alignment horizontal="center"/>
    </xf>
    <xf numFmtId="166" fontId="8" fillId="0" borderId="22" xfId="9" applyNumberFormat="1" applyFont="1" applyBorder="1"/>
    <xf numFmtId="165" fontId="8" fillId="0" borderId="22" xfId="5" applyNumberFormat="1" applyFont="1" applyBorder="1"/>
    <xf numFmtId="0" fontId="8" fillId="0" borderId="20" xfId="0" applyFont="1" applyBorder="1"/>
    <xf numFmtId="0" fontId="8" fillId="0" borderId="15" xfId="0" applyFont="1" applyBorder="1"/>
    <xf numFmtId="0" fontId="8" fillId="0" borderId="21" xfId="0" applyFont="1" applyBorder="1"/>
    <xf numFmtId="0" fontId="8" fillId="0" borderId="19" xfId="0" applyFont="1" applyBorder="1"/>
    <xf numFmtId="0" fontId="8" fillId="4" borderId="17" xfId="0" applyFont="1" applyFill="1" applyBorder="1" applyAlignment="1">
      <alignment horizontal="center"/>
    </xf>
    <xf numFmtId="164" fontId="8" fillId="6" borderId="0" xfId="0" applyNumberFormat="1" applyFont="1" applyFill="1"/>
    <xf numFmtId="0" fontId="6" fillId="2" borderId="1" xfId="8" applyFill="1" applyBorder="1" applyAlignment="1">
      <alignment horizontal="center" vertical="center"/>
    </xf>
    <xf numFmtId="9" fontId="0" fillId="0" borderId="4" xfId="9" applyFont="1" applyBorder="1"/>
    <xf numFmtId="164" fontId="0" fillId="0" borderId="4" xfId="1" applyNumberFormat="1" applyFont="1" applyFill="1" applyBorder="1" applyAlignment="1">
      <alignment horizontal="center"/>
    </xf>
    <xf numFmtId="164" fontId="0" fillId="0" borderId="22" xfId="1" applyNumberFormat="1" applyFont="1" applyFill="1" applyBorder="1" applyAlignment="1">
      <alignment horizontal="center"/>
    </xf>
    <xf numFmtId="164" fontId="8" fillId="0" borderId="22" xfId="1" applyNumberFormat="1" applyFont="1" applyFill="1" applyBorder="1"/>
    <xf numFmtId="164" fontId="12" fillId="0" borderId="25" xfId="1" applyNumberFormat="1" applyFont="1" applyBorder="1"/>
    <xf numFmtId="0" fontId="8" fillId="0" borderId="22" xfId="0" applyFont="1" applyBorder="1" applyAlignment="1" applyProtection="1">
      <alignment readingOrder="1"/>
      <protection locked="0"/>
    </xf>
    <xf numFmtId="164" fontId="15" fillId="0" borderId="0" xfId="1" applyNumberFormat="1" applyFont="1" applyFill="1"/>
    <xf numFmtId="0" fontId="15" fillId="0" borderId="0" xfId="0" applyFont="1"/>
    <xf numFmtId="1" fontId="15" fillId="0" borderId="0" xfId="0" applyNumberFormat="1" applyFont="1"/>
    <xf numFmtId="0" fontId="8" fillId="4" borderId="26" xfId="0" applyFont="1" applyFill="1" applyBorder="1"/>
    <xf numFmtId="0" fontId="8" fillId="4" borderId="23" xfId="0" applyFont="1" applyFill="1" applyBorder="1" applyAlignment="1">
      <alignment horizontal="center"/>
    </xf>
    <xf numFmtId="165" fontId="8" fillId="0" borderId="7" xfId="5" applyNumberFormat="1" applyFont="1" applyBorder="1"/>
    <xf numFmtId="165" fontId="8" fillId="0" borderId="9" xfId="5" applyNumberFormat="1" applyFont="1" applyBorder="1"/>
    <xf numFmtId="0" fontId="8" fillId="0" borderId="0" xfId="0" applyFont="1" applyAlignment="1">
      <alignment horizontal="center"/>
    </xf>
    <xf numFmtId="9" fontId="8" fillId="0" borderId="25" xfId="9" applyFont="1" applyFill="1" applyBorder="1" applyAlignment="1">
      <alignment horizontal="center"/>
    </xf>
    <xf numFmtId="9" fontId="8" fillId="0" borderId="4" xfId="9" applyFont="1" applyFill="1" applyBorder="1" applyAlignment="1">
      <alignment horizontal="center"/>
    </xf>
    <xf numFmtId="9" fontId="8" fillId="0" borderId="5" xfId="9" applyFont="1" applyFill="1" applyBorder="1" applyAlignment="1">
      <alignment horizontal="center"/>
    </xf>
    <xf numFmtId="165" fontId="8" fillId="0" borderId="0" xfId="5" applyNumberFormat="1" applyFont="1" applyBorder="1" applyAlignment="1">
      <alignment horizontal="center"/>
    </xf>
    <xf numFmtId="165" fontId="0" fillId="0" borderId="0" xfId="0" applyNumberFormat="1" applyAlignment="1">
      <alignment horizontal="center"/>
    </xf>
    <xf numFmtId="9" fontId="8" fillId="0" borderId="22" xfId="9" applyFont="1" applyFill="1" applyBorder="1" applyAlignment="1">
      <alignment horizontal="center"/>
    </xf>
    <xf numFmtId="9" fontId="8" fillId="0" borderId="5" xfId="9" quotePrefix="1" applyFont="1" applyFill="1" applyBorder="1" applyAlignment="1">
      <alignment horizontal="center"/>
    </xf>
    <xf numFmtId="165" fontId="8" fillId="0" borderId="5" xfId="5" applyNumberFormat="1" applyFont="1" applyFill="1" applyBorder="1"/>
    <xf numFmtId="0" fontId="8" fillId="0" borderId="22" xfId="0" applyFont="1" applyBorder="1" applyAlignment="1">
      <alignment horizontal="center" vertical="center"/>
    </xf>
    <xf numFmtId="164" fontId="8" fillId="0" borderId="25" xfId="1" applyNumberFormat="1" applyFont="1" applyFill="1" applyBorder="1"/>
    <xf numFmtId="0" fontId="0" fillId="0" borderId="0" xfId="0" applyAlignment="1">
      <alignment wrapText="1"/>
    </xf>
    <xf numFmtId="0" fontId="0" fillId="5" borderId="22" xfId="0" applyFill="1" applyBorder="1" applyAlignment="1">
      <alignment horizontal="center" vertical="center"/>
    </xf>
    <xf numFmtId="0" fontId="5" fillId="0" borderId="0" xfId="118"/>
    <xf numFmtId="0" fontId="27" fillId="0" borderId="0" xfId="118" applyFont="1"/>
    <xf numFmtId="0" fontId="28" fillId="0" borderId="22" xfId="118" applyFont="1" applyBorder="1" applyAlignment="1">
      <alignment wrapText="1"/>
    </xf>
    <xf numFmtId="0" fontId="28" fillId="0" borderId="26" xfId="118" applyFont="1" applyBorder="1"/>
    <xf numFmtId="0" fontId="5" fillId="0" borderId="27" xfId="118" applyBorder="1"/>
    <xf numFmtId="0" fontId="5" fillId="0" borderId="28" xfId="118" applyBorder="1"/>
    <xf numFmtId="0" fontId="28" fillId="0" borderId="27" xfId="118" applyFont="1" applyBorder="1"/>
    <xf numFmtId="0" fontId="8" fillId="4" borderId="22" xfId="0" applyFont="1" applyFill="1" applyBorder="1"/>
    <xf numFmtId="0" fontId="8" fillId="4" borderId="22" xfId="0" applyFont="1" applyFill="1" applyBorder="1" applyAlignment="1">
      <alignment horizontal="center"/>
    </xf>
    <xf numFmtId="0" fontId="8" fillId="0" borderId="22" xfId="0" applyFont="1" applyBorder="1"/>
    <xf numFmtId="165" fontId="8" fillId="0" borderId="25" xfId="5" applyNumberFormat="1" applyFont="1" applyBorder="1"/>
    <xf numFmtId="0" fontId="8" fillId="0" borderId="26" xfId="0" applyFont="1" applyBorder="1"/>
    <xf numFmtId="165" fontId="8" fillId="0" borderId="28" xfId="5" applyNumberFormat="1" applyFont="1" applyBorder="1"/>
    <xf numFmtId="0" fontId="8" fillId="4" borderId="25" xfId="0" applyFont="1" applyFill="1" applyBorder="1"/>
    <xf numFmtId="0" fontId="8" fillId="0" borderId="25" xfId="0" applyFont="1" applyBorder="1"/>
    <xf numFmtId="165" fontId="0" fillId="0" borderId="28" xfId="5" applyNumberFormat="1" applyFont="1" applyBorder="1"/>
    <xf numFmtId="0" fontId="0" fillId="5" borderId="5" xfId="0" applyFill="1" applyBorder="1" applyAlignment="1">
      <alignment horizontal="left" vertical="center"/>
    </xf>
    <xf numFmtId="164" fontId="12" fillId="0" borderId="26" xfId="1" applyNumberFormat="1" applyFont="1" applyBorder="1"/>
    <xf numFmtId="0" fontId="0" fillId="4" borderId="25" xfId="0" applyFill="1" applyBorder="1" applyAlignment="1">
      <alignment horizontal="left"/>
    </xf>
    <xf numFmtId="0" fontId="0" fillId="0" borderId="22" xfId="0" applyBorder="1" applyAlignment="1">
      <alignment horizontal="left"/>
    </xf>
    <xf numFmtId="165" fontId="0" fillId="0" borderId="22" xfId="5" applyNumberFormat="1" applyFont="1" applyFill="1" applyBorder="1" applyAlignment="1">
      <alignment horizontal="center"/>
    </xf>
    <xf numFmtId="0" fontId="0" fillId="4" borderId="1" xfId="0" applyFill="1"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0" fillId="2" borderId="25" xfId="0" applyFill="1" applyBorder="1" applyAlignment="1">
      <alignment horizontal="center" vertical="center"/>
    </xf>
    <xf numFmtId="0" fontId="0" fillId="2" borderId="22" xfId="0" applyFill="1" applyBorder="1" applyAlignment="1">
      <alignment horizontal="center" vertical="center"/>
    </xf>
    <xf numFmtId="0" fontId="0" fillId="4" borderId="1" xfId="0" applyFill="1" applyBorder="1" applyAlignment="1">
      <alignment horizontal="center" wrapText="1"/>
    </xf>
    <xf numFmtId="0" fontId="30" fillId="5" borderId="0" xfId="0" applyFont="1" applyFill="1" applyProtection="1">
      <protection locked="0"/>
    </xf>
    <xf numFmtId="0" fontId="30" fillId="5" borderId="0" xfId="0" applyFont="1" applyFill="1"/>
    <xf numFmtId="0" fontId="20" fillId="0" borderId="0" xfId="0" applyFont="1" applyAlignment="1">
      <alignment horizontal="left" vertical="center"/>
    </xf>
    <xf numFmtId="0" fontId="33" fillId="0" borderId="0" xfId="0" applyFont="1"/>
    <xf numFmtId="0" fontId="33" fillId="0" borderId="0" xfId="0" applyFont="1" applyAlignment="1">
      <alignment horizontal="left" vertical="center"/>
    </xf>
    <xf numFmtId="0" fontId="14" fillId="0" borderId="0" xfId="0" applyFont="1"/>
    <xf numFmtId="0" fontId="8" fillId="4" borderId="22" xfId="0" applyFont="1" applyFill="1" applyBorder="1" applyAlignment="1" applyProtection="1">
      <alignment readingOrder="1"/>
      <protection locked="0"/>
    </xf>
    <xf numFmtId="0" fontId="0" fillId="4" borderId="1" xfId="0" applyFill="1" applyBorder="1"/>
    <xf numFmtId="0" fontId="14" fillId="0" borderId="0" xfId="0" applyFont="1" applyAlignment="1">
      <alignment horizontal="center" vertical="center"/>
    </xf>
    <xf numFmtId="0" fontId="14" fillId="0" borderId="0" xfId="0" applyFont="1" applyAlignment="1">
      <alignment horizontal="left" vertical="center"/>
    </xf>
    <xf numFmtId="0" fontId="0" fillId="0" borderId="5" xfId="0" applyBorder="1" applyAlignment="1">
      <alignment vertical="center"/>
    </xf>
    <xf numFmtId="0" fontId="0" fillId="0" borderId="26" xfId="0" applyBorder="1" applyAlignment="1">
      <alignment vertical="center"/>
    </xf>
    <xf numFmtId="0" fontId="0" fillId="0" borderId="26" xfId="0" applyBorder="1" applyAlignment="1">
      <alignment horizontal="center" vertical="center"/>
    </xf>
    <xf numFmtId="0" fontId="0" fillId="4" borderId="2" xfId="0" applyFill="1" applyBorder="1" applyAlignment="1">
      <alignment horizontal="center" wrapText="1"/>
    </xf>
    <xf numFmtId="0" fontId="0" fillId="4" borderId="25" xfId="0" applyFill="1" applyBorder="1" applyAlignment="1">
      <alignment horizontal="center" wrapText="1"/>
    </xf>
    <xf numFmtId="0" fontId="0" fillId="4" borderId="22" xfId="0" applyFill="1" applyBorder="1" applyAlignment="1">
      <alignment horizontal="center" wrapText="1"/>
    </xf>
    <xf numFmtId="165" fontId="8" fillId="0" borderId="1" xfId="5" applyNumberFormat="1" applyFont="1" applyBorder="1"/>
    <xf numFmtId="165" fontId="8" fillId="0" borderId="22" xfId="5" applyNumberFormat="1" applyFont="1" applyFill="1" applyBorder="1" applyAlignment="1" applyProtection="1">
      <alignment readingOrder="1"/>
      <protection locked="0"/>
    </xf>
    <xf numFmtId="0" fontId="8" fillId="0" borderId="0" xfId="0" applyFont="1" applyAlignment="1" applyProtection="1">
      <alignment readingOrder="1"/>
      <protection locked="0"/>
    </xf>
    <xf numFmtId="0" fontId="0" fillId="0" borderId="22" xfId="0" applyBorder="1"/>
    <xf numFmtId="165" fontId="15" fillId="0" borderId="0" xfId="5" applyNumberFormat="1" applyFont="1" applyBorder="1"/>
    <xf numFmtId="37" fontId="8" fillId="5" borderId="1" xfId="5" applyNumberFormat="1" applyFont="1" applyFill="1" applyBorder="1"/>
    <xf numFmtId="0" fontId="8" fillId="5" borderId="0" xfId="0" applyFont="1" applyFill="1" applyAlignment="1">
      <alignment horizontal="center" vertical="center" wrapText="1"/>
    </xf>
    <xf numFmtId="0" fontId="8" fillId="5" borderId="3" xfId="0" applyFont="1" applyFill="1" applyBorder="1" applyAlignment="1">
      <alignment horizontal="center" vertical="center" wrapText="1"/>
    </xf>
    <xf numFmtId="44" fontId="0" fillId="0" borderId="0" xfId="0" applyNumberFormat="1"/>
    <xf numFmtId="0" fontId="8" fillId="5" borderId="0" xfId="0" applyFont="1" applyFill="1" applyAlignment="1">
      <alignment vertical="center" wrapText="1"/>
    </xf>
    <xf numFmtId="0" fontId="0" fillId="4" borderId="22" xfId="0" applyFill="1" applyBorder="1" applyAlignment="1">
      <alignment horizontal="left"/>
    </xf>
    <xf numFmtId="0" fontId="0" fillId="0" borderId="25" xfId="0" applyBorder="1" applyAlignment="1">
      <alignment horizontal="left"/>
    </xf>
    <xf numFmtId="164" fontId="12" fillId="0" borderId="6" xfId="1" applyNumberFormat="1" applyFont="1" applyBorder="1"/>
    <xf numFmtId="164" fontId="12" fillId="0" borderId="5" xfId="1" applyNumberFormat="1" applyFont="1" applyBorder="1"/>
    <xf numFmtId="0" fontId="8" fillId="4" borderId="22" xfId="0" applyFont="1" applyFill="1" applyBorder="1" applyAlignment="1">
      <alignment horizontal="left"/>
    </xf>
    <xf numFmtId="0" fontId="0" fillId="5" borderId="4" xfId="0" applyFill="1" applyBorder="1" applyAlignment="1">
      <alignment horizontal="left" vertical="center"/>
    </xf>
    <xf numFmtId="164" fontId="15" fillId="0" borderId="0" xfId="1" applyNumberFormat="1" applyFont="1" applyBorder="1"/>
    <xf numFmtId="0" fontId="0" fillId="5" borderId="4" xfId="0" applyFill="1" applyBorder="1" applyAlignment="1">
      <alignment vertical="center"/>
    </xf>
    <xf numFmtId="0" fontId="0" fillId="5" borderId="5" xfId="0" applyFill="1" applyBorder="1" applyAlignment="1">
      <alignment vertical="center"/>
    </xf>
    <xf numFmtId="9" fontId="0" fillId="0" borderId="26" xfId="9" applyFont="1" applyBorder="1"/>
    <xf numFmtId="164" fontId="8" fillId="0" borderId="1" xfId="0" applyNumberFormat="1" applyFont="1" applyBorder="1"/>
    <xf numFmtId="164" fontId="8" fillId="0" borderId="22" xfId="0" applyNumberFormat="1" applyFont="1" applyBorder="1"/>
    <xf numFmtId="0" fontId="8" fillId="0" borderId="25" xfId="0" applyFont="1" applyBorder="1" applyAlignment="1">
      <alignment horizontal="center" vertical="center"/>
    </xf>
    <xf numFmtId="0" fontId="0" fillId="0" borderId="5" xfId="0" applyBorder="1" applyAlignment="1">
      <alignment horizontal="center" vertical="center" wrapText="1"/>
    </xf>
    <xf numFmtId="164" fontId="8" fillId="0" borderId="22" xfId="1" applyNumberFormat="1" applyFont="1" applyFill="1" applyBorder="1" applyAlignment="1" applyProtection="1">
      <alignment readingOrder="1"/>
      <protection locked="0"/>
    </xf>
    <xf numFmtId="165" fontId="0" fillId="0" borderId="22" xfId="9" applyNumberFormat="1" applyFont="1" applyBorder="1"/>
    <xf numFmtId="0" fontId="0" fillId="5" borderId="9" xfId="0" applyFill="1" applyBorder="1" applyAlignment="1">
      <alignment horizontal="left" vertical="center"/>
    </xf>
    <xf numFmtId="0" fontId="0" fillId="5" borderId="7" xfId="0" applyFill="1" applyBorder="1" applyAlignment="1">
      <alignment horizontal="left" vertical="center"/>
    </xf>
    <xf numFmtId="0" fontId="0" fillId="5" borderId="6" xfId="0" applyFill="1" applyBorder="1" applyAlignment="1">
      <alignment horizontal="left" vertical="center"/>
    </xf>
    <xf numFmtId="164" fontId="8" fillId="5" borderId="7" xfId="0" applyNumberFormat="1" applyFont="1" applyFill="1" applyBorder="1" applyAlignment="1">
      <alignment horizontal="center" vertical="center"/>
    </xf>
    <xf numFmtId="166" fontId="0" fillId="0" borderId="0" xfId="9" applyNumberFormat="1" applyFont="1"/>
    <xf numFmtId="0" fontId="8" fillId="5" borderId="22" xfId="0" applyFont="1" applyFill="1" applyBorder="1" applyAlignment="1">
      <alignment horizontal="center" vertical="center" wrapText="1"/>
    </xf>
    <xf numFmtId="165" fontId="8" fillId="5" borderId="1" xfId="5" applyNumberFormat="1" applyFont="1" applyFill="1" applyBorder="1"/>
    <xf numFmtId="165" fontId="8" fillId="5" borderId="25" xfId="5" applyNumberFormat="1" applyFont="1" applyFill="1" applyBorder="1" applyAlignment="1">
      <alignment horizontal="center" vertical="center"/>
    </xf>
    <xf numFmtId="165" fontId="8" fillId="5" borderId="22" xfId="5" applyNumberFormat="1" applyFont="1" applyFill="1" applyBorder="1" applyAlignment="1">
      <alignment horizontal="center" vertical="center"/>
    </xf>
    <xf numFmtId="0" fontId="8" fillId="5" borderId="26" xfId="0" applyFont="1" applyFill="1" applyBorder="1" applyAlignment="1">
      <alignment horizontal="center" vertical="center" wrapText="1"/>
    </xf>
    <xf numFmtId="0" fontId="9" fillId="0" borderId="0" xfId="0" applyFont="1"/>
    <xf numFmtId="0" fontId="8" fillId="7" borderId="22" xfId="0" applyFont="1" applyFill="1" applyBorder="1"/>
    <xf numFmtId="0" fontId="0" fillId="7" borderId="22" xfId="0" applyFill="1" applyBorder="1" applyAlignment="1">
      <alignment horizontal="center"/>
    </xf>
    <xf numFmtId="44" fontId="8" fillId="0" borderId="22" xfId="5" applyFont="1" applyBorder="1"/>
    <xf numFmtId="3" fontId="8" fillId="0" borderId="22" xfId="1" applyNumberFormat="1" applyFont="1" applyBorder="1"/>
    <xf numFmtId="3" fontId="8" fillId="0" borderId="0" xfId="1" applyNumberFormat="1" applyFont="1" applyBorder="1"/>
    <xf numFmtId="165" fontId="34" fillId="0" borderId="22" xfId="5" applyNumberFormat="1" applyFont="1" applyBorder="1"/>
    <xf numFmtId="164" fontId="34" fillId="0" borderId="22" xfId="1" applyNumberFormat="1" applyFont="1" applyBorder="1"/>
    <xf numFmtId="0" fontId="0" fillId="4" borderId="25" xfId="0" applyFill="1" applyBorder="1" applyAlignment="1">
      <alignment horizontal="center" vertical="center"/>
    </xf>
    <xf numFmtId="0" fontId="0" fillId="0" borderId="25" xfId="0" applyBorder="1"/>
    <xf numFmtId="9" fontId="8" fillId="8" borderId="1" xfId="0" applyNumberFormat="1" applyFont="1" applyFill="1" applyBorder="1" applyAlignment="1">
      <alignment horizontal="center"/>
    </xf>
    <xf numFmtId="9" fontId="8" fillId="8" borderId="1" xfId="9" applyFont="1" applyFill="1" applyBorder="1" applyAlignment="1">
      <alignment horizontal="center"/>
    </xf>
    <xf numFmtId="9" fontId="8" fillId="8" borderId="1" xfId="0" applyNumberFormat="1" applyFont="1" applyFill="1" applyBorder="1" applyAlignment="1" applyProtection="1">
      <alignment horizontal="center"/>
      <protection locked="0"/>
    </xf>
    <xf numFmtId="0" fontId="0" fillId="0" borderId="26" xfId="0" applyBorder="1" applyAlignment="1">
      <alignment horizontal="center"/>
    </xf>
    <xf numFmtId="167" fontId="15" fillId="0" borderId="0" xfId="5" applyNumberFormat="1" applyFont="1" applyFill="1" applyBorder="1"/>
    <xf numFmtId="164" fontId="15" fillId="0" borderId="0" xfId="1" applyNumberFormat="1" applyFont="1" applyFill="1" applyBorder="1"/>
    <xf numFmtId="43" fontId="8" fillId="0" borderId="0" xfId="1" applyFont="1" applyBorder="1"/>
    <xf numFmtId="0" fontId="0" fillId="0" borderId="25" xfId="0" applyBorder="1" applyAlignment="1">
      <alignment horizontal="center" vertical="center"/>
    </xf>
    <xf numFmtId="0" fontId="5" fillId="0" borderId="22" xfId="118" applyBorder="1"/>
    <xf numFmtId="165" fontId="8" fillId="0" borderId="1" xfId="5" applyNumberFormat="1" applyFont="1" applyFill="1" applyBorder="1"/>
    <xf numFmtId="0" fontId="0" fillId="0" borderId="22" xfId="0" applyBorder="1" applyAlignment="1">
      <alignment horizontal="center"/>
    </xf>
    <xf numFmtId="0" fontId="38" fillId="0" borderId="0" xfId="0" applyFont="1" applyAlignment="1">
      <alignment horizontal="center"/>
    </xf>
    <xf numFmtId="164" fontId="8" fillId="0" borderId="22" xfId="0" applyNumberFormat="1" applyFont="1" applyBorder="1" applyAlignment="1">
      <alignment horizontal="center" vertical="center"/>
    </xf>
    <xf numFmtId="0" fontId="31" fillId="0" borderId="0" xfId="0" applyFont="1"/>
    <xf numFmtId="9" fontId="5" fillId="0" borderId="0" xfId="9" applyFont="1"/>
    <xf numFmtId="165" fontId="8" fillId="0" borderId="13" xfId="5" applyNumberFormat="1" applyFont="1" applyFill="1" applyBorder="1"/>
    <xf numFmtId="0" fontId="28" fillId="0" borderId="0" xfId="118" applyFont="1"/>
    <xf numFmtId="0" fontId="39" fillId="0" borderId="0" xfId="0" applyFont="1"/>
    <xf numFmtId="0" fontId="8" fillId="0" borderId="0" xfId="0" applyFont="1" applyAlignment="1">
      <alignment horizontal="left" vertical="center"/>
    </xf>
    <xf numFmtId="0" fontId="0" fillId="5" borderId="25" xfId="0" applyFill="1" applyBorder="1" applyAlignment="1">
      <alignment horizontal="center" vertical="center"/>
    </xf>
    <xf numFmtId="165" fontId="15" fillId="0" borderId="0" xfId="0" applyNumberFormat="1" applyFont="1"/>
    <xf numFmtId="0" fontId="5" fillId="0" borderId="22" xfId="118" applyBorder="1" applyAlignment="1">
      <alignment horizontal="center"/>
    </xf>
    <xf numFmtId="164" fontId="15" fillId="0" borderId="0" xfId="0" applyNumberFormat="1" applyFont="1" applyAlignment="1">
      <alignment horizontal="center" vertical="center"/>
    </xf>
    <xf numFmtId="165" fontId="0" fillId="0" borderId="0" xfId="5" applyNumberFormat="1" applyFont="1"/>
    <xf numFmtId="0" fontId="0" fillId="0" borderId="0" xfId="0" quotePrefix="1"/>
    <xf numFmtId="164" fontId="8" fillId="0" borderId="13" xfId="1" applyNumberFormat="1" applyFont="1" applyBorder="1"/>
    <xf numFmtId="0" fontId="0" fillId="5" borderId="4" xfId="0" applyFill="1" applyBorder="1" applyAlignment="1">
      <alignment horizontal="center" vertical="center"/>
    </xf>
    <xf numFmtId="0" fontId="0" fillId="0" borderId="0" xfId="0" applyAlignment="1">
      <alignment horizontal="right"/>
    </xf>
    <xf numFmtId="44" fontId="34" fillId="0" borderId="22" xfId="5" applyFont="1" applyBorder="1"/>
    <xf numFmtId="165" fontId="8" fillId="0" borderId="4" xfId="5" applyNumberFormat="1" applyFont="1" applyFill="1" applyBorder="1"/>
    <xf numFmtId="164" fontId="8" fillId="0" borderId="5" xfId="1" applyNumberFormat="1" applyFont="1" applyFill="1" applyBorder="1"/>
    <xf numFmtId="164" fontId="8" fillId="0" borderId="7"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5" xfId="0" applyNumberFormat="1" applyFont="1" applyBorder="1" applyAlignment="1">
      <alignment horizontal="center" vertical="center"/>
    </xf>
    <xf numFmtId="0" fontId="0" fillId="0" borderId="25" xfId="0" applyBorder="1" applyAlignment="1">
      <alignment horizontal="center"/>
    </xf>
    <xf numFmtId="165" fontId="8" fillId="0" borderId="7" xfId="5" applyNumberFormat="1" applyFont="1" applyFill="1" applyBorder="1" applyAlignment="1">
      <alignment horizontal="center" vertical="center"/>
    </xf>
    <xf numFmtId="165" fontId="8" fillId="0" borderId="22" xfId="5" applyNumberFormat="1" applyFont="1" applyFill="1" applyBorder="1" applyAlignment="1">
      <alignment horizontal="center" vertical="center"/>
    </xf>
    <xf numFmtId="165" fontId="8" fillId="0" borderId="25" xfId="5" applyNumberFormat="1" applyFont="1" applyFill="1" applyBorder="1" applyAlignment="1">
      <alignment horizontal="center" vertical="center"/>
    </xf>
    <xf numFmtId="0" fontId="0" fillId="0" borderId="5" xfId="0" applyBorder="1" applyAlignment="1">
      <alignment horizontal="center" vertical="center"/>
    </xf>
    <xf numFmtId="165" fontId="40" fillId="0" borderId="0" xfId="0" applyNumberFormat="1" applyFont="1" applyAlignment="1">
      <alignment horizontal="center"/>
    </xf>
    <xf numFmtId="165" fontId="40" fillId="0" borderId="0" xfId="5" applyNumberFormat="1" applyFont="1" applyFill="1" applyBorder="1" applyAlignment="1">
      <alignment horizontal="center"/>
    </xf>
    <xf numFmtId="0" fontId="40" fillId="0" borderId="0" xfId="0" applyFont="1"/>
    <xf numFmtId="0" fontId="31" fillId="0" borderId="0" xfId="0" applyFont="1" applyAlignment="1">
      <alignment horizontal="center"/>
    </xf>
    <xf numFmtId="0" fontId="31" fillId="6" borderId="0" xfId="0" applyFont="1" applyFill="1"/>
    <xf numFmtId="0" fontId="40" fillId="0" borderId="0" xfId="0" applyFont="1" applyAlignment="1">
      <alignment horizontal="right"/>
    </xf>
    <xf numFmtId="164" fontId="40" fillId="0" borderId="0" xfId="1" applyNumberFormat="1" applyFont="1" applyFill="1" applyBorder="1" applyAlignment="1">
      <alignment horizontal="center"/>
    </xf>
    <xf numFmtId="43" fontId="32" fillId="0" borderId="0" xfId="1" applyFont="1" applyFill="1" applyBorder="1"/>
    <xf numFmtId="164" fontId="32" fillId="0" borderId="0" xfId="1" applyNumberFormat="1" applyFont="1" applyFill="1" applyBorder="1"/>
    <xf numFmtId="44" fontId="40" fillId="0" borderId="0" xfId="0" applyNumberFormat="1" applyFont="1"/>
    <xf numFmtId="0" fontId="14" fillId="0" borderId="0" xfId="0" applyFont="1" applyAlignment="1">
      <alignment horizontal="left"/>
    </xf>
    <xf numFmtId="0" fontId="0" fillId="0" borderId="25" xfId="0" applyBorder="1" applyAlignment="1">
      <alignment vertical="center"/>
    </xf>
    <xf numFmtId="0" fontId="0" fillId="0" borderId="4" xfId="0" applyBorder="1" applyAlignment="1">
      <alignment vertical="center"/>
    </xf>
    <xf numFmtId="165" fontId="8" fillId="0" borderId="2" xfId="5" applyNumberFormat="1" applyFont="1" applyFill="1" applyBorder="1"/>
    <xf numFmtId="0" fontId="0" fillId="0" borderId="4" xfId="0" applyBorder="1" applyAlignment="1">
      <alignment horizontal="center" vertical="center"/>
    </xf>
    <xf numFmtId="0" fontId="0" fillId="0" borderId="25" xfId="0" quotePrefix="1" applyBorder="1" applyAlignment="1">
      <alignment horizontal="center" vertical="center"/>
    </xf>
    <xf numFmtId="0" fontId="0" fillId="0" borderId="5" xfId="0" applyBorder="1"/>
    <xf numFmtId="3" fontId="8" fillId="0" borderId="22" xfId="9" applyNumberFormat="1" applyFont="1" applyBorder="1"/>
    <xf numFmtId="0" fontId="43" fillId="0" borderId="0" xfId="0" applyFont="1"/>
    <xf numFmtId="164" fontId="8" fillId="0" borderId="2" xfId="0" applyNumberFormat="1" applyFont="1" applyBorder="1"/>
    <xf numFmtId="165" fontId="12" fillId="0" borderId="2" xfId="5" applyNumberFormat="1" applyFont="1" applyFill="1" applyBorder="1"/>
    <xf numFmtId="164" fontId="8" fillId="0" borderId="4" xfId="0" applyNumberFormat="1" applyFont="1" applyBorder="1" applyAlignment="1">
      <alignment horizontal="center" vertical="center"/>
    </xf>
    <xf numFmtId="165" fontId="8" fillId="0" borderId="5" xfId="5" applyNumberFormat="1" applyFont="1" applyFill="1" applyBorder="1" applyAlignment="1">
      <alignment horizontal="center" vertical="center"/>
    </xf>
    <xf numFmtId="165" fontId="8" fillId="0" borderId="4" xfId="5" applyNumberFormat="1" applyFont="1" applyFill="1" applyBorder="1" applyAlignment="1">
      <alignment horizontal="center" vertical="center"/>
    </xf>
    <xf numFmtId="165" fontId="8" fillId="0" borderId="25" xfId="5" applyNumberFormat="1" applyFont="1" applyFill="1" applyBorder="1"/>
    <xf numFmtId="165" fontId="8" fillId="0" borderId="22" xfId="5" applyNumberFormat="1" applyFont="1" applyFill="1" applyBorder="1"/>
    <xf numFmtId="165" fontId="5" fillId="0" borderId="0" xfId="118" applyNumberFormat="1"/>
    <xf numFmtId="0" fontId="44" fillId="0" borderId="0" xfId="118" applyFont="1"/>
    <xf numFmtId="0" fontId="36" fillId="0" borderId="0" xfId="118" applyFont="1"/>
    <xf numFmtId="0" fontId="0" fillId="3" borderId="22" xfId="0" applyFill="1" applyBorder="1" applyAlignment="1">
      <alignment horizontal="center"/>
    </xf>
    <xf numFmtId="9" fontId="0" fillId="3" borderId="22" xfId="0" applyNumberFormat="1" applyFill="1" applyBorder="1" applyAlignment="1">
      <alignment horizontal="center"/>
    </xf>
    <xf numFmtId="0" fontId="0" fillId="3" borderId="22" xfId="0" applyFill="1" applyBorder="1" applyAlignment="1">
      <alignment horizontal="left"/>
    </xf>
    <xf numFmtId="1" fontId="0" fillId="0" borderId="22" xfId="0" applyNumberFormat="1" applyBorder="1" applyAlignment="1">
      <alignment horizontal="left"/>
    </xf>
    <xf numFmtId="1" fontId="8" fillId="0" borderId="22" xfId="0" applyNumberFormat="1" applyFont="1" applyBorder="1" applyAlignment="1">
      <alignment horizontal="left"/>
    </xf>
    <xf numFmtId="0" fontId="8" fillId="3" borderId="22" xfId="0" applyFont="1" applyFill="1" applyBorder="1" applyAlignment="1">
      <alignment horizontal="left"/>
    </xf>
    <xf numFmtId="9" fontId="5" fillId="0" borderId="22" xfId="9" applyFont="1" applyBorder="1"/>
    <xf numFmtId="0" fontId="5" fillId="0" borderId="0" xfId="118" applyAlignment="1">
      <alignment horizontal="right"/>
    </xf>
    <xf numFmtId="0" fontId="0" fillId="0" borderId="25" xfId="0" applyBorder="1" applyAlignment="1">
      <alignment horizontal="left" vertical="center"/>
    </xf>
    <xf numFmtId="0" fontId="0" fillId="0" borderId="4" xfId="0" applyBorder="1" applyAlignment="1">
      <alignment horizontal="left" vertical="center"/>
    </xf>
    <xf numFmtId="164" fontId="8" fillId="5" borderId="22" xfId="0" applyNumberFormat="1" applyFont="1" applyFill="1" applyBorder="1" applyAlignment="1">
      <alignment horizontal="center" vertical="center"/>
    </xf>
    <xf numFmtId="0" fontId="45" fillId="0" borderId="0" xfId="118" applyFont="1"/>
    <xf numFmtId="165" fontId="42" fillId="0" borderId="0" xfId="118" applyNumberFormat="1" applyFont="1"/>
    <xf numFmtId="164" fontId="0" fillId="0" borderId="9" xfId="1" applyNumberFormat="1" applyFont="1" applyBorder="1" applyAlignment="1">
      <alignment horizontal="left"/>
    </xf>
    <xf numFmtId="164" fontId="0" fillId="0" borderId="6" xfId="1" applyNumberFormat="1" applyFont="1" applyBorder="1" applyAlignment="1">
      <alignment horizontal="left"/>
    </xf>
    <xf numFmtId="164" fontId="0" fillId="0" borderId="7" xfId="1" applyNumberFormat="1" applyFont="1" applyBorder="1" applyAlignment="1">
      <alignment horizontal="left"/>
    </xf>
    <xf numFmtId="165" fontId="0" fillId="0" borderId="22" xfId="5" applyNumberFormat="1" applyFont="1" applyBorder="1" applyAlignment="1">
      <alignment horizontal="left"/>
    </xf>
    <xf numFmtId="164" fontId="12" fillId="0" borderId="0" xfId="1" applyNumberFormat="1" applyFont="1" applyFill="1" applyBorder="1" applyAlignment="1">
      <alignment horizontal="left"/>
    </xf>
    <xf numFmtId="0" fontId="0" fillId="0" borderId="0" xfId="0" applyAlignment="1">
      <alignment horizontal="left"/>
    </xf>
    <xf numFmtId="164" fontId="0" fillId="0" borderId="22" xfId="1" applyNumberFormat="1" applyFont="1" applyBorder="1" applyAlignment="1">
      <alignment horizontal="left"/>
    </xf>
    <xf numFmtId="3" fontId="8" fillId="0" borderId="28" xfId="9" applyNumberFormat="1" applyFont="1" applyFill="1" applyBorder="1"/>
    <xf numFmtId="0" fontId="0" fillId="0" borderId="25" xfId="0" applyBorder="1" applyAlignment="1">
      <alignment horizontal="center" vertical="center" wrapText="1"/>
    </xf>
    <xf numFmtId="0" fontId="0" fillId="0" borderId="4" xfId="0" applyBorder="1" applyAlignment="1">
      <alignment horizontal="center" vertical="center" wrapText="1"/>
    </xf>
    <xf numFmtId="0" fontId="0" fillId="5" borderId="25" xfId="0" applyFill="1" applyBorder="1" applyAlignment="1">
      <alignment horizontal="center" vertical="center" wrapText="1"/>
    </xf>
    <xf numFmtId="0" fontId="0" fillId="5" borderId="5" xfId="0" applyFill="1" applyBorder="1" applyAlignment="1">
      <alignment horizontal="center" vertical="center" wrapText="1"/>
    </xf>
    <xf numFmtId="9" fontId="8" fillId="0" borderId="22" xfId="9" applyFont="1" applyBorder="1"/>
    <xf numFmtId="0" fontId="46" fillId="0" borderId="0" xfId="118" applyFont="1"/>
    <xf numFmtId="165" fontId="8" fillId="0" borderId="26" xfId="5" applyNumberFormat="1" applyFont="1" applyBorder="1"/>
    <xf numFmtId="0" fontId="0" fillId="0" borderId="18" xfId="0" applyBorder="1" applyAlignment="1">
      <alignment horizontal="center" vertical="center"/>
    </xf>
    <xf numFmtId="0" fontId="8" fillId="0" borderId="18" xfId="0" applyFont="1" applyBorder="1" applyAlignment="1">
      <alignment horizontal="center" vertical="center"/>
    </xf>
    <xf numFmtId="0" fontId="0" fillId="0" borderId="16" xfId="0" applyBorder="1" applyAlignment="1">
      <alignment horizontal="center" vertical="center"/>
    </xf>
    <xf numFmtId="3" fontId="8" fillId="0" borderId="16" xfId="9" applyNumberFormat="1" applyFont="1" applyBorder="1"/>
    <xf numFmtId="3" fontId="8" fillId="0" borderId="18" xfId="9" applyNumberFormat="1" applyFont="1" applyBorder="1"/>
    <xf numFmtId="3" fontId="8" fillId="0" borderId="31" xfId="9" applyNumberFormat="1" applyFont="1" applyFill="1" applyBorder="1"/>
    <xf numFmtId="3" fontId="8" fillId="0" borderId="32" xfId="9" applyNumberFormat="1" applyFont="1" applyFill="1" applyBorder="1"/>
    <xf numFmtId="0" fontId="48" fillId="0" borderId="0" xfId="0" applyFont="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0" fillId="5" borderId="5" xfId="0" applyFill="1" applyBorder="1" applyAlignment="1">
      <alignment horizontal="center" vertical="center"/>
    </xf>
    <xf numFmtId="164" fontId="15" fillId="0" borderId="0" xfId="0" applyNumberFormat="1" applyFont="1"/>
    <xf numFmtId="0" fontId="8" fillId="0" borderId="9" xfId="0" applyFont="1" applyBorder="1" applyAlignment="1">
      <alignment horizontal="center" vertical="center" wrapText="1"/>
    </xf>
    <xf numFmtId="165" fontId="8" fillId="0" borderId="9" xfId="5" applyNumberFormat="1" applyFont="1" applyFill="1" applyBorder="1" applyAlignment="1">
      <alignment horizontal="center" vertical="center"/>
    </xf>
    <xf numFmtId="0" fontId="8" fillId="0" borderId="4" xfId="0" applyFont="1" applyBorder="1" applyAlignment="1">
      <alignment vertical="center" wrapText="1"/>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6" xfId="0" applyBorder="1" applyAlignment="1">
      <alignment horizontal="left" vertical="center" wrapText="1"/>
    </xf>
    <xf numFmtId="0" fontId="0" fillId="0" borderId="25"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5" borderId="1" xfId="0" applyFill="1" applyBorder="1" applyAlignment="1">
      <alignment horizontal="left" vertical="center" wrapText="1"/>
    </xf>
    <xf numFmtId="0" fontId="0" fillId="0" borderId="25"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164" fontId="8" fillId="0" borderId="9" xfId="0" applyNumberFormat="1" applyFont="1" applyBorder="1" applyAlignment="1">
      <alignment horizontal="center" vertical="center"/>
    </xf>
    <xf numFmtId="164" fontId="8" fillId="5" borderId="9" xfId="0" applyNumberFormat="1" applyFont="1" applyFill="1" applyBorder="1" applyAlignment="1">
      <alignment horizontal="center" vertical="center"/>
    </xf>
    <xf numFmtId="164" fontId="8" fillId="5" borderId="6" xfId="0" applyNumberFormat="1" applyFont="1" applyFill="1" applyBorder="1" applyAlignment="1">
      <alignment horizontal="center" vertical="center"/>
    </xf>
    <xf numFmtId="165" fontId="0" fillId="0" borderId="25" xfId="5" applyNumberFormat="1" applyFont="1" applyFill="1" applyBorder="1" applyAlignment="1">
      <alignment vertical="center" wrapText="1"/>
    </xf>
    <xf numFmtId="165" fontId="0" fillId="5" borderId="25" xfId="5" applyNumberFormat="1" applyFont="1" applyFill="1" applyBorder="1" applyAlignment="1">
      <alignment horizontal="center" vertical="center"/>
    </xf>
    <xf numFmtId="165" fontId="0" fillId="0" borderId="25" xfId="5" applyNumberFormat="1" applyFont="1" applyFill="1" applyBorder="1" applyAlignment="1">
      <alignment horizontal="center" vertical="center" wrapText="1"/>
    </xf>
    <xf numFmtId="165" fontId="8" fillId="5" borderId="7" xfId="5" applyNumberFormat="1" applyFont="1" applyFill="1" applyBorder="1" applyAlignment="1">
      <alignment horizontal="center" vertical="center"/>
    </xf>
    <xf numFmtId="165" fontId="0" fillId="0" borderId="4" xfId="5" applyNumberFormat="1" applyFont="1" applyFill="1" applyBorder="1" applyAlignment="1">
      <alignment vertical="center" wrapText="1"/>
    </xf>
    <xf numFmtId="165" fontId="0" fillId="5" borderId="4" xfId="5" applyNumberFormat="1" applyFont="1" applyFill="1" applyBorder="1" applyAlignment="1">
      <alignment horizontal="center" vertical="center"/>
    </xf>
    <xf numFmtId="165" fontId="0" fillId="0" borderId="4" xfId="5" applyNumberFormat="1" applyFont="1" applyFill="1" applyBorder="1" applyAlignment="1">
      <alignment horizontal="center" vertical="center" wrapText="1"/>
    </xf>
    <xf numFmtId="165" fontId="8" fillId="5" borderId="9" xfId="5" applyNumberFormat="1" applyFont="1" applyFill="1" applyBorder="1" applyAlignment="1">
      <alignment horizontal="center" vertical="center"/>
    </xf>
    <xf numFmtId="165" fontId="8" fillId="5" borderId="4" xfId="5" applyNumberFormat="1" applyFont="1" applyFill="1" applyBorder="1" applyAlignment="1">
      <alignment horizontal="center" vertical="center"/>
    </xf>
    <xf numFmtId="165" fontId="0" fillId="0" borderId="5" xfId="5" applyNumberFormat="1" applyFont="1" applyFill="1" applyBorder="1" applyAlignment="1">
      <alignment vertical="center" wrapText="1"/>
    </xf>
    <xf numFmtId="165" fontId="0" fillId="5" borderId="5" xfId="5" applyNumberFormat="1" applyFont="1" applyFill="1" applyBorder="1" applyAlignment="1">
      <alignment horizontal="center" vertical="center"/>
    </xf>
    <xf numFmtId="165" fontId="0" fillId="0" borderId="5" xfId="5" applyNumberFormat="1" applyFont="1" applyFill="1" applyBorder="1" applyAlignment="1">
      <alignment horizontal="center" vertical="center" wrapText="1"/>
    </xf>
    <xf numFmtId="165" fontId="8" fillId="5" borderId="6" xfId="5" applyNumberFormat="1" applyFont="1" applyFill="1" applyBorder="1" applyAlignment="1">
      <alignment horizontal="center" vertical="center"/>
    </xf>
    <xf numFmtId="165" fontId="8" fillId="5" borderId="5" xfId="5" applyNumberFormat="1" applyFont="1" applyFill="1" applyBorder="1" applyAlignment="1">
      <alignment horizontal="center" vertical="center"/>
    </xf>
    <xf numFmtId="165" fontId="8" fillId="0" borderId="25" xfId="5" applyNumberFormat="1" applyFont="1" applyFill="1" applyBorder="1" applyAlignment="1">
      <alignment horizontal="center" vertical="center" wrapText="1"/>
    </xf>
    <xf numFmtId="165" fontId="8" fillId="0" borderId="4" xfId="5" applyNumberFormat="1" applyFont="1" applyFill="1" applyBorder="1" applyAlignment="1">
      <alignment horizontal="center" vertical="center" wrapText="1"/>
    </xf>
    <xf numFmtId="165" fontId="0" fillId="0" borderId="25" xfId="5" applyNumberFormat="1" applyFont="1" applyFill="1" applyBorder="1" applyAlignment="1">
      <alignment horizontal="left" vertical="center" wrapText="1"/>
    </xf>
    <xf numFmtId="165" fontId="5" fillId="0" borderId="22" xfId="5" applyNumberFormat="1" applyFont="1" applyBorder="1" applyAlignment="1">
      <alignment horizontal="center"/>
    </xf>
    <xf numFmtId="165" fontId="0" fillId="0" borderId="25" xfId="5" quotePrefix="1" applyNumberFormat="1" applyFont="1" applyFill="1" applyBorder="1" applyAlignment="1">
      <alignment horizontal="center" vertical="center"/>
    </xf>
    <xf numFmtId="165" fontId="0" fillId="0" borderId="4" xfId="5" applyNumberFormat="1" applyFont="1" applyFill="1" applyBorder="1" applyAlignment="1">
      <alignment horizontal="left" vertical="center" wrapText="1"/>
    </xf>
    <xf numFmtId="165" fontId="0" fillId="0" borderId="4" xfId="5" applyNumberFormat="1" applyFont="1" applyFill="1" applyBorder="1" applyAlignment="1">
      <alignment horizontal="center" vertical="center"/>
    </xf>
    <xf numFmtId="165" fontId="8" fillId="0" borderId="4" xfId="5" applyNumberFormat="1" applyFont="1" applyFill="1" applyBorder="1" applyAlignment="1">
      <alignment vertical="center" wrapText="1"/>
    </xf>
    <xf numFmtId="165" fontId="8" fillId="0" borderId="9" xfId="5" applyNumberFormat="1" applyFont="1" applyFill="1" applyBorder="1" applyAlignment="1">
      <alignment horizontal="center" vertical="center" wrapText="1"/>
    </xf>
    <xf numFmtId="165" fontId="0" fillId="0" borderId="5" xfId="5" applyNumberFormat="1" applyFont="1" applyFill="1" applyBorder="1" applyAlignment="1">
      <alignment horizontal="center" vertical="center"/>
    </xf>
    <xf numFmtId="165" fontId="0" fillId="0" borderId="25" xfId="5" applyNumberFormat="1" applyFont="1" applyFill="1" applyBorder="1" applyAlignment="1">
      <alignment horizontal="center" vertical="center"/>
    </xf>
    <xf numFmtId="165" fontId="0" fillId="0" borderId="7" xfId="5" applyNumberFormat="1" applyFont="1" applyFill="1" applyBorder="1" applyAlignment="1">
      <alignment horizontal="left" vertical="center" wrapText="1"/>
    </xf>
    <xf numFmtId="165" fontId="0" fillId="0" borderId="24" xfId="5" applyNumberFormat="1" applyFont="1" applyFill="1" applyBorder="1" applyAlignment="1">
      <alignment horizontal="center" vertical="center" wrapText="1"/>
    </xf>
    <xf numFmtId="165" fontId="0" fillId="0" borderId="9" xfId="5" applyNumberFormat="1" applyFont="1" applyFill="1" applyBorder="1" applyAlignment="1">
      <alignment horizontal="left" vertical="center" wrapText="1"/>
    </xf>
    <xf numFmtId="165" fontId="0" fillId="0" borderId="13" xfId="5" applyNumberFormat="1" applyFont="1" applyFill="1" applyBorder="1" applyAlignment="1">
      <alignment horizontal="center" vertical="center" wrapText="1"/>
    </xf>
    <xf numFmtId="165" fontId="0" fillId="0" borderId="6" xfId="5" applyNumberFormat="1" applyFont="1" applyFill="1" applyBorder="1" applyAlignment="1">
      <alignment horizontal="left" vertical="center" wrapText="1"/>
    </xf>
    <xf numFmtId="165" fontId="0" fillId="0" borderId="14" xfId="5" applyNumberFormat="1" applyFont="1" applyFill="1" applyBorder="1" applyAlignment="1">
      <alignment horizontal="center" vertical="center" wrapText="1"/>
    </xf>
    <xf numFmtId="165" fontId="0" fillId="0" borderId="5" xfId="5" applyNumberFormat="1" applyFont="1" applyFill="1" applyBorder="1" applyAlignment="1">
      <alignment horizontal="left" vertical="center" wrapText="1"/>
    </xf>
    <xf numFmtId="165" fontId="0" fillId="0" borderId="22" xfId="5" applyNumberFormat="1" applyFont="1" applyFill="1" applyBorder="1" applyAlignment="1">
      <alignment horizontal="center" vertical="center" wrapText="1"/>
    </xf>
    <xf numFmtId="165" fontId="0" fillId="5" borderId="1" xfId="5" applyNumberFormat="1" applyFont="1" applyFill="1" applyBorder="1" applyAlignment="1">
      <alignment horizontal="left" vertical="center" wrapText="1"/>
    </xf>
    <xf numFmtId="165" fontId="8" fillId="5" borderId="1" xfId="5" applyNumberFormat="1" applyFont="1" applyFill="1" applyBorder="1" applyAlignment="1">
      <alignment horizontal="center" vertical="center"/>
    </xf>
    <xf numFmtId="0" fontId="8" fillId="5" borderId="7"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0" borderId="4" xfId="0" applyFont="1" applyBorder="1" applyAlignment="1">
      <alignment horizontal="center" vertical="center"/>
    </xf>
    <xf numFmtId="0" fontId="8" fillId="5" borderId="9"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0" borderId="5" xfId="0" applyFont="1" applyBorder="1" applyAlignment="1">
      <alignment horizontal="center" vertical="center"/>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0" fillId="4" borderId="22" xfId="0" applyFill="1" applyBorder="1" applyAlignment="1">
      <alignment horizontal="center" vertical="center" wrapText="1"/>
    </xf>
    <xf numFmtId="0" fontId="0" fillId="5" borderId="26" xfId="0" applyFill="1" applyBorder="1" applyAlignment="1">
      <alignment horizontal="center" vertical="center" wrapText="1"/>
    </xf>
    <xf numFmtId="0" fontId="0" fillId="5" borderId="22" xfId="0" applyFill="1" applyBorder="1" applyAlignment="1">
      <alignment horizontal="center" vertical="center" wrapText="1"/>
    </xf>
    <xf numFmtId="37" fontId="0" fillId="5" borderId="4" xfId="5" applyNumberFormat="1" applyFont="1" applyFill="1" applyBorder="1"/>
    <xf numFmtId="37" fontId="0" fillId="5" borderId="22" xfId="5" applyNumberFormat="1" applyFont="1" applyFill="1" applyBorder="1"/>
    <xf numFmtId="37" fontId="8" fillId="5" borderId="22" xfId="5" applyNumberFormat="1" applyFont="1" applyFill="1" applyBorder="1"/>
    <xf numFmtId="0" fontId="8" fillId="0" borderId="0" xfId="0" applyFont="1" applyAlignment="1">
      <alignment horizontal="center" vertical="center"/>
    </xf>
    <xf numFmtId="165" fontId="8" fillId="5" borderId="0" xfId="5" applyNumberFormat="1" applyFont="1" applyFill="1" applyBorder="1" applyAlignment="1">
      <alignment horizontal="center" vertical="center"/>
    </xf>
    <xf numFmtId="165" fontId="8" fillId="5" borderId="22" xfId="5" applyNumberFormat="1" applyFont="1" applyFill="1" applyBorder="1"/>
    <xf numFmtId="0" fontId="8" fillId="0" borderId="22" xfId="0" applyFont="1" applyBorder="1" applyAlignment="1">
      <alignment vertical="center" wrapText="1"/>
    </xf>
    <xf numFmtId="0" fontId="278" fillId="0" borderId="0" xfId="118" applyFont="1"/>
    <xf numFmtId="0" fontId="0" fillId="0" borderId="22" xfId="0" applyBorder="1" applyAlignment="1" applyProtection="1">
      <alignment readingOrder="1"/>
      <protection locked="0"/>
    </xf>
    <xf numFmtId="169" fontId="0" fillId="0" borderId="4" xfId="1" applyNumberFormat="1" applyFont="1" applyBorder="1"/>
    <xf numFmtId="169" fontId="0" fillId="0" borderId="25" xfId="1" applyNumberFormat="1" applyFont="1" applyBorder="1"/>
    <xf numFmtId="169" fontId="0" fillId="0" borderId="5" xfId="1" applyNumberFormat="1" applyFont="1" applyBorder="1"/>
    <xf numFmtId="164" fontId="8" fillId="0" borderId="26" xfId="1" applyNumberFormat="1" applyFont="1" applyBorder="1"/>
    <xf numFmtId="44" fontId="8" fillId="0" borderId="0" xfId="5" applyFont="1" applyBorder="1"/>
    <xf numFmtId="0" fontId="5" fillId="4" borderId="22" xfId="0" applyFont="1" applyFill="1" applyBorder="1"/>
    <xf numFmtId="167" fontId="0" fillId="0" borderId="0" xfId="5" applyNumberFormat="1" applyFont="1"/>
    <xf numFmtId="9" fontId="0" fillId="0" borderId="0" xfId="0" applyNumberFormat="1"/>
    <xf numFmtId="164" fontId="8" fillId="0" borderId="28" xfId="1" applyNumberFormat="1" applyFont="1" applyBorder="1"/>
    <xf numFmtId="0" fontId="279" fillId="6" borderId="0" xfId="0" applyFont="1" applyFill="1"/>
    <xf numFmtId="0" fontId="279" fillId="0" borderId="0" xfId="0" applyFont="1"/>
    <xf numFmtId="165" fontId="0" fillId="5" borderId="4" xfId="5" applyNumberFormat="1" applyFont="1" applyFill="1" applyBorder="1"/>
    <xf numFmtId="165" fontId="40" fillId="0" borderId="0" xfId="0" applyNumberFormat="1" applyFont="1" applyAlignment="1">
      <alignment horizontal="right"/>
    </xf>
    <xf numFmtId="165" fontId="40" fillId="0" borderId="0" xfId="5" applyNumberFormat="1" applyFont="1" applyFill="1" applyBorder="1" applyAlignment="1">
      <alignment horizontal="right"/>
    </xf>
    <xf numFmtId="0" fontId="31" fillId="0" borderId="0" xfId="0" applyFont="1" applyAlignment="1">
      <alignment horizontal="right"/>
    </xf>
    <xf numFmtId="0" fontId="32" fillId="0" borderId="0" xfId="0" applyFont="1" applyAlignment="1">
      <alignment horizontal="right" vertical="center"/>
    </xf>
    <xf numFmtId="44" fontId="31" fillId="0" borderId="0" xfId="0" applyNumberFormat="1" applyFont="1" applyAlignment="1">
      <alignment horizontal="right"/>
    </xf>
    <xf numFmtId="164" fontId="40" fillId="0" borderId="0" xfId="1" applyNumberFormat="1" applyFont="1" applyFill="1" applyBorder="1" applyAlignment="1">
      <alignment horizontal="right"/>
    </xf>
    <xf numFmtId="37" fontId="0" fillId="5" borderId="5" xfId="5" applyNumberFormat="1" applyFont="1" applyFill="1" applyBorder="1"/>
    <xf numFmtId="165" fontId="0" fillId="5" borderId="5" xfId="5" applyNumberFormat="1" applyFont="1" applyFill="1" applyBorder="1"/>
    <xf numFmtId="165" fontId="8" fillId="0" borderId="22" xfId="5" applyNumberFormat="1" applyFont="1" applyFill="1" applyBorder="1" applyAlignment="1">
      <alignment vertical="center" wrapText="1"/>
    </xf>
    <xf numFmtId="165" fontId="0" fillId="0" borderId="22" xfId="5" applyNumberFormat="1" applyFont="1" applyFill="1" applyBorder="1" applyAlignment="1">
      <alignment horizontal="center" vertical="center"/>
    </xf>
    <xf numFmtId="0" fontId="0" fillId="60" borderId="0" xfId="0" applyFill="1"/>
    <xf numFmtId="164" fontId="0" fillId="60" borderId="0" xfId="1" applyNumberFormat="1" applyFont="1" applyFill="1"/>
    <xf numFmtId="165" fontId="0" fillId="60" borderId="0" xfId="5" applyNumberFormat="1" applyFont="1" applyFill="1"/>
    <xf numFmtId="0" fontId="28" fillId="60" borderId="0" xfId="0" applyFont="1" applyFill="1"/>
    <xf numFmtId="0" fontId="0" fillId="60" borderId="0" xfId="0" applyFill="1" applyAlignment="1">
      <alignment wrapText="1"/>
    </xf>
    <xf numFmtId="164" fontId="8" fillId="60" borderId="0" xfId="1" applyNumberFormat="1" applyFont="1" applyFill="1"/>
    <xf numFmtId="0" fontId="280" fillId="0" borderId="0" xfId="0" applyFont="1" applyAlignment="1">
      <alignment horizontal="center"/>
    </xf>
    <xf numFmtId="0" fontId="280" fillId="0" borderId="0" xfId="0" applyFont="1"/>
    <xf numFmtId="167" fontId="8" fillId="0" borderId="22" xfId="5" applyNumberFormat="1" applyFont="1" applyBorder="1"/>
    <xf numFmtId="0" fontId="278" fillId="0" borderId="0" xfId="118" applyFont="1" applyAlignment="1">
      <alignment horizontal="left"/>
    </xf>
    <xf numFmtId="9" fontId="5" fillId="0" borderId="0" xfId="118" applyNumberFormat="1"/>
    <xf numFmtId="9" fontId="0" fillId="0" borderId="25" xfId="9" applyFont="1" applyBorder="1"/>
    <xf numFmtId="9" fontId="0" fillId="0" borderId="7" xfId="9" applyFont="1" applyBorder="1"/>
    <xf numFmtId="0" fontId="0" fillId="0" borderId="23" xfId="0" applyBorder="1"/>
    <xf numFmtId="9" fontId="0" fillId="0" borderId="23" xfId="9" applyFont="1" applyFill="1" applyBorder="1"/>
    <xf numFmtId="0" fontId="32" fillId="0" borderId="0" xfId="0" applyFont="1" applyAlignment="1">
      <alignment horizontal="right"/>
    </xf>
    <xf numFmtId="164" fontId="40" fillId="0" borderId="0" xfId="0" applyNumberFormat="1" applyFont="1" applyAlignment="1">
      <alignment horizontal="right"/>
    </xf>
    <xf numFmtId="0" fontId="15" fillId="0" borderId="0" xfId="0" applyFont="1" applyAlignment="1">
      <alignment horizontal="right"/>
    </xf>
    <xf numFmtId="164" fontId="40" fillId="0" borderId="0" xfId="1" applyNumberFormat="1" applyFont="1" applyFill="1" applyAlignment="1">
      <alignment horizontal="right"/>
    </xf>
    <xf numFmtId="0" fontId="281" fillId="0" borderId="0" xfId="0" applyFont="1" applyAlignment="1">
      <alignment horizontal="center"/>
    </xf>
    <xf numFmtId="0" fontId="0" fillId="4" borderId="2" xfId="0" applyFill="1" applyBorder="1"/>
    <xf numFmtId="0" fontId="282" fillId="0" borderId="22" xfId="0" applyFont="1" applyBorder="1"/>
    <xf numFmtId="164" fontId="0" fillId="0" borderId="4" xfId="0" applyNumberFormat="1" applyBorder="1"/>
    <xf numFmtId="164" fontId="0" fillId="0" borderId="3" xfId="0" applyNumberFormat="1" applyBorder="1"/>
    <xf numFmtId="164" fontId="5" fillId="0" borderId="25" xfId="1" applyNumberFormat="1" applyFont="1" applyFill="1" applyBorder="1"/>
    <xf numFmtId="164" fontId="8" fillId="0" borderId="4" xfId="1" applyNumberFormat="1" applyFont="1" applyFill="1" applyBorder="1"/>
    <xf numFmtId="164" fontId="5" fillId="0" borderId="4" xfId="1" applyNumberFormat="1" applyFont="1" applyFill="1" applyBorder="1"/>
    <xf numFmtId="9" fontId="26" fillId="0" borderId="22" xfId="9" applyFont="1" applyBorder="1"/>
    <xf numFmtId="0" fontId="5" fillId="0" borderId="22" xfId="118" applyBorder="1" applyAlignment="1">
      <alignment horizontal="right"/>
    </xf>
    <xf numFmtId="164" fontId="8" fillId="0" borderId="25" xfId="1" applyNumberFormat="1" applyFont="1" applyBorder="1" applyAlignment="1">
      <alignment horizontal="right"/>
    </xf>
    <xf numFmtId="164" fontId="8" fillId="0" borderId="4" xfId="1" applyNumberFormat="1" applyFont="1" applyBorder="1" applyAlignment="1">
      <alignment horizontal="right"/>
    </xf>
    <xf numFmtId="164" fontId="8" fillId="0" borderId="5" xfId="1" applyNumberFormat="1" applyFont="1" applyBorder="1" applyAlignment="1">
      <alignment horizontal="right"/>
    </xf>
    <xf numFmtId="164" fontId="8" fillId="0" borderId="1" xfId="1" applyNumberFormat="1" applyFont="1" applyBorder="1" applyAlignment="1">
      <alignment horizontal="right"/>
    </xf>
    <xf numFmtId="0" fontId="282" fillId="0" borderId="5" xfId="0" applyFont="1" applyBorder="1"/>
    <xf numFmtId="0" fontId="282" fillId="0" borderId="25" xfId="0" applyFont="1" applyBorder="1"/>
    <xf numFmtId="164" fontId="0" fillId="0" borderId="25" xfId="0" applyNumberFormat="1" applyBorder="1"/>
    <xf numFmtId="0" fontId="282" fillId="0" borderId="4" xfId="0" applyFont="1" applyBorder="1"/>
    <xf numFmtId="165" fontId="15" fillId="0" borderId="0" xfId="5" applyNumberFormat="1" applyFont="1"/>
    <xf numFmtId="167" fontId="8" fillId="60" borderId="0" xfId="0" applyNumberFormat="1" applyFont="1" applyFill="1" applyAlignment="1">
      <alignment wrapText="1"/>
    </xf>
    <xf numFmtId="164" fontId="8" fillId="0" borderId="2" xfId="0" applyNumberFormat="1" applyFont="1" applyBorder="1" applyAlignment="1">
      <alignment horizontal="center"/>
    </xf>
    <xf numFmtId="0" fontId="0" fillId="0" borderId="28" xfId="0" applyBorder="1" applyAlignment="1">
      <alignment horizontal="center"/>
    </xf>
    <xf numFmtId="164" fontId="8" fillId="0" borderId="22" xfId="0" applyNumberFormat="1" applyFont="1" applyBorder="1" applyAlignment="1">
      <alignment horizontal="center"/>
    </xf>
    <xf numFmtId="164" fontId="8" fillId="0" borderId="0" xfId="0" applyNumberFormat="1" applyFont="1" applyAlignment="1">
      <alignment horizontal="center"/>
    </xf>
    <xf numFmtId="37" fontId="15" fillId="0" borderId="0" xfId="0" applyNumberFormat="1" applyFont="1" applyAlignment="1">
      <alignment wrapText="1"/>
    </xf>
    <xf numFmtId="164" fontId="19" fillId="0" borderId="22" xfId="0" applyNumberFormat="1" applyFont="1" applyBorder="1" applyAlignment="1">
      <alignment horizontal="center"/>
    </xf>
    <xf numFmtId="9" fontId="8" fillId="0" borderId="25" xfId="9" applyFont="1" applyBorder="1"/>
    <xf numFmtId="9" fontId="8" fillId="0" borderId="4" xfId="9" applyFont="1" applyBorder="1"/>
    <xf numFmtId="9" fontId="8" fillId="0" borderId="5" xfId="9" applyFont="1" applyBorder="1"/>
    <xf numFmtId="0" fontId="0" fillId="0" borderId="4" xfId="0" applyBorder="1" applyAlignment="1">
      <alignment horizontal="left"/>
    </xf>
    <xf numFmtId="9" fontId="8" fillId="0" borderId="18" xfId="9" applyFont="1" applyFill="1" applyBorder="1" applyAlignment="1">
      <alignment horizontal="center"/>
    </xf>
    <xf numFmtId="37" fontId="8" fillId="5" borderId="4" xfId="5" applyNumberFormat="1" applyFont="1" applyFill="1" applyBorder="1"/>
    <xf numFmtId="37" fontId="8" fillId="5" borderId="25" xfId="5" applyNumberFormat="1" applyFont="1" applyFill="1" applyBorder="1"/>
    <xf numFmtId="37" fontId="8" fillId="5" borderId="5" xfId="5" applyNumberFormat="1" applyFont="1" applyFill="1" applyBorder="1"/>
    <xf numFmtId="9" fontId="5" fillId="0" borderId="22" xfId="9" applyFont="1" applyFill="1" applyBorder="1"/>
    <xf numFmtId="0" fontId="5" fillId="0" borderId="25" xfId="118" applyBorder="1" applyAlignment="1">
      <alignment horizontal="left"/>
    </xf>
    <xf numFmtId="0" fontId="5" fillId="0" borderId="4" xfId="118" applyBorder="1" applyAlignment="1">
      <alignment horizontal="left"/>
    </xf>
    <xf numFmtId="0" fontId="5" fillId="0" borderId="5" xfId="118" applyBorder="1" applyAlignment="1">
      <alignment horizontal="left"/>
    </xf>
    <xf numFmtId="165" fontId="31" fillId="0" borderId="0" xfId="0" applyNumberFormat="1" applyFont="1" applyAlignment="1">
      <alignment horizontal="right"/>
    </xf>
    <xf numFmtId="164" fontId="283" fillId="9" borderId="4" xfId="1" applyNumberFormat="1" applyFont="1" applyFill="1" applyBorder="1"/>
    <xf numFmtId="164" fontId="283" fillId="9" borderId="5" xfId="1" applyNumberFormat="1" applyFont="1" applyFill="1" applyBorder="1"/>
    <xf numFmtId="169" fontId="283" fillId="9" borderId="25" xfId="1" applyNumberFormat="1" applyFont="1" applyFill="1" applyBorder="1"/>
    <xf numFmtId="169" fontId="283" fillId="9" borderId="4" xfId="1" applyNumberFormat="1" applyFont="1" applyFill="1" applyBorder="1"/>
    <xf numFmtId="169" fontId="283" fillId="9" borderId="5" xfId="1" applyNumberFormat="1" applyFont="1" applyFill="1" applyBorder="1"/>
    <xf numFmtId="0" fontId="0" fillId="0" borderId="24" xfId="0" applyBorder="1" applyAlignment="1">
      <alignment horizontal="center" vertical="center"/>
    </xf>
    <xf numFmtId="0" fontId="0" fillId="0" borderId="13" xfId="0" applyBorder="1" applyAlignment="1">
      <alignment horizontal="center" vertical="center"/>
    </xf>
    <xf numFmtId="165" fontId="5" fillId="0" borderId="22" xfId="5" applyNumberFormat="1" applyFont="1" applyFill="1" applyBorder="1"/>
    <xf numFmtId="165" fontId="12" fillId="0" borderId="22" xfId="5" applyNumberFormat="1" applyFont="1" applyFill="1" applyBorder="1"/>
    <xf numFmtId="0" fontId="5" fillId="0" borderId="22" xfId="118" applyBorder="1" applyAlignment="1">
      <alignment horizontal="right" indent="1"/>
    </xf>
    <xf numFmtId="0" fontId="41" fillId="0" borderId="0" xfId="118" applyFont="1"/>
    <xf numFmtId="164" fontId="5" fillId="0" borderId="22" xfId="1" applyNumberFormat="1" applyFont="1" applyFill="1" applyBorder="1"/>
    <xf numFmtId="0" fontId="0" fillId="5" borderId="22" xfId="0" applyFill="1" applyBorder="1" applyAlignment="1">
      <alignment horizontal="center"/>
    </xf>
    <xf numFmtId="0" fontId="0" fillId="5" borderId="22" xfId="0" applyFill="1" applyBorder="1"/>
    <xf numFmtId="164" fontId="34" fillId="0" borderId="25" xfId="1" applyNumberFormat="1" applyFont="1" applyFill="1" applyBorder="1"/>
    <xf numFmtId="164" fontId="34" fillId="0" borderId="25" xfId="0" applyNumberFormat="1" applyFont="1" applyBorder="1" applyAlignment="1">
      <alignment horizontal="center" vertical="center"/>
    </xf>
    <xf numFmtId="164" fontId="34" fillId="0" borderId="4" xfId="0" applyNumberFormat="1" applyFont="1" applyBorder="1" applyAlignment="1">
      <alignment horizontal="center" vertical="center"/>
    </xf>
    <xf numFmtId="164" fontId="34" fillId="0" borderId="5" xfId="0" applyNumberFormat="1" applyFont="1" applyBorder="1" applyAlignment="1">
      <alignment horizontal="center" vertical="center"/>
    </xf>
    <xf numFmtId="165" fontId="34" fillId="0" borderId="25" xfId="5" applyNumberFormat="1" applyFont="1" applyFill="1" applyBorder="1"/>
    <xf numFmtId="167" fontId="34" fillId="0" borderId="25" xfId="5" applyNumberFormat="1" applyFont="1" applyFill="1" applyBorder="1"/>
    <xf numFmtId="167" fontId="34" fillId="0" borderId="25" xfId="5" applyNumberFormat="1" applyFont="1" applyFill="1" applyBorder="1" applyAlignment="1">
      <alignment horizontal="center" vertical="center"/>
    </xf>
    <xf numFmtId="165" fontId="34" fillId="0" borderId="25" xfId="5" applyNumberFormat="1" applyFont="1" applyFill="1" applyBorder="1" applyAlignment="1">
      <alignment horizontal="center" vertical="center"/>
    </xf>
    <xf numFmtId="165" fontId="34" fillId="0" borderId="4" xfId="5" applyNumberFormat="1" applyFont="1" applyFill="1" applyBorder="1"/>
    <xf numFmtId="165" fontId="34" fillId="0" borderId="4" xfId="5" applyNumberFormat="1" applyFont="1" applyFill="1" applyBorder="1" applyAlignment="1">
      <alignment horizontal="center" vertical="center"/>
    </xf>
    <xf numFmtId="167" fontId="34" fillId="0" borderId="4" xfId="5" applyNumberFormat="1" applyFont="1" applyFill="1" applyBorder="1" applyAlignment="1">
      <alignment horizontal="center" vertical="center"/>
    </xf>
    <xf numFmtId="165" fontId="34" fillId="0" borderId="5" xfId="5" applyNumberFormat="1" applyFont="1" applyFill="1" applyBorder="1"/>
    <xf numFmtId="165" fontId="34" fillId="0" borderId="5" xfId="5" applyNumberFormat="1" applyFont="1" applyFill="1" applyBorder="1" applyAlignment="1">
      <alignment horizontal="center" vertical="center"/>
    </xf>
    <xf numFmtId="9" fontId="5" fillId="0" borderId="0" xfId="9" applyFont="1" applyFill="1"/>
    <xf numFmtId="164" fontId="5" fillId="0" borderId="7" xfId="1" applyNumberFormat="1" applyFont="1" applyFill="1" applyBorder="1"/>
    <xf numFmtId="164" fontId="5" fillId="0" borderId="9" xfId="1" applyNumberFormat="1" applyFont="1" applyFill="1" applyBorder="1"/>
    <xf numFmtId="0" fontId="0" fillId="0" borderId="22" xfId="0" applyBorder="1" applyAlignment="1">
      <alignment horizontal="left" vertical="center"/>
    </xf>
    <xf numFmtId="335" fontId="15" fillId="0" borderId="0" xfId="0" applyNumberFormat="1" applyFont="1"/>
    <xf numFmtId="0" fontId="0" fillId="61" borderId="0" xfId="0" applyFill="1"/>
    <xf numFmtId="1" fontId="0" fillId="61" borderId="0" xfId="0" applyNumberFormat="1" applyFill="1"/>
    <xf numFmtId="9" fontId="0" fillId="61" borderId="0" xfId="9" applyFont="1" applyFill="1"/>
    <xf numFmtId="0" fontId="28" fillId="61" borderId="0" xfId="0" applyFont="1" applyFill="1" applyAlignment="1">
      <alignment horizontal="left"/>
    </xf>
    <xf numFmtId="1" fontId="283" fillId="9" borderId="0" xfId="0" applyNumberFormat="1" applyFont="1" applyFill="1"/>
    <xf numFmtId="0" fontId="283" fillId="9" borderId="0" xfId="0" applyFont="1" applyFill="1"/>
    <xf numFmtId="3" fontId="34" fillId="0" borderId="1" xfId="9" applyNumberFormat="1" applyFont="1" applyFill="1" applyBorder="1"/>
    <xf numFmtId="3" fontId="34" fillId="0" borderId="22" xfId="9" applyNumberFormat="1" applyFont="1" applyFill="1" applyBorder="1"/>
    <xf numFmtId="167" fontId="8" fillId="0" borderId="25" xfId="5" applyNumberFormat="1" applyFont="1" applyFill="1" applyBorder="1" applyAlignment="1">
      <alignment horizontal="center" vertical="center"/>
    </xf>
    <xf numFmtId="167" fontId="8" fillId="0" borderId="5" xfId="5" applyNumberFormat="1" applyFont="1" applyFill="1" applyBorder="1" applyAlignment="1">
      <alignment horizontal="center" vertical="center"/>
    </xf>
    <xf numFmtId="0" fontId="37" fillId="0" borderId="0" xfId="118" applyFont="1"/>
    <xf numFmtId="165" fontId="15" fillId="0" borderId="0" xfId="0" applyNumberFormat="1" applyFont="1" applyAlignment="1">
      <alignment wrapText="1"/>
    </xf>
    <xf numFmtId="165" fontId="40" fillId="0" borderId="0" xfId="0" applyNumberFormat="1" applyFont="1"/>
    <xf numFmtId="165" fontId="42" fillId="0" borderId="0" xfId="9" applyNumberFormat="1" applyFont="1"/>
    <xf numFmtId="164" fontId="0" fillId="0" borderId="25" xfId="1" applyNumberFormat="1" applyFont="1" applyFill="1" applyBorder="1"/>
    <xf numFmtId="164" fontId="0" fillId="0" borderId="5" xfId="1" applyNumberFormat="1" applyFont="1" applyFill="1" applyBorder="1"/>
    <xf numFmtId="164" fontId="0" fillId="0" borderId="4" xfId="1" applyNumberFormat="1" applyFont="1" applyFill="1" applyBorder="1"/>
    <xf numFmtId="0" fontId="0" fillId="62" borderId="0" xfId="0" applyFill="1"/>
    <xf numFmtId="0" fontId="278" fillId="0" borderId="0" xfId="118" applyFont="1" applyAlignment="1">
      <alignment horizontal="right"/>
    </xf>
    <xf numFmtId="164" fontId="8" fillId="0" borderId="22" xfId="1" applyNumberFormat="1" applyFont="1" applyBorder="1" applyAlignment="1">
      <alignment horizontal="right"/>
    </xf>
    <xf numFmtId="165" fontId="0" fillId="0" borderId="22" xfId="5" applyNumberFormat="1" applyFont="1" applyFill="1" applyBorder="1"/>
    <xf numFmtId="164" fontId="15" fillId="0" borderId="0" xfId="5" applyNumberFormat="1" applyFont="1"/>
    <xf numFmtId="0" fontId="5" fillId="0" borderId="22" xfId="118" applyBorder="1" applyAlignment="1">
      <alignment horizontal="left"/>
    </xf>
    <xf numFmtId="166" fontId="8" fillId="0" borderId="0" xfId="9" applyNumberFormat="1" applyFont="1" applyBorder="1"/>
    <xf numFmtId="9" fontId="0" fillId="0" borderId="0" xfId="9" applyFont="1" applyBorder="1"/>
    <xf numFmtId="9" fontId="0" fillId="0" borderId="0" xfId="9" applyFont="1" applyFill="1" applyBorder="1"/>
    <xf numFmtId="164" fontId="8" fillId="0" borderId="9" xfId="1" applyNumberFormat="1" applyFont="1" applyFill="1" applyBorder="1"/>
    <xf numFmtId="0" fontId="0" fillId="0" borderId="5" xfId="0" applyBorder="1" applyAlignment="1">
      <alignment horizontal="left" vertical="center"/>
    </xf>
    <xf numFmtId="0" fontId="8" fillId="4" borderId="32" xfId="0" applyFont="1" applyFill="1" applyBorder="1" applyAlignment="1">
      <alignment horizontal="center"/>
    </xf>
    <xf numFmtId="164" fontId="8" fillId="5" borderId="25" xfId="0" applyNumberFormat="1" applyFont="1" applyFill="1" applyBorder="1" applyAlignment="1">
      <alignment horizontal="center" vertical="center"/>
    </xf>
    <xf numFmtId="164" fontId="8" fillId="5" borderId="4" xfId="0" applyNumberFormat="1" applyFont="1" applyFill="1" applyBorder="1" applyAlignment="1">
      <alignment horizontal="center" vertical="center"/>
    </xf>
    <xf numFmtId="164" fontId="8" fillId="5" borderId="5" xfId="0" applyNumberFormat="1" applyFont="1" applyFill="1" applyBorder="1" applyAlignment="1">
      <alignment horizontal="center" vertical="center"/>
    </xf>
    <xf numFmtId="0" fontId="34" fillId="0" borderId="0" xfId="0" applyFont="1" applyAlignment="1">
      <alignment horizontal="center"/>
    </xf>
    <xf numFmtId="0" fontId="4" fillId="0" borderId="0" xfId="118" applyFont="1"/>
    <xf numFmtId="0" fontId="0" fillId="5" borderId="0" xfId="0" applyFill="1" applyAlignment="1">
      <alignment horizontal="left" vertical="center" wrapText="1"/>
    </xf>
    <xf numFmtId="0" fontId="8" fillId="5" borderId="0" xfId="0" applyFont="1" applyFill="1" applyAlignment="1">
      <alignment horizontal="left" vertical="center" wrapText="1"/>
    </xf>
    <xf numFmtId="0" fontId="0" fillId="5" borderId="0" xfId="0" applyFill="1" applyAlignment="1" applyProtection="1">
      <alignment wrapText="1"/>
      <protection locked="0"/>
    </xf>
    <xf numFmtId="0" fontId="0" fillId="0" borderId="0" xfId="0" applyAlignment="1">
      <alignment wrapText="1"/>
    </xf>
    <xf numFmtId="0" fontId="8" fillId="5" borderId="0" xfId="0" applyFont="1" applyFill="1" applyAlignment="1" applyProtection="1">
      <alignment wrapText="1"/>
      <protection locked="0"/>
    </xf>
    <xf numFmtId="0" fontId="0" fillId="5" borderId="0" xfId="0" applyFill="1" applyAlignment="1" applyProtection="1">
      <alignment horizontal="left" wrapText="1"/>
      <protection locked="0"/>
    </xf>
    <xf numFmtId="0" fontId="29" fillId="0" borderId="26" xfId="118" applyFont="1" applyBorder="1" applyAlignment="1">
      <alignment horizontal="left" wrapText="1"/>
    </xf>
    <xf numFmtId="0" fontId="29" fillId="0" borderId="27" xfId="118" applyFont="1" applyBorder="1" applyAlignment="1">
      <alignment horizontal="left" wrapText="1"/>
    </xf>
    <xf numFmtId="0" fontId="29" fillId="0" borderId="28" xfId="118" applyFont="1" applyBorder="1" applyAlignment="1">
      <alignment horizontal="left" wrapText="1"/>
    </xf>
    <xf numFmtId="0" fontId="3" fillId="0" borderId="26" xfId="118" applyFont="1" applyBorder="1" applyAlignment="1">
      <alignment horizontal="left" wrapText="1"/>
    </xf>
    <xf numFmtId="0" fontId="8" fillId="0" borderId="0" xfId="0" applyFont="1" applyAlignment="1">
      <alignment horizontal="center"/>
    </xf>
    <xf numFmtId="0" fontId="0" fillId="0" borderId="4" xfId="0" applyBorder="1" applyAlignment="1">
      <alignment horizontal="center" vertical="center"/>
    </xf>
    <xf numFmtId="165" fontId="0" fillId="0" borderId="4" xfId="5" applyNumberFormat="1" applyFont="1" applyFill="1"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0" fillId="0" borderId="25"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69"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17" fontId="284" fillId="5" borderId="0" xfId="0" quotePrefix="1" applyNumberFormat="1" applyFont="1" applyFill="1" applyAlignment="1">
      <alignment horizontal="left"/>
    </xf>
    <xf numFmtId="17" fontId="285" fillId="5" borderId="0" xfId="0" applyNumberFormat="1" applyFont="1" applyFill="1"/>
    <xf numFmtId="168" fontId="285" fillId="0" borderId="0" xfId="0" applyNumberFormat="1" applyFont="1"/>
    <xf numFmtId="17" fontId="285" fillId="0" borderId="0" xfId="0" applyNumberFormat="1" applyFont="1"/>
    <xf numFmtId="17" fontId="285" fillId="0" borderId="0" xfId="0" applyNumberFormat="1" applyFont="1" applyAlignment="1">
      <alignment horizontal="left" vertical="center"/>
    </xf>
  </cellXfs>
  <cellStyles count="4599">
    <cellStyle name="_x0010_" xfId="276" xr:uid="{00000000-0005-0000-0000-000000000000}"/>
    <cellStyle name="_x000a_386grabber=M" xfId="277" xr:uid="{00000000-0005-0000-0000-000001000000}"/>
    <cellStyle name="_x000d__x000a_JournalTemplate=C:\COMFO\CTALK\JOURSTD.TPL_x000d__x000a_LbStateAddress=3 3 0 251 1 89 2 311_x000d__x000a_LbStateJou" xfId="278" xr:uid="{00000000-0005-0000-0000-000002000000}"/>
    <cellStyle name="_x000d__x000a_JournalTemplate=C:\COMFO\CTALK\JOURSTD.TPL_x000d__x000a_LbStateAddress=3 3 0 251 1 89 2 311_x000d__x000a_LbStateJou 2" xfId="279" xr:uid="{00000000-0005-0000-0000-000003000000}"/>
    <cellStyle name="_x000d__x000a_JournalTemplate=C:\COMFO\CTALK\JOURSTD.TPL_x000d__x000a_LbStateAddress=3 3 0 251 1 89 2 311_x000d__x000a_LbStateJou 3" xfId="280" xr:uid="{00000000-0005-0000-0000-000004000000}"/>
    <cellStyle name="$" xfId="281" xr:uid="{00000000-0005-0000-0000-000005000000}"/>
    <cellStyle name="$$K" xfId="282" xr:uid="{00000000-0005-0000-0000-000006000000}"/>
    <cellStyle name="$$Mil" xfId="283" xr:uid="{00000000-0005-0000-0000-000007000000}"/>
    <cellStyle name="%" xfId="284" xr:uid="{00000000-0005-0000-0000-000008000000}"/>
    <cellStyle name="% 2" xfId="285" xr:uid="{00000000-0005-0000-0000-000009000000}"/>
    <cellStyle name="% 3" xfId="286" xr:uid="{00000000-0005-0000-0000-00000A000000}"/>
    <cellStyle name="% 4" xfId="287" xr:uid="{00000000-0005-0000-0000-00000B000000}"/>
    <cellStyle name="% 5" xfId="288" xr:uid="{00000000-0005-0000-0000-00000C000000}"/>
    <cellStyle name="% 6" xfId="289" xr:uid="{00000000-0005-0000-0000-00000D000000}"/>
    <cellStyle name="% 7" xfId="290" xr:uid="{00000000-0005-0000-0000-00000E000000}"/>
    <cellStyle name="% 8" xfId="291" xr:uid="{00000000-0005-0000-0000-00000F000000}"/>
    <cellStyle name="******************************************" xfId="292" xr:uid="{00000000-0005-0000-0000-000010000000}"/>
    <cellStyle name="?? [0.00]_PERSONAL" xfId="293" xr:uid="{00000000-0005-0000-0000-000011000000}"/>
    <cellStyle name="?? [0]_??" xfId="294" xr:uid="{00000000-0005-0000-0000-000012000000}"/>
    <cellStyle name="???? [0.00]_PERSONAL" xfId="295" xr:uid="{00000000-0005-0000-0000-000013000000}"/>
    <cellStyle name="????_PERSONAL" xfId="296" xr:uid="{00000000-0005-0000-0000-000014000000}"/>
    <cellStyle name="??_?.????" xfId="297" xr:uid="{00000000-0005-0000-0000-000015000000}"/>
    <cellStyle name="_%(SignOnly)" xfId="298" xr:uid="{00000000-0005-0000-0000-000016000000}"/>
    <cellStyle name="_%(SignSpaceOnly)" xfId="299" xr:uid="{00000000-0005-0000-0000-000017000000}"/>
    <cellStyle name="_02.12 Bookings details" xfId="300" xr:uid="{00000000-0005-0000-0000-000018000000}"/>
    <cellStyle name="_02.12 Bookings details_Acquisition Schedules" xfId="301" xr:uid="{00000000-0005-0000-0000-000019000000}"/>
    <cellStyle name="_05 SA Key Trend Data" xfId="302" xr:uid="{00000000-0005-0000-0000-00001A000000}"/>
    <cellStyle name="_07.10" xfId="303" xr:uid="{00000000-0005-0000-0000-00001B000000}"/>
    <cellStyle name="_0706_CISCO Q4 FCST_CISCO VIEW_062107_V1A_CHQ PLNG" xfId="304" xr:uid="{00000000-0005-0000-0000-00001C000000}"/>
    <cellStyle name="_0706_CISCO_Cisco WebEx - Proforma PL_6-23-07_HYPERION" xfId="305" xr:uid="{00000000-0005-0000-0000-00001D000000}"/>
    <cellStyle name="_0707_CISCO_FOR CORP_ FY 08 PLAN MODEL_WEBEX_FINAL_CHQ PLNG" xfId="306" xr:uid="{00000000-0005-0000-0000-00001E000000}"/>
    <cellStyle name="_0707_CISCO_FOR CORP_ FY 08 PLAN MODEL_WEBEX_FINAL_CHQ PLNG_Acquisition Schedules" xfId="307" xr:uid="{00000000-0005-0000-0000-00001F000000}"/>
    <cellStyle name="_0707_CISCO_FY 08 PLAN MODEL_WEBEX_V3A_071607_CHQ PLNG" xfId="308" xr:uid="{00000000-0005-0000-0000-000020000000}"/>
    <cellStyle name="_0707_CISCO_FY 08 PLAN MODEL_WEBEX_V3A_071607_CHQ PLNG_Acquisition Schedules" xfId="309" xr:uid="{00000000-0005-0000-0000-000021000000}"/>
    <cellStyle name="_0707_CISCO_FY 08 PLAN MODEL_WEBEX_V4C_072507_CHQ PLNG" xfId="310" xr:uid="{00000000-0005-0000-0000-000022000000}"/>
    <cellStyle name="_0707_CISCO_FY 08 PLAN MODEL_WEBEX_V4C_072507_CHQ PLNG_Acquisition Schedules" xfId="311" xr:uid="{00000000-0005-0000-0000-000023000000}"/>
    <cellStyle name="_0708_WEBEXCONNECT PLAN CONTING- Q108 v9_APPROVED_CHQ PLNG" xfId="312" xr:uid="{00000000-0005-0000-0000-000024000000}"/>
    <cellStyle name="_0708_WEBEXCONNECT PLAN CONTING- Q108 v9_APPROVED_CHQ PLNG_Acquisition Schedules" xfId="313" xr:uid="{00000000-0005-0000-0000-000025000000}"/>
    <cellStyle name="_0708_WEBEXCONNECT PLAN CONTING- Q108 v9_APPROVED_CHQ PLNG_Acquisition Schedules_1" xfId="314" xr:uid="{00000000-0005-0000-0000-000026000000}"/>
    <cellStyle name="_0709_Q1 FCST_RANGE_09_24_07_V1_CHQ PLNG" xfId="315" xr:uid="{00000000-0005-0000-0000-000027000000}"/>
    <cellStyle name="_1.3.07 SA Closing Package DEC" xfId="316" xr:uid="{00000000-0005-0000-0000-000028000000}"/>
    <cellStyle name="_1.3.07 SA Closing Package DEC 2" xfId="317" xr:uid="{00000000-0005-0000-0000-000029000000}"/>
    <cellStyle name="_1.3.07 SA Closing Package DEC 3" xfId="318" xr:uid="{00000000-0005-0000-0000-00002A000000}"/>
    <cellStyle name="_1.3.07 SA Closing Package DEC 4" xfId="319" xr:uid="{00000000-0005-0000-0000-00002B000000}"/>
    <cellStyle name="_1.3.07 SA Closing Package DEC 5" xfId="320" xr:uid="{00000000-0005-0000-0000-00002C000000}"/>
    <cellStyle name="_1.3.07 SA Closing Package DEC 6" xfId="321" xr:uid="{00000000-0005-0000-0000-00002D000000}"/>
    <cellStyle name="_1.3.07 SA Closing Package DEC 7" xfId="322" xr:uid="{00000000-0005-0000-0000-00002E000000}"/>
    <cellStyle name="_1.3.07 SA Closing Package DEC 8" xfId="323" xr:uid="{00000000-0005-0000-0000-00002F000000}"/>
    <cellStyle name="_10 29 08 Demantra Upload" xfId="324" xr:uid="{00000000-0005-0000-0000-000030000000}"/>
    <cellStyle name="_10 29 08 Demantra Upload 2" xfId="325" xr:uid="{00000000-0005-0000-0000-000031000000}"/>
    <cellStyle name="_10 30 08 Demantra Upload" xfId="326" xr:uid="{00000000-0005-0000-0000-000032000000}"/>
    <cellStyle name="_10 30 08 Demantra Upload 2" xfId="327" xr:uid="{00000000-0005-0000-0000-000033000000}"/>
    <cellStyle name="_11 Bookings by Theater" xfId="328" xr:uid="{00000000-0005-0000-0000-000034000000}"/>
    <cellStyle name="_11 Bookings by Theater_Acquisition Schedules" xfId="329" xr:uid="{00000000-0005-0000-0000-000035000000}"/>
    <cellStyle name="_11.29.06 Closing Pack SA November" xfId="330" xr:uid="{00000000-0005-0000-0000-000036000000}"/>
    <cellStyle name="_11.29.06 Closing Pack SA November 2" xfId="331" xr:uid="{00000000-0005-0000-0000-000037000000}"/>
    <cellStyle name="_11.29.06 Closing Pack SA November 3" xfId="332" xr:uid="{00000000-0005-0000-0000-000038000000}"/>
    <cellStyle name="_11.29.06 Closing Pack SA November 4" xfId="333" xr:uid="{00000000-0005-0000-0000-000039000000}"/>
    <cellStyle name="_11.29.06 Closing Pack SA November 5" xfId="334" xr:uid="{00000000-0005-0000-0000-00003A000000}"/>
    <cellStyle name="_11.29.06 Closing Pack SA November 6" xfId="335" xr:uid="{00000000-0005-0000-0000-00003B000000}"/>
    <cellStyle name="_11.29.06 Closing Pack SA November 7" xfId="336" xr:uid="{00000000-0005-0000-0000-00003C000000}"/>
    <cellStyle name="_11.29.06 Closing Pack SA November 8" xfId="337" xr:uid="{00000000-0005-0000-0000-00003D000000}"/>
    <cellStyle name="_117492.xls Chart 31" xfId="338" xr:uid="{00000000-0005-0000-0000-00003E000000}"/>
    <cellStyle name="_117492.xls Chart 31_Acquisition Schedules" xfId="339" xr:uid="{00000000-0005-0000-0000-00003F000000}"/>
    <cellStyle name="_117492.xls Chart 31_Financial Model v6-03-26-2004" xfId="340" xr:uid="{00000000-0005-0000-0000-000040000000}"/>
    <cellStyle name="_117492.xls Chart 31_Financial Model v6-03-26-2004_Acquisition Schedules" xfId="341" xr:uid="{00000000-0005-0000-0000-000041000000}"/>
    <cellStyle name="_117492.xls Chart 32" xfId="342" xr:uid="{00000000-0005-0000-0000-000042000000}"/>
    <cellStyle name="_117492.xls Chart 32_Acquisition Schedules" xfId="343" xr:uid="{00000000-0005-0000-0000-000043000000}"/>
    <cellStyle name="_117492.xls Chart 32_Financial Model v6-03-26-2004" xfId="344" xr:uid="{00000000-0005-0000-0000-000044000000}"/>
    <cellStyle name="_117492.xls Chart 32_Financial Model v6-03-26-2004_Acquisition Schedules" xfId="345" xr:uid="{00000000-0005-0000-0000-000045000000}"/>
    <cellStyle name="_117492.xls Chart 33" xfId="346" xr:uid="{00000000-0005-0000-0000-000046000000}"/>
    <cellStyle name="_117492.xls Chart 33_Acquisition Schedules" xfId="347" xr:uid="{00000000-0005-0000-0000-000047000000}"/>
    <cellStyle name="_117492.xls Chart 33_Financial Model v6-03-26-2004" xfId="348" xr:uid="{00000000-0005-0000-0000-000048000000}"/>
    <cellStyle name="_117492.xls Chart 33_Financial Model v6-03-26-2004_Acquisition Schedules" xfId="349" xr:uid="{00000000-0005-0000-0000-000049000000}"/>
    <cellStyle name="_117492.xls Chart 34" xfId="350" xr:uid="{00000000-0005-0000-0000-00004A000000}"/>
    <cellStyle name="_117492.xls Chart 34_Acquisition Schedules" xfId="351" xr:uid="{00000000-0005-0000-0000-00004B000000}"/>
    <cellStyle name="_117492.xls Chart 34_Financial Model v6-03-26-2004" xfId="352" xr:uid="{00000000-0005-0000-0000-00004C000000}"/>
    <cellStyle name="_117492.xls Chart 34_Financial Model v6-03-26-2004_Acquisition Schedules" xfId="353" xr:uid="{00000000-0005-0000-0000-00004D000000}"/>
    <cellStyle name="_117492.xls Chart 35" xfId="354" xr:uid="{00000000-0005-0000-0000-00004E000000}"/>
    <cellStyle name="_117492.xls Chart 35_Acquisition Schedules" xfId="355" xr:uid="{00000000-0005-0000-0000-00004F000000}"/>
    <cellStyle name="_117492.xls Chart 35_Financial Model v6-03-26-2004" xfId="356" xr:uid="{00000000-0005-0000-0000-000050000000}"/>
    <cellStyle name="_117492.xls Chart 35_Financial Model v6-03-26-2004_Acquisition Schedules" xfId="357" xr:uid="{00000000-0005-0000-0000-000051000000}"/>
    <cellStyle name="_12 Bookings by area, cms ranking and discount" xfId="358" xr:uid="{00000000-0005-0000-0000-000052000000}"/>
    <cellStyle name="_12 Bookings by area, cms ranking and discount_Acquisition Schedules" xfId="359" xr:uid="{00000000-0005-0000-0000-000053000000}"/>
    <cellStyle name="_13 Bookings cheat sheet summary and details and Top 20" xfId="360" xr:uid="{00000000-0005-0000-0000-000054000000}"/>
    <cellStyle name="_13 Bookings cheat sheet summary and details and Top 20_Acquisition Schedules" xfId="361" xr:uid="{00000000-0005-0000-0000-000055000000}"/>
    <cellStyle name="_14 AT Bookings Expense" xfId="362" xr:uid="{00000000-0005-0000-0000-000056000000}"/>
    <cellStyle name="_14 AT Bookings Expense_Acquisition Schedules" xfId="363" xr:uid="{00000000-0005-0000-0000-000057000000}"/>
    <cellStyle name="_15600 Template for Customer Deals1" xfId="364" xr:uid="{00000000-0005-0000-0000-000058000000}"/>
    <cellStyle name="_15600 Template for Customer Deals1 2" xfId="365" xr:uid="{00000000-0005-0000-0000-000059000000}"/>
    <cellStyle name="_16 Revenue by Theatre" xfId="366" xr:uid="{00000000-0005-0000-0000-00005A000000}"/>
    <cellStyle name="_16 Revenue by Theatre_Acquisition Schedules" xfId="367" xr:uid="{00000000-0005-0000-0000-00005B000000}"/>
    <cellStyle name="_19 Revenue Top 20" xfId="368" xr:uid="{00000000-0005-0000-0000-00005C000000}"/>
    <cellStyle name="_19 Revenue Top 20_Acquisition Schedules" xfId="369" xr:uid="{00000000-0005-0000-0000-00005D000000}"/>
    <cellStyle name="_2.28.07 Closing Package Feb" xfId="370" xr:uid="{00000000-0005-0000-0000-00005E000000}"/>
    <cellStyle name="_2.28.07 Closing Package Feb 2" xfId="371" xr:uid="{00000000-0005-0000-0000-00005F000000}"/>
    <cellStyle name="_2.28.07 Closing Package Feb 3" xfId="372" xr:uid="{00000000-0005-0000-0000-000060000000}"/>
    <cellStyle name="_2.28.07 Closing Package Feb 4" xfId="373" xr:uid="{00000000-0005-0000-0000-000061000000}"/>
    <cellStyle name="_2.28.07 Closing Package Feb 5" xfId="374" xr:uid="{00000000-0005-0000-0000-000062000000}"/>
    <cellStyle name="_2.28.07 Closing Package Feb 6" xfId="375" xr:uid="{00000000-0005-0000-0000-000063000000}"/>
    <cellStyle name="_2.28.07 Closing Package Feb 7" xfId="376" xr:uid="{00000000-0005-0000-0000-000064000000}"/>
    <cellStyle name="_2.28.07 Closing Package Feb 8" xfId="377" xr:uid="{00000000-0005-0000-0000-000065000000}"/>
    <cellStyle name="_2005 Business Plan - EEMESA V5" xfId="378" xr:uid="{00000000-0005-0000-0000-000066000000}"/>
    <cellStyle name="_2006 EMEA BMT 121605" xfId="379" xr:uid="{00000000-0005-0000-0000-000067000000}"/>
    <cellStyle name="_2006 EMEA BMT 121605_Book1 (3)" xfId="380" xr:uid="{00000000-0005-0000-0000-000068000000}"/>
    <cellStyle name="_2006 Plan EUR by BMT 010506" xfId="381" xr:uid="{00000000-0005-0000-0000-000069000000}"/>
    <cellStyle name="_2006 Plan EUR by BMT 010506_Book1 (3)" xfId="382" xr:uid="{00000000-0005-0000-0000-00006A000000}"/>
    <cellStyle name="_2006 quarterly phasing by country" xfId="383" xr:uid="{00000000-0005-0000-0000-00006B000000}"/>
    <cellStyle name="_2007 07 16 XS CISCO GDL PCBA" xfId="384" xr:uid="{00000000-0005-0000-0000-00006C000000}"/>
    <cellStyle name="_2007 09 10 Staffing Report" xfId="385" xr:uid="{00000000-0005-0000-0000-00006D000000}"/>
    <cellStyle name="_2007 09 30 Staffing Report" xfId="386" xr:uid="{00000000-0005-0000-0000-00006E000000}"/>
    <cellStyle name="_2008 initial scenarios Jan v2" xfId="387" xr:uid="{00000000-0005-0000-0000-00006F000000}"/>
    <cellStyle name="_3.24.07 Final SA PL and PF Items" xfId="388" xr:uid="{00000000-0005-0000-0000-000070000000}"/>
    <cellStyle name="_3.24.07 Final SA PL and PF Items 2" xfId="389" xr:uid="{00000000-0005-0000-0000-000071000000}"/>
    <cellStyle name="_3.24.07 Final SA PL and PF Items 3" xfId="390" xr:uid="{00000000-0005-0000-0000-000072000000}"/>
    <cellStyle name="_3.24.07 Final SA PL and PF Items 4" xfId="391" xr:uid="{00000000-0005-0000-0000-000073000000}"/>
    <cellStyle name="_3.24.07 Final SA PL and PF Items 5" xfId="392" xr:uid="{00000000-0005-0000-0000-000074000000}"/>
    <cellStyle name="_3.24.07 Final SA PL and PF Items 6" xfId="393" xr:uid="{00000000-0005-0000-0000-000075000000}"/>
    <cellStyle name="_3.24.07 Final SA PL and PF Items 7" xfId="394" xr:uid="{00000000-0005-0000-0000-000076000000}"/>
    <cellStyle name="_3.24.07 Final SA PL and PF Items 8" xfId="395" xr:uid="{00000000-0005-0000-0000-000077000000}"/>
    <cellStyle name="_3-WW 2nd Pass With Bridge Recd 20-Apr $3.557Bn" xfId="396" xr:uid="{00000000-0005-0000-0000-000078000000}"/>
    <cellStyle name="_5Qtr forecast_28FEB07 (2)" xfId="397" xr:uid="{00000000-0005-0000-0000-000079000000}"/>
    <cellStyle name="_5Qtr forecast_28FEB07 (2) 2" xfId="398" xr:uid="{00000000-0005-0000-0000-00007A000000}"/>
    <cellStyle name="_5Qtr forecast_28FEB07 (2) 3" xfId="399" xr:uid="{00000000-0005-0000-0000-00007B000000}"/>
    <cellStyle name="_5Qtr forecast_28FEB07 (2) 4" xfId="400" xr:uid="{00000000-0005-0000-0000-00007C000000}"/>
    <cellStyle name="_5Qtr forecast_28FEB07 (2) 5" xfId="401" xr:uid="{00000000-0005-0000-0000-00007D000000}"/>
    <cellStyle name="_5Qtr forecast_28FEB07 (2) 6" xfId="402" xr:uid="{00000000-0005-0000-0000-00007E000000}"/>
    <cellStyle name="_5Qtr forecast_28FEB07 (2) 7" xfId="403" xr:uid="{00000000-0005-0000-0000-00007F000000}"/>
    <cellStyle name="_6th Mar 2006 Inside Sales Weekly Report" xfId="404" xr:uid="{00000000-0005-0000-0000-000080000000}"/>
    <cellStyle name="_6th Mar 2006 Inside Sales Weekly Report_Book1 (3)" xfId="405" xr:uid="{00000000-0005-0000-0000-000081000000}"/>
    <cellStyle name="_7 Deferred Revenue" xfId="406" xr:uid="{00000000-0005-0000-0000-000082000000}"/>
    <cellStyle name="_7 Deferred Revenue_Acquisition Schedules" xfId="407" xr:uid="{00000000-0005-0000-0000-000083000000}"/>
    <cellStyle name="_7-28-08 Book  Rev PL detail for Video TMS" xfId="408" xr:uid="{00000000-0005-0000-0000-000084000000}"/>
    <cellStyle name="_8 Inventory Summary, Turns &amp; SEC View" xfId="409" xr:uid="{00000000-0005-0000-0000-000085000000}"/>
    <cellStyle name="_Access Market Estimates - Telecom" xfId="410" xr:uid="{00000000-0005-0000-0000-000086000000}"/>
    <cellStyle name="_x0010__Acquisition Schedules" xfId="411" xr:uid="{00000000-0005-0000-0000-000087000000}"/>
    <cellStyle name="_x0010__Acquisition Schedules_1" xfId="412" xr:uid="{00000000-0005-0000-0000-000088000000}"/>
    <cellStyle name="_aes_May04_us" xfId="413" xr:uid="{00000000-0005-0000-0000-000089000000}"/>
    <cellStyle name="_aes_May04_us_Acquisition Schedules" xfId="414" xr:uid="{00000000-0005-0000-0000-00008A000000}"/>
    <cellStyle name="_aes_ww_Jan06_theater" xfId="415" xr:uid="{00000000-0005-0000-0000-00008B000000}"/>
    <cellStyle name="_aes_ww_Jan06_theater_Acquisition Schedules" xfId="416" xr:uid="{00000000-0005-0000-0000-00008C000000}"/>
    <cellStyle name="_aes_ww_jv_jan05" xfId="417" xr:uid="{00000000-0005-0000-0000-00008D000000}"/>
    <cellStyle name="_aes_ww_jv_jan05_Acquisition Schedules" xfId="418" xr:uid="{00000000-0005-0000-0000-00008E000000}"/>
    <cellStyle name="_AI-FY06_Q1-W10" xfId="419" xr:uid="{00000000-0005-0000-0000-00008F000000}"/>
    <cellStyle name="_AI-FY06_Q2-W7" xfId="420" xr:uid="{00000000-0005-0000-0000-000090000000}"/>
    <cellStyle name="_ANZ FY04 Goaling" xfId="421" xr:uid="{00000000-0005-0000-0000-000091000000}"/>
    <cellStyle name="_ANZ FY04 Goaling_Acquisition Schedules" xfId="422" xr:uid="{00000000-0005-0000-0000-000092000000}"/>
    <cellStyle name="_ANZ_S.Asia Q3 Commit" xfId="423" xr:uid="{00000000-0005-0000-0000-000093000000}"/>
    <cellStyle name="_APAC  Bookings Feb'02 Fcst" xfId="424" xr:uid="{00000000-0005-0000-0000-000094000000}"/>
    <cellStyle name="_APAC  Bookings Mar'02 Fcst" xfId="425" xr:uid="{00000000-0005-0000-0000-000095000000}"/>
    <cellStyle name="_APAC FY03 Plan_+Global (FinalRevised)" xfId="426" xr:uid="{00000000-0005-0000-0000-000096000000}"/>
    <cellStyle name="_APAC Support Bookings - July02" xfId="427" xr:uid="{00000000-0005-0000-0000-000097000000}"/>
    <cellStyle name="_APAC Support Bookings - July02_Acquisition Schedules" xfId="428" xr:uid="{00000000-0005-0000-0000-000098000000}"/>
    <cellStyle name="_APAC Support Bookings - July02_APAC AS Aug'05 WD3 Flash" xfId="429" xr:uid="{00000000-0005-0000-0000-000099000000}"/>
    <cellStyle name="_APAC Support Bookings - July02_APAC AS Aug'05 WD3 Flash_Acquisition Schedules" xfId="430" xr:uid="{00000000-0005-0000-0000-00009A000000}"/>
    <cellStyle name="_APAC Support Bookings - July02_AS WD1 Flash Charts - Apr'05" xfId="431" xr:uid="{00000000-0005-0000-0000-00009B000000}"/>
    <cellStyle name="_APAC Support Bookings - July02_AS WD1 Flash Charts - Apr'05_Acquisition Schedules" xfId="432" xr:uid="{00000000-0005-0000-0000-00009C000000}"/>
    <cellStyle name="_APAC Support Bookings - July02_AS WD1 Flash Charts - May'05" xfId="433" xr:uid="{00000000-0005-0000-0000-00009D000000}"/>
    <cellStyle name="_APAC Support Bookings - July02_AS WD1 Flash Charts - May'05_Acquisition Schedules" xfId="434" xr:uid="{00000000-0005-0000-0000-00009E000000}"/>
    <cellStyle name="_APAC Support Bookings - July02_AS WD3 Flash Charts - Apr'05" xfId="435" xr:uid="{00000000-0005-0000-0000-00009F000000}"/>
    <cellStyle name="_APAC Support Bookings - July02_AS WD3 Flash Charts - Apr'05_Acquisition Schedules" xfId="436" xr:uid="{00000000-0005-0000-0000-0000A0000000}"/>
    <cellStyle name="_APAC Support Bookings - July02_AS WD3 Flash Charts - Mar'05v1" xfId="437" xr:uid="{00000000-0005-0000-0000-0000A1000000}"/>
    <cellStyle name="_APAC Support Bookings - July02_AS WD3 Flash Charts - Mar'05v1_Acquisition Schedules" xfId="438" xr:uid="{00000000-0005-0000-0000-0000A2000000}"/>
    <cellStyle name="_APAC Support Bookings - July02_CA WD1 Flash Charts - Sep'05" xfId="439" xr:uid="{00000000-0005-0000-0000-0000A3000000}"/>
    <cellStyle name="_APAC Support Bookings - July02_CA WD1 Flash Charts - Sep'05_Acquisition Schedules" xfId="440" xr:uid="{00000000-0005-0000-0000-0000A4000000}"/>
    <cellStyle name="_APAC Support Bookings - Mar03" xfId="441" xr:uid="{00000000-0005-0000-0000-0000A5000000}"/>
    <cellStyle name="_APAC Support Bookings - Mar03_Acquisition Schedules" xfId="442" xr:uid="{00000000-0005-0000-0000-0000A6000000}"/>
    <cellStyle name="_APAC Support Bookings - Mar03_APAC AS Aug'05 WD3 Flash" xfId="443" xr:uid="{00000000-0005-0000-0000-0000A7000000}"/>
    <cellStyle name="_APAC Support Bookings - Mar03_APAC AS Aug'05 WD3 Flash_Acquisition Schedules" xfId="444" xr:uid="{00000000-0005-0000-0000-0000A8000000}"/>
    <cellStyle name="_APAC Support Bookings - Mar03_AS WD1 Flash Charts - Apr'05" xfId="445" xr:uid="{00000000-0005-0000-0000-0000A9000000}"/>
    <cellStyle name="_APAC Support Bookings - Mar03_AS WD1 Flash Charts - Apr'05_Acquisition Schedules" xfId="446" xr:uid="{00000000-0005-0000-0000-0000AA000000}"/>
    <cellStyle name="_APAC Support Bookings - Mar03_AS WD1 Flash Charts - May'05" xfId="447" xr:uid="{00000000-0005-0000-0000-0000AB000000}"/>
    <cellStyle name="_APAC Support Bookings - Mar03_AS WD1 Flash Charts - May'05_Acquisition Schedules" xfId="448" xr:uid="{00000000-0005-0000-0000-0000AC000000}"/>
    <cellStyle name="_APAC Support Bookings - Mar03_AS WD3 Flash Charts - Apr'05" xfId="449" xr:uid="{00000000-0005-0000-0000-0000AD000000}"/>
    <cellStyle name="_APAC Support Bookings - Mar03_AS WD3 Flash Charts - Apr'05_Acquisition Schedules" xfId="450" xr:uid="{00000000-0005-0000-0000-0000AE000000}"/>
    <cellStyle name="_APAC Support Bookings - Mar03_AS WD3 Flash Charts - Mar'05v1" xfId="451" xr:uid="{00000000-0005-0000-0000-0000AF000000}"/>
    <cellStyle name="_APAC Support Bookings - Mar03_AS WD3 Flash Charts - Mar'05v1_Acquisition Schedules" xfId="452" xr:uid="{00000000-0005-0000-0000-0000B0000000}"/>
    <cellStyle name="_APAC Support Bookings - Mar03_CA WD1 Flash Charts - Sep'05" xfId="453" xr:uid="{00000000-0005-0000-0000-0000B1000000}"/>
    <cellStyle name="_APAC Support Bookings - Mar03_CA WD1 Flash Charts - Sep'05_Acquisition Schedules" xfId="454" xr:uid="{00000000-0005-0000-0000-0000B2000000}"/>
    <cellStyle name="_APAC Support Bookings - Mar03_FY04 Korea Goaling" xfId="455" xr:uid="{00000000-0005-0000-0000-0000B3000000}"/>
    <cellStyle name="_APAC Support Bookings - Mar03_FY04 Korea Goaling_Acquisition Schedules" xfId="456" xr:uid="{00000000-0005-0000-0000-0000B4000000}"/>
    <cellStyle name="_APAC Support Bookings - May03" xfId="457" xr:uid="{00000000-0005-0000-0000-0000B5000000}"/>
    <cellStyle name="_APAC Support Bookings - May03_Acquisition Schedules" xfId="458" xr:uid="{00000000-0005-0000-0000-0000B6000000}"/>
    <cellStyle name="_APAC Support Bookings (Oct'02)" xfId="459" xr:uid="{00000000-0005-0000-0000-0000B7000000}"/>
    <cellStyle name="_APAC Support Bookings (Oct'02)_Acquisition Schedules" xfId="460" xr:uid="{00000000-0005-0000-0000-0000B8000000}"/>
    <cellStyle name="_APAC Support Bookings (Oct'02)_APAC AS Aug'05 WD3 Flash" xfId="461" xr:uid="{00000000-0005-0000-0000-0000B9000000}"/>
    <cellStyle name="_APAC Support Bookings (Oct'02)_APAC AS Aug'05 WD3 Flash_Acquisition Schedules" xfId="462" xr:uid="{00000000-0005-0000-0000-0000BA000000}"/>
    <cellStyle name="_APAC Support Bookings (Oct'02)_APAC AS Oct'06 WD3 Flash" xfId="463" xr:uid="{00000000-0005-0000-0000-0000BB000000}"/>
    <cellStyle name="_APAC Support Bookings (Oct'02)_APAC AS Oct'06 WD3 Flash_Acquisition Schedules" xfId="464" xr:uid="{00000000-0005-0000-0000-0000BC000000}"/>
    <cellStyle name="_APAC Support Bookings (Oct'02)_APAC Support Bookings - Jun03" xfId="465" xr:uid="{00000000-0005-0000-0000-0000BD000000}"/>
    <cellStyle name="_APAC Support Bookings (Oct'02)_APAC Support Bookings - Jun03_Acquisition Schedules" xfId="466" xr:uid="{00000000-0005-0000-0000-0000BE000000}"/>
    <cellStyle name="_APAC Support Bookings (Oct'02)_APAC Support Bookings - Jun03_APAC AS Aug'05 WD3 Flash" xfId="467" xr:uid="{00000000-0005-0000-0000-0000BF000000}"/>
    <cellStyle name="_APAC Support Bookings (Oct'02)_APAC Support Bookings - Jun03_APAC AS Aug'05 WD3 Flash_Acquisition Schedules" xfId="468" xr:uid="{00000000-0005-0000-0000-0000C0000000}"/>
    <cellStyle name="_APAC Support Bookings (Oct'02)_APAC Support Bookings - Jun03_AS Variance Analysis_Aug07" xfId="469" xr:uid="{00000000-0005-0000-0000-0000C1000000}"/>
    <cellStyle name="_APAC Support Bookings (Oct'02)_APAC Support Bookings - Jun03_AS Variance Analysis_Aug07_Acquisition Schedules" xfId="470" xr:uid="{00000000-0005-0000-0000-0000C2000000}"/>
    <cellStyle name="_APAC Support Bookings (Oct'02)_APAC Support Bookings - Jun03_AS WD1 Flash Charts - Apr'05" xfId="471" xr:uid="{00000000-0005-0000-0000-0000C3000000}"/>
    <cellStyle name="_APAC Support Bookings (Oct'02)_APAC Support Bookings - Jun03_AS WD1 Flash Charts - Apr'05_Acquisition Schedules" xfId="472" xr:uid="{00000000-0005-0000-0000-0000C4000000}"/>
    <cellStyle name="_APAC Support Bookings (Oct'02)_APAC Support Bookings - Jun03_AS WD1 Flash Charts - May'05" xfId="473" xr:uid="{00000000-0005-0000-0000-0000C5000000}"/>
    <cellStyle name="_APAC Support Bookings (Oct'02)_APAC Support Bookings - Jun03_AS WD1 Flash Charts - May'05_Acquisition Schedules" xfId="474" xr:uid="{00000000-0005-0000-0000-0000C6000000}"/>
    <cellStyle name="_APAC Support Bookings (Oct'02)_APAC Support Bookings - Jun03_AS WD3 Flash Charts - Apr'05" xfId="475" xr:uid="{00000000-0005-0000-0000-0000C7000000}"/>
    <cellStyle name="_APAC Support Bookings (Oct'02)_APAC Support Bookings - Jun03_AS WD3 Flash Charts - Apr'05_Acquisition Schedules" xfId="476" xr:uid="{00000000-0005-0000-0000-0000C8000000}"/>
    <cellStyle name="_APAC Support Bookings (Oct'02)_APAC Support Bookings - Jun03_AS WD3 Flash Charts - Mar'05v1" xfId="477" xr:uid="{00000000-0005-0000-0000-0000C9000000}"/>
    <cellStyle name="_APAC Support Bookings (Oct'02)_APAC Support Bookings - Jun03_AS WD3 Flash Charts - Mar'05v1_Acquisition Schedules" xfId="478" xr:uid="{00000000-0005-0000-0000-0000CA000000}"/>
    <cellStyle name="_APAC Support Bookings (Oct'02)_APAC Support Bookings - Jun03_CA WD1 Flash Charts - Sep'05" xfId="479" xr:uid="{00000000-0005-0000-0000-0000CB000000}"/>
    <cellStyle name="_APAC Support Bookings (Oct'02)_APAC Support Bookings - Jun03_CA WD1 Flash Charts - Sep'05_Acquisition Schedules" xfId="480" xr:uid="{00000000-0005-0000-0000-0000CC000000}"/>
    <cellStyle name="_APAC Support Bookings (Oct'02)_APAC Support Bookings - Jun03_Target Template" xfId="481" xr:uid="{00000000-0005-0000-0000-0000CD000000}"/>
    <cellStyle name="_APAC Support Bookings (Oct'02)_APAC Support Bookings - Jun03_Target Template_Acquisition Schedules" xfId="482" xr:uid="{00000000-0005-0000-0000-0000CE000000}"/>
    <cellStyle name="_APAC Support Bookings (Oct'02)_APAC Weekly Commit - FY04Q2W01" xfId="483" xr:uid="{00000000-0005-0000-0000-0000CF000000}"/>
    <cellStyle name="_APAC Support Bookings (Oct'02)_APAC Weekly Commit - FY04Q2W01_Acquisition Schedules" xfId="484" xr:uid="{00000000-0005-0000-0000-0000D0000000}"/>
    <cellStyle name="_APAC Support Bookings (Oct'02)_AS Variance Analysis_Aug07" xfId="485" xr:uid="{00000000-0005-0000-0000-0000D1000000}"/>
    <cellStyle name="_APAC Support Bookings (Oct'02)_AS Variance Analysis_Aug07_Acquisition Schedules" xfId="486" xr:uid="{00000000-0005-0000-0000-0000D2000000}"/>
    <cellStyle name="_APAC Support Bookings (Oct'02)_AS WD1 Flash Charts - Apr'05" xfId="487" xr:uid="{00000000-0005-0000-0000-0000D3000000}"/>
    <cellStyle name="_APAC Support Bookings (Oct'02)_AS WD1 Flash Charts - Apr'05_Acquisition Schedules" xfId="488" xr:uid="{00000000-0005-0000-0000-0000D4000000}"/>
    <cellStyle name="_APAC Support Bookings (Oct'02)_AS WD1 Flash Charts - May'05" xfId="489" xr:uid="{00000000-0005-0000-0000-0000D5000000}"/>
    <cellStyle name="_APAC Support Bookings (Oct'02)_AS WD1 Flash Charts - May'05_Acquisition Schedules" xfId="490" xr:uid="{00000000-0005-0000-0000-0000D6000000}"/>
    <cellStyle name="_APAC Support Bookings (Oct'02)_AS WD3 Flash Charts - Apr'05" xfId="491" xr:uid="{00000000-0005-0000-0000-0000D7000000}"/>
    <cellStyle name="_APAC Support Bookings (Oct'02)_AS WD3 Flash Charts - Apr'05_Acquisition Schedules" xfId="492" xr:uid="{00000000-0005-0000-0000-0000D8000000}"/>
    <cellStyle name="_APAC Support Bookings (Oct'02)_AS WD3 Flash Charts - Mar'05v1" xfId="493" xr:uid="{00000000-0005-0000-0000-0000D9000000}"/>
    <cellStyle name="_APAC Support Bookings (Oct'02)_AS WD3 Flash Charts - Mar'05v1_Acquisition Schedules" xfId="494" xr:uid="{00000000-0005-0000-0000-0000DA000000}"/>
    <cellStyle name="_APAC Support Bookings (Oct'02)_CA WD1 Flash Charts - Sep'05" xfId="495" xr:uid="{00000000-0005-0000-0000-0000DB000000}"/>
    <cellStyle name="_APAC Support Bookings (Oct'02)_CA WD1 Flash Charts - Sep'05_Acquisition Schedules" xfId="496" xr:uid="{00000000-0005-0000-0000-0000DC000000}"/>
    <cellStyle name="_APAC Support Bookings (Oct'02)_Forecast Accuracy &amp; Linearity" xfId="497" xr:uid="{00000000-0005-0000-0000-0000DD000000}"/>
    <cellStyle name="_APAC Support Bookings (Oct'02)_Forecast Accuracy &amp; Linearity_Acquisition Schedules" xfId="498" xr:uid="{00000000-0005-0000-0000-0000DE000000}"/>
    <cellStyle name="_APAC Support Bookings (Oct'02)_FY04 Korea Goaling" xfId="499" xr:uid="{00000000-0005-0000-0000-0000DF000000}"/>
    <cellStyle name="_APAC Support Bookings (Oct'02)_FY04 Korea Goaling_Acquisition Schedules" xfId="500" xr:uid="{00000000-0005-0000-0000-0000E0000000}"/>
    <cellStyle name="_APAC Support Bookings (Oct'02)_Q3'02 Ops Call_Feb'021  Korea" xfId="501" xr:uid="{00000000-0005-0000-0000-0000E1000000}"/>
    <cellStyle name="_APAC Support Bookings (Oct'02)_Q3'02 Ops Call_Feb'021  Korea_Acquisition Schedules" xfId="502" xr:uid="{00000000-0005-0000-0000-0000E2000000}"/>
    <cellStyle name="_APAC Support Bookings (Oct'02)_Q3'02 Ops Call_Feb'021  Korea_ANZ FY04 Goaling" xfId="503" xr:uid="{00000000-0005-0000-0000-0000E3000000}"/>
    <cellStyle name="_APAC Support Bookings (Oct'02)_Q3'02 Ops Call_Feb'021  Korea_ANZ FY04 Goaling_Acquisition Schedules" xfId="504" xr:uid="{00000000-0005-0000-0000-0000E4000000}"/>
    <cellStyle name="_APAC Support Bookings (Oct'02)_Q3'02 Ops Call_Feb'021  Korea_APAC AS Aug'05 WD3 Flash" xfId="505" xr:uid="{00000000-0005-0000-0000-0000E5000000}"/>
    <cellStyle name="_APAC Support Bookings (Oct'02)_Q3'02 Ops Call_Feb'021  Korea_APAC AS Aug'05 WD3 Flash_Acquisition Schedules" xfId="506" xr:uid="{00000000-0005-0000-0000-0000E6000000}"/>
    <cellStyle name="_APAC Support Bookings (Oct'02)_Q3'02 Ops Call_Feb'021  Korea_APAC Weekly Commit - FY04Q2W01" xfId="507" xr:uid="{00000000-0005-0000-0000-0000E7000000}"/>
    <cellStyle name="_APAC Support Bookings (Oct'02)_Q3'02 Ops Call_Feb'021  Korea_APAC Weekly Commit - FY04Q2W01_Acquisition Schedules" xfId="508" xr:uid="{00000000-0005-0000-0000-0000E8000000}"/>
    <cellStyle name="_APAC Support Bookings (Oct'02)_Q3'02 Ops Call_Feb'021  Korea_AS WD1 Flash Charts - Apr'05" xfId="509" xr:uid="{00000000-0005-0000-0000-0000E9000000}"/>
    <cellStyle name="_APAC Support Bookings (Oct'02)_Q3'02 Ops Call_Feb'021  Korea_AS WD1 Flash Charts - Apr'05_Acquisition Schedules" xfId="510" xr:uid="{00000000-0005-0000-0000-0000EA000000}"/>
    <cellStyle name="_APAC Support Bookings (Oct'02)_Q3'02 Ops Call_Feb'021  Korea_AS WD1 Flash Charts - May'05" xfId="511" xr:uid="{00000000-0005-0000-0000-0000EB000000}"/>
    <cellStyle name="_APAC Support Bookings (Oct'02)_Q3'02 Ops Call_Feb'021  Korea_AS WD1 Flash Charts - May'05_Acquisition Schedules" xfId="512" xr:uid="{00000000-0005-0000-0000-0000EC000000}"/>
    <cellStyle name="_APAC Support Bookings (Oct'02)_Q3'02 Ops Call_Feb'021  Korea_AS WD3 Flash Charts - Apr'05" xfId="513" xr:uid="{00000000-0005-0000-0000-0000ED000000}"/>
    <cellStyle name="_APAC Support Bookings (Oct'02)_Q3'02 Ops Call_Feb'021  Korea_AS WD3 Flash Charts - Apr'05_Acquisition Schedules" xfId="514" xr:uid="{00000000-0005-0000-0000-0000EE000000}"/>
    <cellStyle name="_APAC Support Bookings (Oct'02)_Q3'02 Ops Call_Feb'021  Korea_AS WD3 Flash Charts - Mar'05v1" xfId="515" xr:uid="{00000000-0005-0000-0000-0000EF000000}"/>
    <cellStyle name="_APAC Support Bookings (Oct'02)_Q3'02 Ops Call_Feb'021  Korea_AS WD3 Flash Charts - Mar'05v1_Acquisition Schedules" xfId="516" xr:uid="{00000000-0005-0000-0000-0000F0000000}"/>
    <cellStyle name="_APAC Support Bookings (Oct'02)_Q3'02 Ops Call_Feb'021  Korea_CA WD1 Flash Charts - Sep'05" xfId="517" xr:uid="{00000000-0005-0000-0000-0000F1000000}"/>
    <cellStyle name="_APAC Support Bookings (Oct'02)_Q3'02 Ops Call_Feb'021  Korea_CA WD1 Flash Charts - Sep'05_Acquisition Schedules" xfId="518" xr:uid="{00000000-0005-0000-0000-0000F2000000}"/>
    <cellStyle name="_APAC Support Bookings (Oct'02)_Q3'02 Ops Call_Feb'021  Korea_Forecast Accuracy &amp; Linearity" xfId="519" xr:uid="{00000000-0005-0000-0000-0000F3000000}"/>
    <cellStyle name="_APAC Support Bookings (Oct'02)_Q3'02 Ops Call_Feb'021  Korea_Forecast Accuracy &amp; Linearity_Acquisition Schedules" xfId="520" xr:uid="{00000000-0005-0000-0000-0000F4000000}"/>
    <cellStyle name="_APAC Support Bookings (Oct'02)_Q3'02 Ops Call_Feb'021  Korea_FY04 Korea Goaling" xfId="521" xr:uid="{00000000-0005-0000-0000-0000F5000000}"/>
    <cellStyle name="_APAC Support Bookings (Oct'02)_Q3'02 Ops Call_Feb'021  Korea_FY04 Korea Goaling_Acquisition Schedules" xfId="522" xr:uid="{00000000-0005-0000-0000-0000F6000000}"/>
    <cellStyle name="_APAC Support Bookings (Oct'02)_Q3'02 Ops Call_Feb'021  Korea_WD1APAC Summary-26-04-05 FY05 ------1" xfId="523" xr:uid="{00000000-0005-0000-0000-0000F7000000}"/>
    <cellStyle name="_APAC Support Bookings (Oct'02)_Q3'02 Ops Call_Feb'021  Korea_WD1APAC Summary-26-04-05 FY05 ------1_Acquisition Schedules" xfId="524" xr:uid="{00000000-0005-0000-0000-0000F8000000}"/>
    <cellStyle name="_APAC Support Bookings (Oct'02)_Target Template" xfId="525" xr:uid="{00000000-0005-0000-0000-0000F9000000}"/>
    <cellStyle name="_APAC Support Bookings (Oct'02)_Target Template_Acquisition Schedules" xfId="526" xr:uid="{00000000-0005-0000-0000-0000FA000000}"/>
    <cellStyle name="_APAC Support Bookings (Oct'02)_WD1APAC Summary-26-04-05 FY05 ------1" xfId="527" xr:uid="{00000000-0005-0000-0000-0000FB000000}"/>
    <cellStyle name="_APAC Support Bookings (Oct'02)_WD1APAC Summary-26-04-05 FY05 ------1_Acquisition Schedules" xfId="528" xr:uid="{00000000-0005-0000-0000-0000FC000000}"/>
    <cellStyle name="_APAC Support Bookings (Sep'02)" xfId="529" xr:uid="{00000000-0005-0000-0000-0000FD000000}"/>
    <cellStyle name="_APAC Support Bookings (Sep'02)_Acquisition Schedules" xfId="530" xr:uid="{00000000-0005-0000-0000-0000FE000000}"/>
    <cellStyle name="_APAC Support Bookings (Sep'02)_APAC AS Aug'05 WD3 Flash" xfId="531" xr:uid="{00000000-0005-0000-0000-0000FF000000}"/>
    <cellStyle name="_APAC Support Bookings (Sep'02)_APAC AS Aug'05 WD3 Flash_Acquisition Schedules" xfId="532" xr:uid="{00000000-0005-0000-0000-000000010000}"/>
    <cellStyle name="_APAC Support Bookings (Sep'02)_APAC AS Oct'06 WD3 Flash" xfId="533" xr:uid="{00000000-0005-0000-0000-000001010000}"/>
    <cellStyle name="_APAC Support Bookings (Sep'02)_APAC AS Oct'06 WD3 Flash_Acquisition Schedules" xfId="534" xr:uid="{00000000-0005-0000-0000-000002010000}"/>
    <cellStyle name="_APAC Support Bookings (Sep'02)_APAC Support Bookings - Jun03" xfId="535" xr:uid="{00000000-0005-0000-0000-000003010000}"/>
    <cellStyle name="_APAC Support Bookings (Sep'02)_APAC Support Bookings - Jun03_Acquisition Schedules" xfId="536" xr:uid="{00000000-0005-0000-0000-000004010000}"/>
    <cellStyle name="_APAC Support Bookings (Sep'02)_APAC Support Bookings - Jun03_APAC AS Aug'05 WD3 Flash" xfId="537" xr:uid="{00000000-0005-0000-0000-000005010000}"/>
    <cellStyle name="_APAC Support Bookings (Sep'02)_APAC Support Bookings - Jun03_APAC AS Aug'05 WD3 Flash_Acquisition Schedules" xfId="538" xr:uid="{00000000-0005-0000-0000-000006010000}"/>
    <cellStyle name="_APAC Support Bookings (Sep'02)_APAC Support Bookings - Jun03_AS Variance Analysis_Aug07" xfId="539" xr:uid="{00000000-0005-0000-0000-000007010000}"/>
    <cellStyle name="_APAC Support Bookings (Sep'02)_APAC Support Bookings - Jun03_AS Variance Analysis_Aug07_Acquisition Schedules" xfId="540" xr:uid="{00000000-0005-0000-0000-000008010000}"/>
    <cellStyle name="_APAC Support Bookings (Sep'02)_APAC Support Bookings - Jun03_AS WD1 Flash Charts - Apr'05" xfId="541" xr:uid="{00000000-0005-0000-0000-000009010000}"/>
    <cellStyle name="_APAC Support Bookings (Sep'02)_APAC Support Bookings - Jun03_AS WD1 Flash Charts - Apr'05_Acquisition Schedules" xfId="542" xr:uid="{00000000-0005-0000-0000-00000A010000}"/>
    <cellStyle name="_APAC Support Bookings (Sep'02)_APAC Support Bookings - Jun03_AS WD1 Flash Charts - May'05" xfId="543" xr:uid="{00000000-0005-0000-0000-00000B010000}"/>
    <cellStyle name="_APAC Support Bookings (Sep'02)_APAC Support Bookings - Jun03_AS WD1 Flash Charts - May'05_Acquisition Schedules" xfId="544" xr:uid="{00000000-0005-0000-0000-00000C010000}"/>
    <cellStyle name="_APAC Support Bookings (Sep'02)_APAC Support Bookings - Jun03_AS WD3 Flash Charts - Apr'05" xfId="545" xr:uid="{00000000-0005-0000-0000-00000D010000}"/>
    <cellStyle name="_APAC Support Bookings (Sep'02)_APAC Support Bookings - Jun03_AS WD3 Flash Charts - Apr'05_Acquisition Schedules" xfId="546" xr:uid="{00000000-0005-0000-0000-00000E010000}"/>
    <cellStyle name="_APAC Support Bookings (Sep'02)_APAC Support Bookings - Jun03_AS WD3 Flash Charts - Mar'05v1" xfId="547" xr:uid="{00000000-0005-0000-0000-00000F010000}"/>
    <cellStyle name="_APAC Support Bookings (Sep'02)_APAC Support Bookings - Jun03_AS WD3 Flash Charts - Mar'05v1_Acquisition Schedules" xfId="548" xr:uid="{00000000-0005-0000-0000-000010010000}"/>
    <cellStyle name="_APAC Support Bookings (Sep'02)_APAC Support Bookings - Jun03_CA WD1 Flash Charts - Sep'05" xfId="549" xr:uid="{00000000-0005-0000-0000-000011010000}"/>
    <cellStyle name="_APAC Support Bookings (Sep'02)_APAC Support Bookings - Jun03_CA WD1 Flash Charts - Sep'05_Acquisition Schedules" xfId="550" xr:uid="{00000000-0005-0000-0000-000012010000}"/>
    <cellStyle name="_APAC Support Bookings (Sep'02)_APAC Support Bookings - Jun03_Target Template" xfId="551" xr:uid="{00000000-0005-0000-0000-000013010000}"/>
    <cellStyle name="_APAC Support Bookings (Sep'02)_APAC Support Bookings - Jun03_Target Template_Acquisition Schedules" xfId="552" xr:uid="{00000000-0005-0000-0000-000014010000}"/>
    <cellStyle name="_APAC Support Bookings (Sep'02)_APAC Weekly Commit - FY04Q2W01" xfId="553" xr:uid="{00000000-0005-0000-0000-000015010000}"/>
    <cellStyle name="_APAC Support Bookings (Sep'02)_APAC Weekly Commit - FY04Q2W01_Acquisition Schedules" xfId="554" xr:uid="{00000000-0005-0000-0000-000016010000}"/>
    <cellStyle name="_APAC Support Bookings (Sep'02)_AS Variance Analysis_Aug07" xfId="555" xr:uid="{00000000-0005-0000-0000-000017010000}"/>
    <cellStyle name="_APAC Support Bookings (Sep'02)_AS Variance Analysis_Aug07_Acquisition Schedules" xfId="556" xr:uid="{00000000-0005-0000-0000-000018010000}"/>
    <cellStyle name="_APAC Support Bookings (Sep'02)_AS WD1 Flash Charts - Apr'05" xfId="557" xr:uid="{00000000-0005-0000-0000-000019010000}"/>
    <cellStyle name="_APAC Support Bookings (Sep'02)_AS WD1 Flash Charts - Apr'05_Acquisition Schedules" xfId="558" xr:uid="{00000000-0005-0000-0000-00001A010000}"/>
    <cellStyle name="_APAC Support Bookings (Sep'02)_AS WD1 Flash Charts - May'05" xfId="559" xr:uid="{00000000-0005-0000-0000-00001B010000}"/>
    <cellStyle name="_APAC Support Bookings (Sep'02)_AS WD1 Flash Charts - May'05_Acquisition Schedules" xfId="560" xr:uid="{00000000-0005-0000-0000-00001C010000}"/>
    <cellStyle name="_APAC Support Bookings (Sep'02)_AS WD3 Flash Charts - Apr'05" xfId="561" xr:uid="{00000000-0005-0000-0000-00001D010000}"/>
    <cellStyle name="_APAC Support Bookings (Sep'02)_AS WD3 Flash Charts - Apr'05_Acquisition Schedules" xfId="562" xr:uid="{00000000-0005-0000-0000-00001E010000}"/>
    <cellStyle name="_APAC Support Bookings (Sep'02)_AS WD3 Flash Charts - Mar'05v1" xfId="563" xr:uid="{00000000-0005-0000-0000-00001F010000}"/>
    <cellStyle name="_APAC Support Bookings (Sep'02)_AS WD3 Flash Charts - Mar'05v1_Acquisition Schedules" xfId="564" xr:uid="{00000000-0005-0000-0000-000020010000}"/>
    <cellStyle name="_APAC Support Bookings (Sep'02)_CA WD1 Flash Charts - Sep'05" xfId="565" xr:uid="{00000000-0005-0000-0000-000021010000}"/>
    <cellStyle name="_APAC Support Bookings (Sep'02)_CA WD1 Flash Charts - Sep'05_Acquisition Schedules" xfId="566" xr:uid="{00000000-0005-0000-0000-000022010000}"/>
    <cellStyle name="_APAC Support Bookings (Sep'02)_Forecast Accuracy &amp; Linearity" xfId="567" xr:uid="{00000000-0005-0000-0000-000023010000}"/>
    <cellStyle name="_APAC Support Bookings (Sep'02)_Forecast Accuracy &amp; Linearity_Acquisition Schedules" xfId="568" xr:uid="{00000000-0005-0000-0000-000024010000}"/>
    <cellStyle name="_APAC Support Bookings (Sep'02)_FY04 Korea Goaling" xfId="569" xr:uid="{00000000-0005-0000-0000-000025010000}"/>
    <cellStyle name="_APAC Support Bookings (Sep'02)_FY04 Korea Goaling_Acquisition Schedules" xfId="570" xr:uid="{00000000-0005-0000-0000-000026010000}"/>
    <cellStyle name="_APAC Support Bookings (Sep'02)_Q3'02 Ops Call_Feb'021  Korea" xfId="571" xr:uid="{00000000-0005-0000-0000-000027010000}"/>
    <cellStyle name="_APAC Support Bookings (Sep'02)_Q3'02 Ops Call_Feb'021  Korea_Acquisition Schedules" xfId="572" xr:uid="{00000000-0005-0000-0000-000028010000}"/>
    <cellStyle name="_APAC Support Bookings (Sep'02)_Q3'02 Ops Call_Feb'021  Korea_ANZ FY04 Goaling" xfId="573" xr:uid="{00000000-0005-0000-0000-000029010000}"/>
    <cellStyle name="_APAC Support Bookings (Sep'02)_Q3'02 Ops Call_Feb'021  Korea_ANZ FY04 Goaling_Acquisition Schedules" xfId="574" xr:uid="{00000000-0005-0000-0000-00002A010000}"/>
    <cellStyle name="_APAC Support Bookings (Sep'02)_Q3'02 Ops Call_Feb'021  Korea_APAC AS Aug'05 WD3 Flash" xfId="575" xr:uid="{00000000-0005-0000-0000-00002B010000}"/>
    <cellStyle name="_APAC Support Bookings (Sep'02)_Q3'02 Ops Call_Feb'021  Korea_APAC AS Aug'05 WD3 Flash_Acquisition Schedules" xfId="576" xr:uid="{00000000-0005-0000-0000-00002C010000}"/>
    <cellStyle name="_APAC Support Bookings (Sep'02)_Q3'02 Ops Call_Feb'021  Korea_APAC Weekly Commit - FY04Q2W01" xfId="577" xr:uid="{00000000-0005-0000-0000-00002D010000}"/>
    <cellStyle name="_APAC Support Bookings (Sep'02)_Q3'02 Ops Call_Feb'021  Korea_APAC Weekly Commit - FY04Q2W01_Acquisition Schedules" xfId="578" xr:uid="{00000000-0005-0000-0000-00002E010000}"/>
    <cellStyle name="_APAC Support Bookings (Sep'02)_Q3'02 Ops Call_Feb'021  Korea_AS WD1 Flash Charts - Apr'05" xfId="579" xr:uid="{00000000-0005-0000-0000-00002F010000}"/>
    <cellStyle name="_APAC Support Bookings (Sep'02)_Q3'02 Ops Call_Feb'021  Korea_AS WD1 Flash Charts - Apr'05_Acquisition Schedules" xfId="580" xr:uid="{00000000-0005-0000-0000-000030010000}"/>
    <cellStyle name="_APAC Support Bookings (Sep'02)_Q3'02 Ops Call_Feb'021  Korea_AS WD1 Flash Charts - May'05" xfId="581" xr:uid="{00000000-0005-0000-0000-000031010000}"/>
    <cellStyle name="_APAC Support Bookings (Sep'02)_Q3'02 Ops Call_Feb'021  Korea_AS WD1 Flash Charts - May'05_Acquisition Schedules" xfId="582" xr:uid="{00000000-0005-0000-0000-000032010000}"/>
    <cellStyle name="_APAC Support Bookings (Sep'02)_Q3'02 Ops Call_Feb'021  Korea_AS WD3 Flash Charts - Apr'05" xfId="583" xr:uid="{00000000-0005-0000-0000-000033010000}"/>
    <cellStyle name="_APAC Support Bookings (Sep'02)_Q3'02 Ops Call_Feb'021  Korea_AS WD3 Flash Charts - Apr'05_Acquisition Schedules" xfId="584" xr:uid="{00000000-0005-0000-0000-000034010000}"/>
    <cellStyle name="_APAC Support Bookings (Sep'02)_Q3'02 Ops Call_Feb'021  Korea_AS WD3 Flash Charts - Mar'05v1" xfId="585" xr:uid="{00000000-0005-0000-0000-000035010000}"/>
    <cellStyle name="_APAC Support Bookings (Sep'02)_Q3'02 Ops Call_Feb'021  Korea_AS WD3 Flash Charts - Mar'05v1_Acquisition Schedules" xfId="586" xr:uid="{00000000-0005-0000-0000-000036010000}"/>
    <cellStyle name="_APAC Support Bookings (Sep'02)_Q3'02 Ops Call_Feb'021  Korea_CA WD1 Flash Charts - Sep'05" xfId="587" xr:uid="{00000000-0005-0000-0000-000037010000}"/>
    <cellStyle name="_APAC Support Bookings (Sep'02)_Q3'02 Ops Call_Feb'021  Korea_CA WD1 Flash Charts - Sep'05_Acquisition Schedules" xfId="588" xr:uid="{00000000-0005-0000-0000-000038010000}"/>
    <cellStyle name="_APAC Support Bookings (Sep'02)_Q3'02 Ops Call_Feb'021  Korea_Forecast Accuracy &amp; Linearity" xfId="589" xr:uid="{00000000-0005-0000-0000-000039010000}"/>
    <cellStyle name="_APAC Support Bookings (Sep'02)_Q3'02 Ops Call_Feb'021  Korea_Forecast Accuracy &amp; Linearity_Acquisition Schedules" xfId="590" xr:uid="{00000000-0005-0000-0000-00003A010000}"/>
    <cellStyle name="_APAC Support Bookings (Sep'02)_Q3'02 Ops Call_Feb'021  Korea_FY04 Korea Goaling" xfId="591" xr:uid="{00000000-0005-0000-0000-00003B010000}"/>
    <cellStyle name="_APAC Support Bookings (Sep'02)_Q3'02 Ops Call_Feb'021  Korea_FY04 Korea Goaling_Acquisition Schedules" xfId="592" xr:uid="{00000000-0005-0000-0000-00003C010000}"/>
    <cellStyle name="_APAC Support Bookings (Sep'02)_Q3'02 Ops Call_Feb'021  Korea_WD1APAC Summary-26-04-05 FY05 ------1" xfId="593" xr:uid="{00000000-0005-0000-0000-00003D010000}"/>
    <cellStyle name="_APAC Support Bookings (Sep'02)_Q3'02 Ops Call_Feb'021  Korea_WD1APAC Summary-26-04-05 FY05 ------1_Acquisition Schedules" xfId="594" xr:uid="{00000000-0005-0000-0000-00003E010000}"/>
    <cellStyle name="_APAC Support Bookings (Sep'02)_Target Template" xfId="595" xr:uid="{00000000-0005-0000-0000-00003F010000}"/>
    <cellStyle name="_APAC Support Bookings (Sep'02)_Target Template_Acquisition Schedules" xfId="596" xr:uid="{00000000-0005-0000-0000-000040010000}"/>
    <cellStyle name="_APAC Support Bookings (Sep'02)_WD1APAC Summary-26-04-05 FY05 ------1" xfId="597" xr:uid="{00000000-0005-0000-0000-000041010000}"/>
    <cellStyle name="_APAC Support Bookings (Sep'02)_WD1APAC Summary-26-04-05 FY05 ------1_Acquisition Schedules" xfId="598" xr:uid="{00000000-0005-0000-0000-000042010000}"/>
    <cellStyle name="_APAC Support Bookings Dec02" xfId="599" xr:uid="{00000000-0005-0000-0000-000043010000}"/>
    <cellStyle name="_APAC Support Bookings Dec02_Acquisition Schedules" xfId="600" xr:uid="{00000000-0005-0000-0000-000044010000}"/>
    <cellStyle name="_APAC Support Bookings Dec02_APAC AS Aug'05 WD3 Flash" xfId="601" xr:uid="{00000000-0005-0000-0000-000045010000}"/>
    <cellStyle name="_APAC Support Bookings Dec02_APAC AS Aug'05 WD3 Flash_Acquisition Schedules" xfId="602" xr:uid="{00000000-0005-0000-0000-000046010000}"/>
    <cellStyle name="_APAC Support Bookings Dec02_APAC AS Oct'06 WD3 Flash" xfId="603" xr:uid="{00000000-0005-0000-0000-000047010000}"/>
    <cellStyle name="_APAC Support Bookings Dec02_APAC AS Oct'06 WD3 Flash_Acquisition Schedules" xfId="604" xr:uid="{00000000-0005-0000-0000-000048010000}"/>
    <cellStyle name="_APAC Support Bookings Dec02_APAC Support Bookings - Jun03" xfId="605" xr:uid="{00000000-0005-0000-0000-000049010000}"/>
    <cellStyle name="_APAC Support Bookings Dec02_APAC Support Bookings - Jun03_Acquisition Schedules" xfId="606" xr:uid="{00000000-0005-0000-0000-00004A010000}"/>
    <cellStyle name="_APAC Support Bookings Dec02_APAC Support Bookings - Jun03_APAC AS Aug'05 WD3 Flash" xfId="607" xr:uid="{00000000-0005-0000-0000-00004B010000}"/>
    <cellStyle name="_APAC Support Bookings Dec02_APAC Support Bookings - Jun03_APAC AS Aug'05 WD3 Flash_Acquisition Schedules" xfId="608" xr:uid="{00000000-0005-0000-0000-00004C010000}"/>
    <cellStyle name="_APAC Support Bookings Dec02_APAC Support Bookings - Jun03_AS Variance Analysis_Aug07" xfId="609" xr:uid="{00000000-0005-0000-0000-00004D010000}"/>
    <cellStyle name="_APAC Support Bookings Dec02_APAC Support Bookings - Jun03_AS Variance Analysis_Aug07_Acquisition Schedules" xfId="610" xr:uid="{00000000-0005-0000-0000-00004E010000}"/>
    <cellStyle name="_APAC Support Bookings Dec02_APAC Support Bookings - Jun03_AS WD1 Flash Charts - Apr'05" xfId="611" xr:uid="{00000000-0005-0000-0000-00004F010000}"/>
    <cellStyle name="_APAC Support Bookings Dec02_APAC Support Bookings - Jun03_AS WD1 Flash Charts - Apr'05_Acquisition Schedules" xfId="612" xr:uid="{00000000-0005-0000-0000-000050010000}"/>
    <cellStyle name="_APAC Support Bookings Dec02_APAC Support Bookings - Jun03_AS WD1 Flash Charts - May'05" xfId="613" xr:uid="{00000000-0005-0000-0000-000051010000}"/>
    <cellStyle name="_APAC Support Bookings Dec02_APAC Support Bookings - Jun03_AS WD1 Flash Charts - May'05_Acquisition Schedules" xfId="614" xr:uid="{00000000-0005-0000-0000-000052010000}"/>
    <cellStyle name="_APAC Support Bookings Dec02_APAC Support Bookings - Jun03_AS WD3 Flash Charts - Apr'05" xfId="615" xr:uid="{00000000-0005-0000-0000-000053010000}"/>
    <cellStyle name="_APAC Support Bookings Dec02_APAC Support Bookings - Jun03_AS WD3 Flash Charts - Apr'05_Acquisition Schedules" xfId="616" xr:uid="{00000000-0005-0000-0000-000054010000}"/>
    <cellStyle name="_APAC Support Bookings Dec02_APAC Support Bookings - Jun03_AS WD3 Flash Charts - Mar'05v1" xfId="617" xr:uid="{00000000-0005-0000-0000-000055010000}"/>
    <cellStyle name="_APAC Support Bookings Dec02_APAC Support Bookings - Jun03_AS WD3 Flash Charts - Mar'05v1_Acquisition Schedules" xfId="618" xr:uid="{00000000-0005-0000-0000-000056010000}"/>
    <cellStyle name="_APAC Support Bookings Dec02_APAC Support Bookings - Jun03_CA WD1 Flash Charts - Sep'05" xfId="619" xr:uid="{00000000-0005-0000-0000-000057010000}"/>
    <cellStyle name="_APAC Support Bookings Dec02_APAC Support Bookings - Jun03_CA WD1 Flash Charts - Sep'05_Acquisition Schedules" xfId="620" xr:uid="{00000000-0005-0000-0000-000058010000}"/>
    <cellStyle name="_APAC Support Bookings Dec02_APAC Support Bookings - Jun03_Target Template" xfId="621" xr:uid="{00000000-0005-0000-0000-000059010000}"/>
    <cellStyle name="_APAC Support Bookings Dec02_APAC Support Bookings - Jun03_Target Template_Acquisition Schedules" xfId="622" xr:uid="{00000000-0005-0000-0000-00005A010000}"/>
    <cellStyle name="_APAC Support Bookings Dec02_APAC Weekly Commit - FY04Q2W01" xfId="623" xr:uid="{00000000-0005-0000-0000-00005B010000}"/>
    <cellStyle name="_APAC Support Bookings Dec02_APAC Weekly Commit - FY04Q2W01_Acquisition Schedules" xfId="624" xr:uid="{00000000-0005-0000-0000-00005C010000}"/>
    <cellStyle name="_APAC Support Bookings Dec02_AS Variance Analysis_Aug07" xfId="625" xr:uid="{00000000-0005-0000-0000-00005D010000}"/>
    <cellStyle name="_APAC Support Bookings Dec02_AS Variance Analysis_Aug07_Acquisition Schedules" xfId="626" xr:uid="{00000000-0005-0000-0000-00005E010000}"/>
    <cellStyle name="_APAC Support Bookings Dec02_AS WD1 Flash Charts - Apr'05" xfId="627" xr:uid="{00000000-0005-0000-0000-00005F010000}"/>
    <cellStyle name="_APAC Support Bookings Dec02_AS WD1 Flash Charts - Apr'05_Acquisition Schedules" xfId="628" xr:uid="{00000000-0005-0000-0000-000060010000}"/>
    <cellStyle name="_APAC Support Bookings Dec02_AS WD1 Flash Charts - May'05" xfId="629" xr:uid="{00000000-0005-0000-0000-000061010000}"/>
    <cellStyle name="_APAC Support Bookings Dec02_AS WD1 Flash Charts - May'05_Acquisition Schedules" xfId="630" xr:uid="{00000000-0005-0000-0000-000062010000}"/>
    <cellStyle name="_APAC Support Bookings Dec02_AS WD3 Flash Charts - Apr'05" xfId="631" xr:uid="{00000000-0005-0000-0000-000063010000}"/>
    <cellStyle name="_APAC Support Bookings Dec02_AS WD3 Flash Charts - Apr'05_Acquisition Schedules" xfId="632" xr:uid="{00000000-0005-0000-0000-000064010000}"/>
    <cellStyle name="_APAC Support Bookings Dec02_AS WD3 Flash Charts - Mar'05v1" xfId="633" xr:uid="{00000000-0005-0000-0000-000065010000}"/>
    <cellStyle name="_APAC Support Bookings Dec02_AS WD3 Flash Charts - Mar'05v1_Acquisition Schedules" xfId="634" xr:uid="{00000000-0005-0000-0000-000066010000}"/>
    <cellStyle name="_APAC Support Bookings Dec02_CA WD1 Flash Charts - Sep'05" xfId="635" xr:uid="{00000000-0005-0000-0000-000067010000}"/>
    <cellStyle name="_APAC Support Bookings Dec02_CA WD1 Flash Charts - Sep'05_Acquisition Schedules" xfId="636" xr:uid="{00000000-0005-0000-0000-000068010000}"/>
    <cellStyle name="_APAC Support Bookings Dec02_Forecast Accuracy &amp; Linearity" xfId="637" xr:uid="{00000000-0005-0000-0000-000069010000}"/>
    <cellStyle name="_APAC Support Bookings Dec02_Forecast Accuracy &amp; Linearity_Acquisition Schedules" xfId="638" xr:uid="{00000000-0005-0000-0000-00006A010000}"/>
    <cellStyle name="_APAC Support Bookings Dec02_FY04 Korea Goaling" xfId="639" xr:uid="{00000000-0005-0000-0000-00006B010000}"/>
    <cellStyle name="_APAC Support Bookings Dec02_FY04 Korea Goaling_Acquisition Schedules" xfId="640" xr:uid="{00000000-0005-0000-0000-00006C010000}"/>
    <cellStyle name="_APAC Support Bookings Dec02_Q3'02 Ops Call_Feb'021  Korea" xfId="641" xr:uid="{00000000-0005-0000-0000-00006D010000}"/>
    <cellStyle name="_APAC Support Bookings Dec02_Q3'02 Ops Call_Feb'021  Korea_Acquisition Schedules" xfId="642" xr:uid="{00000000-0005-0000-0000-00006E010000}"/>
    <cellStyle name="_APAC Support Bookings Dec02_Q3'02 Ops Call_Feb'021  Korea_ANZ FY04 Goaling" xfId="643" xr:uid="{00000000-0005-0000-0000-00006F010000}"/>
    <cellStyle name="_APAC Support Bookings Dec02_Q3'02 Ops Call_Feb'021  Korea_ANZ FY04 Goaling_Acquisition Schedules" xfId="644" xr:uid="{00000000-0005-0000-0000-000070010000}"/>
    <cellStyle name="_APAC Support Bookings Dec02_Q3'02 Ops Call_Feb'021  Korea_APAC AS Aug'05 WD3 Flash" xfId="645" xr:uid="{00000000-0005-0000-0000-000071010000}"/>
    <cellStyle name="_APAC Support Bookings Dec02_Q3'02 Ops Call_Feb'021  Korea_APAC AS Aug'05 WD3 Flash_Acquisition Schedules" xfId="646" xr:uid="{00000000-0005-0000-0000-000072010000}"/>
    <cellStyle name="_APAC Support Bookings Dec02_Q3'02 Ops Call_Feb'021  Korea_APAC Weekly Commit - FY04Q2W01" xfId="647" xr:uid="{00000000-0005-0000-0000-000073010000}"/>
    <cellStyle name="_APAC Support Bookings Dec02_Q3'02 Ops Call_Feb'021  Korea_APAC Weekly Commit - FY04Q2W01_Acquisition Schedules" xfId="648" xr:uid="{00000000-0005-0000-0000-000074010000}"/>
    <cellStyle name="_APAC Support Bookings Dec02_Q3'02 Ops Call_Feb'021  Korea_AS WD1 Flash Charts - Apr'05" xfId="649" xr:uid="{00000000-0005-0000-0000-000075010000}"/>
    <cellStyle name="_APAC Support Bookings Dec02_Q3'02 Ops Call_Feb'021  Korea_AS WD1 Flash Charts - Apr'05_Acquisition Schedules" xfId="650" xr:uid="{00000000-0005-0000-0000-000076010000}"/>
    <cellStyle name="_APAC Support Bookings Dec02_Q3'02 Ops Call_Feb'021  Korea_AS WD1 Flash Charts - May'05" xfId="651" xr:uid="{00000000-0005-0000-0000-000077010000}"/>
    <cellStyle name="_APAC Support Bookings Dec02_Q3'02 Ops Call_Feb'021  Korea_AS WD1 Flash Charts - May'05_Acquisition Schedules" xfId="652" xr:uid="{00000000-0005-0000-0000-000078010000}"/>
    <cellStyle name="_APAC Support Bookings Dec02_Q3'02 Ops Call_Feb'021  Korea_AS WD3 Flash Charts - Apr'05" xfId="653" xr:uid="{00000000-0005-0000-0000-000079010000}"/>
    <cellStyle name="_APAC Support Bookings Dec02_Q3'02 Ops Call_Feb'021  Korea_AS WD3 Flash Charts - Apr'05_Acquisition Schedules" xfId="654" xr:uid="{00000000-0005-0000-0000-00007A010000}"/>
    <cellStyle name="_APAC Support Bookings Dec02_Q3'02 Ops Call_Feb'021  Korea_AS WD3 Flash Charts - Mar'05v1" xfId="655" xr:uid="{00000000-0005-0000-0000-00007B010000}"/>
    <cellStyle name="_APAC Support Bookings Dec02_Q3'02 Ops Call_Feb'021  Korea_AS WD3 Flash Charts - Mar'05v1_Acquisition Schedules" xfId="656" xr:uid="{00000000-0005-0000-0000-00007C010000}"/>
    <cellStyle name="_APAC Support Bookings Dec02_Q3'02 Ops Call_Feb'021  Korea_CA WD1 Flash Charts - Sep'05" xfId="657" xr:uid="{00000000-0005-0000-0000-00007D010000}"/>
    <cellStyle name="_APAC Support Bookings Dec02_Q3'02 Ops Call_Feb'021  Korea_CA WD1 Flash Charts - Sep'05_Acquisition Schedules" xfId="658" xr:uid="{00000000-0005-0000-0000-00007E010000}"/>
    <cellStyle name="_APAC Support Bookings Dec02_Q3'02 Ops Call_Feb'021  Korea_Forecast Accuracy &amp; Linearity" xfId="659" xr:uid="{00000000-0005-0000-0000-00007F010000}"/>
    <cellStyle name="_APAC Support Bookings Dec02_Q3'02 Ops Call_Feb'021  Korea_Forecast Accuracy &amp; Linearity_Acquisition Schedules" xfId="660" xr:uid="{00000000-0005-0000-0000-000080010000}"/>
    <cellStyle name="_APAC Support Bookings Dec02_Q3'02 Ops Call_Feb'021  Korea_FY04 Korea Goaling" xfId="661" xr:uid="{00000000-0005-0000-0000-000081010000}"/>
    <cellStyle name="_APAC Support Bookings Dec02_Q3'02 Ops Call_Feb'021  Korea_FY04 Korea Goaling_Acquisition Schedules" xfId="662" xr:uid="{00000000-0005-0000-0000-000082010000}"/>
    <cellStyle name="_APAC Support Bookings Dec02_Q3'02 Ops Call_Feb'021  Korea_WD1APAC Summary-26-04-05 FY05 ------1" xfId="663" xr:uid="{00000000-0005-0000-0000-000083010000}"/>
    <cellStyle name="_APAC Support Bookings Dec02_Q3'02 Ops Call_Feb'021  Korea_WD1APAC Summary-26-04-05 FY05 ------1_Acquisition Schedules" xfId="664" xr:uid="{00000000-0005-0000-0000-000084010000}"/>
    <cellStyle name="_APAC Support Bookings Dec02_Target Template" xfId="665" xr:uid="{00000000-0005-0000-0000-000085010000}"/>
    <cellStyle name="_APAC Support Bookings Dec02_Target Template_Acquisition Schedules" xfId="666" xr:uid="{00000000-0005-0000-0000-000086010000}"/>
    <cellStyle name="_APAC Support Bookings Dec02_WD1APAC Summary-26-04-05 FY05 ------1" xfId="667" xr:uid="{00000000-0005-0000-0000-000087010000}"/>
    <cellStyle name="_APAC Support Bookings Dec02_WD1APAC Summary-26-04-05 FY05 ------1_Acquisition Schedules" xfId="668" xr:uid="{00000000-0005-0000-0000-000088010000}"/>
    <cellStyle name="_APAC Support Bookings Nov02" xfId="669" xr:uid="{00000000-0005-0000-0000-000089010000}"/>
    <cellStyle name="_APAC Support Bookings Nov02_Acquisition Schedules" xfId="670" xr:uid="{00000000-0005-0000-0000-00008A010000}"/>
    <cellStyle name="_APAC Support Bookings Nov02_APAC AS Aug'05 WD3 Flash" xfId="671" xr:uid="{00000000-0005-0000-0000-00008B010000}"/>
    <cellStyle name="_APAC Support Bookings Nov02_APAC AS Aug'05 WD3 Flash_Acquisition Schedules" xfId="672" xr:uid="{00000000-0005-0000-0000-00008C010000}"/>
    <cellStyle name="_APAC Support Bookings Nov02_APAC AS Oct'06 WD3 Flash" xfId="673" xr:uid="{00000000-0005-0000-0000-00008D010000}"/>
    <cellStyle name="_APAC Support Bookings Nov02_APAC AS Oct'06 WD3 Flash_Acquisition Schedules" xfId="674" xr:uid="{00000000-0005-0000-0000-00008E010000}"/>
    <cellStyle name="_APAC Support Bookings Nov02_APAC Support Bookings - Jun03" xfId="675" xr:uid="{00000000-0005-0000-0000-00008F010000}"/>
    <cellStyle name="_APAC Support Bookings Nov02_APAC Support Bookings - Jun03_Acquisition Schedules" xfId="676" xr:uid="{00000000-0005-0000-0000-000090010000}"/>
    <cellStyle name="_APAC Support Bookings Nov02_APAC Support Bookings - Jun03_APAC AS Aug'05 WD3 Flash" xfId="677" xr:uid="{00000000-0005-0000-0000-000091010000}"/>
    <cellStyle name="_APAC Support Bookings Nov02_APAC Support Bookings - Jun03_APAC AS Aug'05 WD3 Flash_Acquisition Schedules" xfId="678" xr:uid="{00000000-0005-0000-0000-000092010000}"/>
    <cellStyle name="_APAC Support Bookings Nov02_APAC Support Bookings - Jun03_AS Variance Analysis_Aug07" xfId="679" xr:uid="{00000000-0005-0000-0000-000093010000}"/>
    <cellStyle name="_APAC Support Bookings Nov02_APAC Support Bookings - Jun03_AS Variance Analysis_Aug07_Acquisition Schedules" xfId="680" xr:uid="{00000000-0005-0000-0000-000094010000}"/>
    <cellStyle name="_APAC Support Bookings Nov02_APAC Support Bookings - Jun03_AS WD1 Flash Charts - Apr'05" xfId="681" xr:uid="{00000000-0005-0000-0000-000095010000}"/>
    <cellStyle name="_APAC Support Bookings Nov02_APAC Support Bookings - Jun03_AS WD1 Flash Charts - Apr'05_Acquisition Schedules" xfId="682" xr:uid="{00000000-0005-0000-0000-000096010000}"/>
    <cellStyle name="_APAC Support Bookings Nov02_APAC Support Bookings - Jun03_AS WD1 Flash Charts - May'05" xfId="683" xr:uid="{00000000-0005-0000-0000-000097010000}"/>
    <cellStyle name="_APAC Support Bookings Nov02_APAC Support Bookings - Jun03_AS WD1 Flash Charts - May'05_Acquisition Schedules" xfId="684" xr:uid="{00000000-0005-0000-0000-000098010000}"/>
    <cellStyle name="_APAC Support Bookings Nov02_APAC Support Bookings - Jun03_AS WD3 Flash Charts - Apr'05" xfId="685" xr:uid="{00000000-0005-0000-0000-000099010000}"/>
    <cellStyle name="_APAC Support Bookings Nov02_APAC Support Bookings - Jun03_AS WD3 Flash Charts - Apr'05_Acquisition Schedules" xfId="686" xr:uid="{00000000-0005-0000-0000-00009A010000}"/>
    <cellStyle name="_APAC Support Bookings Nov02_APAC Support Bookings - Jun03_AS WD3 Flash Charts - Mar'05v1" xfId="687" xr:uid="{00000000-0005-0000-0000-00009B010000}"/>
    <cellStyle name="_APAC Support Bookings Nov02_APAC Support Bookings - Jun03_AS WD3 Flash Charts - Mar'05v1_Acquisition Schedules" xfId="688" xr:uid="{00000000-0005-0000-0000-00009C010000}"/>
    <cellStyle name="_APAC Support Bookings Nov02_APAC Support Bookings - Jun03_CA WD1 Flash Charts - Sep'05" xfId="689" xr:uid="{00000000-0005-0000-0000-00009D010000}"/>
    <cellStyle name="_APAC Support Bookings Nov02_APAC Support Bookings - Jun03_CA WD1 Flash Charts - Sep'05_Acquisition Schedules" xfId="690" xr:uid="{00000000-0005-0000-0000-00009E010000}"/>
    <cellStyle name="_APAC Support Bookings Nov02_APAC Support Bookings - Jun03_Target Template" xfId="691" xr:uid="{00000000-0005-0000-0000-00009F010000}"/>
    <cellStyle name="_APAC Support Bookings Nov02_APAC Support Bookings - Jun03_Target Template_Acquisition Schedules" xfId="692" xr:uid="{00000000-0005-0000-0000-0000A0010000}"/>
    <cellStyle name="_APAC Support Bookings Nov02_APAC Weekly Commit - FY04Q2W01" xfId="693" xr:uid="{00000000-0005-0000-0000-0000A1010000}"/>
    <cellStyle name="_APAC Support Bookings Nov02_APAC Weekly Commit - FY04Q2W01_Acquisition Schedules" xfId="694" xr:uid="{00000000-0005-0000-0000-0000A2010000}"/>
    <cellStyle name="_APAC Support Bookings Nov02_AS Variance Analysis_Aug07" xfId="695" xr:uid="{00000000-0005-0000-0000-0000A3010000}"/>
    <cellStyle name="_APAC Support Bookings Nov02_AS Variance Analysis_Aug07_Acquisition Schedules" xfId="696" xr:uid="{00000000-0005-0000-0000-0000A4010000}"/>
    <cellStyle name="_APAC Support Bookings Nov02_AS WD1 Flash Charts - Apr'05" xfId="697" xr:uid="{00000000-0005-0000-0000-0000A5010000}"/>
    <cellStyle name="_APAC Support Bookings Nov02_AS WD1 Flash Charts - Apr'05_Acquisition Schedules" xfId="698" xr:uid="{00000000-0005-0000-0000-0000A6010000}"/>
    <cellStyle name="_APAC Support Bookings Nov02_AS WD1 Flash Charts - May'05" xfId="699" xr:uid="{00000000-0005-0000-0000-0000A7010000}"/>
    <cellStyle name="_APAC Support Bookings Nov02_AS WD1 Flash Charts - May'05_Acquisition Schedules" xfId="700" xr:uid="{00000000-0005-0000-0000-0000A8010000}"/>
    <cellStyle name="_APAC Support Bookings Nov02_AS WD3 Flash Charts - Apr'05" xfId="701" xr:uid="{00000000-0005-0000-0000-0000A9010000}"/>
    <cellStyle name="_APAC Support Bookings Nov02_AS WD3 Flash Charts - Apr'05_Acquisition Schedules" xfId="702" xr:uid="{00000000-0005-0000-0000-0000AA010000}"/>
    <cellStyle name="_APAC Support Bookings Nov02_AS WD3 Flash Charts - Mar'05v1" xfId="703" xr:uid="{00000000-0005-0000-0000-0000AB010000}"/>
    <cellStyle name="_APAC Support Bookings Nov02_AS WD3 Flash Charts - Mar'05v1_Acquisition Schedules" xfId="704" xr:uid="{00000000-0005-0000-0000-0000AC010000}"/>
    <cellStyle name="_APAC Support Bookings Nov02_CA WD1 Flash Charts - Sep'05" xfId="705" xr:uid="{00000000-0005-0000-0000-0000AD010000}"/>
    <cellStyle name="_APAC Support Bookings Nov02_CA WD1 Flash Charts - Sep'05_Acquisition Schedules" xfId="706" xr:uid="{00000000-0005-0000-0000-0000AE010000}"/>
    <cellStyle name="_APAC Support Bookings Nov02_Forecast Accuracy &amp; Linearity" xfId="707" xr:uid="{00000000-0005-0000-0000-0000AF010000}"/>
    <cellStyle name="_APAC Support Bookings Nov02_Forecast Accuracy &amp; Linearity_Acquisition Schedules" xfId="708" xr:uid="{00000000-0005-0000-0000-0000B0010000}"/>
    <cellStyle name="_APAC Support Bookings Nov02_FY04 Korea Goaling" xfId="709" xr:uid="{00000000-0005-0000-0000-0000B1010000}"/>
    <cellStyle name="_APAC Support Bookings Nov02_FY04 Korea Goaling_Acquisition Schedules" xfId="710" xr:uid="{00000000-0005-0000-0000-0000B2010000}"/>
    <cellStyle name="_APAC Support Bookings Nov02_Q3'02 Ops Call_Feb'021  Korea" xfId="711" xr:uid="{00000000-0005-0000-0000-0000B3010000}"/>
    <cellStyle name="_APAC Support Bookings Nov02_Q3'02 Ops Call_Feb'021  Korea_Acquisition Schedules" xfId="712" xr:uid="{00000000-0005-0000-0000-0000B4010000}"/>
    <cellStyle name="_APAC Support Bookings Nov02_Q3'02 Ops Call_Feb'021  Korea_ANZ FY04 Goaling" xfId="713" xr:uid="{00000000-0005-0000-0000-0000B5010000}"/>
    <cellStyle name="_APAC Support Bookings Nov02_Q3'02 Ops Call_Feb'021  Korea_ANZ FY04 Goaling_Acquisition Schedules" xfId="714" xr:uid="{00000000-0005-0000-0000-0000B6010000}"/>
    <cellStyle name="_APAC Support Bookings Nov02_Q3'02 Ops Call_Feb'021  Korea_APAC AS Aug'05 WD3 Flash" xfId="715" xr:uid="{00000000-0005-0000-0000-0000B7010000}"/>
    <cellStyle name="_APAC Support Bookings Nov02_Q3'02 Ops Call_Feb'021  Korea_APAC AS Aug'05 WD3 Flash_Acquisition Schedules" xfId="716" xr:uid="{00000000-0005-0000-0000-0000B8010000}"/>
    <cellStyle name="_APAC Support Bookings Nov02_Q3'02 Ops Call_Feb'021  Korea_APAC Weekly Commit - FY04Q2W01" xfId="717" xr:uid="{00000000-0005-0000-0000-0000B9010000}"/>
    <cellStyle name="_APAC Support Bookings Nov02_Q3'02 Ops Call_Feb'021  Korea_APAC Weekly Commit - FY04Q2W01_Acquisition Schedules" xfId="718" xr:uid="{00000000-0005-0000-0000-0000BA010000}"/>
    <cellStyle name="_APAC Support Bookings Nov02_Q3'02 Ops Call_Feb'021  Korea_AS WD1 Flash Charts - Apr'05" xfId="719" xr:uid="{00000000-0005-0000-0000-0000BB010000}"/>
    <cellStyle name="_APAC Support Bookings Nov02_Q3'02 Ops Call_Feb'021  Korea_AS WD1 Flash Charts - Apr'05_Acquisition Schedules" xfId="720" xr:uid="{00000000-0005-0000-0000-0000BC010000}"/>
    <cellStyle name="_APAC Support Bookings Nov02_Q3'02 Ops Call_Feb'021  Korea_AS WD1 Flash Charts - May'05" xfId="721" xr:uid="{00000000-0005-0000-0000-0000BD010000}"/>
    <cellStyle name="_APAC Support Bookings Nov02_Q3'02 Ops Call_Feb'021  Korea_AS WD1 Flash Charts - May'05_Acquisition Schedules" xfId="722" xr:uid="{00000000-0005-0000-0000-0000BE010000}"/>
    <cellStyle name="_APAC Support Bookings Nov02_Q3'02 Ops Call_Feb'021  Korea_AS WD3 Flash Charts - Apr'05" xfId="723" xr:uid="{00000000-0005-0000-0000-0000BF010000}"/>
    <cellStyle name="_APAC Support Bookings Nov02_Q3'02 Ops Call_Feb'021  Korea_AS WD3 Flash Charts - Apr'05_Acquisition Schedules" xfId="724" xr:uid="{00000000-0005-0000-0000-0000C0010000}"/>
    <cellStyle name="_APAC Support Bookings Nov02_Q3'02 Ops Call_Feb'021  Korea_AS WD3 Flash Charts - Mar'05v1" xfId="725" xr:uid="{00000000-0005-0000-0000-0000C1010000}"/>
    <cellStyle name="_APAC Support Bookings Nov02_Q3'02 Ops Call_Feb'021  Korea_AS WD3 Flash Charts - Mar'05v1_Acquisition Schedules" xfId="726" xr:uid="{00000000-0005-0000-0000-0000C2010000}"/>
    <cellStyle name="_APAC Support Bookings Nov02_Q3'02 Ops Call_Feb'021  Korea_CA WD1 Flash Charts - Sep'05" xfId="727" xr:uid="{00000000-0005-0000-0000-0000C3010000}"/>
    <cellStyle name="_APAC Support Bookings Nov02_Q3'02 Ops Call_Feb'021  Korea_CA WD1 Flash Charts - Sep'05_Acquisition Schedules" xfId="728" xr:uid="{00000000-0005-0000-0000-0000C4010000}"/>
    <cellStyle name="_APAC Support Bookings Nov02_Q3'02 Ops Call_Feb'021  Korea_Forecast Accuracy &amp; Linearity" xfId="729" xr:uid="{00000000-0005-0000-0000-0000C5010000}"/>
    <cellStyle name="_APAC Support Bookings Nov02_Q3'02 Ops Call_Feb'021  Korea_Forecast Accuracy &amp; Linearity_Acquisition Schedules" xfId="730" xr:uid="{00000000-0005-0000-0000-0000C6010000}"/>
    <cellStyle name="_APAC Support Bookings Nov02_Q3'02 Ops Call_Feb'021  Korea_FY04 Korea Goaling" xfId="731" xr:uid="{00000000-0005-0000-0000-0000C7010000}"/>
    <cellStyle name="_APAC Support Bookings Nov02_Q3'02 Ops Call_Feb'021  Korea_FY04 Korea Goaling_Acquisition Schedules" xfId="732" xr:uid="{00000000-0005-0000-0000-0000C8010000}"/>
    <cellStyle name="_APAC Support Bookings Nov02_Q3'02 Ops Call_Feb'021  Korea_WD1APAC Summary-26-04-05 FY05 ------1" xfId="733" xr:uid="{00000000-0005-0000-0000-0000C9010000}"/>
    <cellStyle name="_APAC Support Bookings Nov02_Q3'02 Ops Call_Feb'021  Korea_WD1APAC Summary-26-04-05 FY05 ------1_Acquisition Schedules" xfId="734" xr:uid="{00000000-0005-0000-0000-0000CA010000}"/>
    <cellStyle name="_APAC Support Bookings Nov02_Target Template" xfId="735" xr:uid="{00000000-0005-0000-0000-0000CB010000}"/>
    <cellStyle name="_APAC Support Bookings Nov02_Target Template_Acquisition Schedules" xfId="736" xr:uid="{00000000-0005-0000-0000-0000CC010000}"/>
    <cellStyle name="_APAC Support Bookings Nov02_WD1APAC Summary-26-04-05 FY05 ------1" xfId="737" xr:uid="{00000000-0005-0000-0000-0000CD010000}"/>
    <cellStyle name="_APAC Support Bookings Nov02_WD1APAC Summary-26-04-05 FY05 ------1_Acquisition Schedules" xfId="738" xr:uid="{00000000-0005-0000-0000-0000CE010000}"/>
    <cellStyle name="_APAC Weekly Commit - FY04Q2W01" xfId="739" xr:uid="{00000000-0005-0000-0000-0000CF010000}"/>
    <cellStyle name="_APJ Dec'03 Close Japan Delivery Split1" xfId="740" xr:uid="{00000000-0005-0000-0000-0000D0010000}"/>
    <cellStyle name="_APJ Dec'03 Close Japan Delivery Split1_Acquisition Schedules" xfId="741" xr:uid="{00000000-0005-0000-0000-0000D1010000}"/>
    <cellStyle name="_APJ Jan'03 Close with Delivery Splits" xfId="742" xr:uid="{00000000-0005-0000-0000-0000D2010000}"/>
    <cellStyle name="_APJ Jan'03 Close with Delivery Splits_Acquisition Schedules" xfId="743" xr:uid="{00000000-0005-0000-0000-0000D3010000}"/>
    <cellStyle name="_Apples to Apples" xfId="744" xr:uid="{00000000-0005-0000-0000-0000D4010000}"/>
    <cellStyle name="_Apr FY07 Reconciliation" xfId="745" xr:uid="{00000000-0005-0000-0000-0000D5010000}"/>
    <cellStyle name="_Apr FY07 Reconciliation 2" xfId="746" xr:uid="{00000000-0005-0000-0000-0000D6010000}"/>
    <cellStyle name="_April Revenue Expectations" xfId="747" xr:uid="{00000000-0005-0000-0000-0000D7010000}"/>
    <cellStyle name="_April Revenue Expectations Template 13-apr" xfId="748" xr:uid="{00000000-0005-0000-0000-0000D8010000}"/>
    <cellStyle name="_April Revenue Expectations Template 13-apr_Acquisition Schedules" xfId="749" xr:uid="{00000000-0005-0000-0000-0000D9010000}"/>
    <cellStyle name="_April Revenue Expectations_Acquisition Schedules" xfId="750" xr:uid="{00000000-0005-0000-0000-0000DA010000}"/>
    <cellStyle name="_April Revenue Expectations1" xfId="751" xr:uid="{00000000-0005-0000-0000-0000DB010000}"/>
    <cellStyle name="_April Revenue Expectations1_Acquisition Schedules" xfId="752" xr:uid="{00000000-0005-0000-0000-0000DC010000}"/>
    <cellStyle name="_April Revenue Expectations-v2" xfId="753" xr:uid="{00000000-0005-0000-0000-0000DD010000}"/>
    <cellStyle name="_April Revenue Expectations-v2_Acquisition Schedules" xfId="754" xr:uid="{00000000-0005-0000-0000-0000DE010000}"/>
    <cellStyle name="_AS FY04 Bookings Fcst Model.1" xfId="755" xr:uid="{00000000-0005-0000-0000-0000DF010000}"/>
    <cellStyle name="_AS FY04 Bookings Fcst Model.1_Acquisition Schedules" xfId="756" xr:uid="{00000000-0005-0000-0000-0000E0010000}"/>
    <cellStyle name="_AS Q2'02 Template " xfId="757" xr:uid="{00000000-0005-0000-0000-0000E1010000}"/>
    <cellStyle name="_AS Q2'02 Template _Acquisition Schedules" xfId="758" xr:uid="{00000000-0005-0000-0000-0000E2010000}"/>
    <cellStyle name="_AS Variance Analysis_Jan032" xfId="759" xr:uid="{00000000-0005-0000-0000-0000E3010000}"/>
    <cellStyle name="_AS Variance Analysis_Jan032_Acquisition Schedules" xfId="760" xr:uid="{00000000-0005-0000-0000-0000E4010000}"/>
    <cellStyle name="_AS Variance Analysis_Jan036" xfId="761" xr:uid="{00000000-0005-0000-0000-0000E5010000}"/>
    <cellStyle name="_AS Variance Analysis_Jan036_Acquisition Schedules" xfId="762" xr:uid="{00000000-0005-0000-0000-0000E6010000}"/>
    <cellStyle name="_AS Variance Analysis_Oct038" xfId="763" xr:uid="{00000000-0005-0000-0000-0000E7010000}"/>
    <cellStyle name="_AS Variance Analysis_Oct038_Acquisition Schedules" xfId="764" xr:uid="{00000000-0005-0000-0000-0000E8010000}"/>
    <cellStyle name="_AsiaPac FY03 Product Plan_Final_11Jul02" xfId="765" xr:uid="{00000000-0005-0000-0000-0000E9010000}"/>
    <cellStyle name="_AsiaPac FY03 Product Plan_Final_11Jul02_Acquisition Schedules" xfId="766" xr:uid="{00000000-0005-0000-0000-0000EA010000}"/>
    <cellStyle name="_Atlas Accretion Dilution Model" xfId="767" xr:uid="{00000000-0005-0000-0000-0000EB010000}"/>
    <cellStyle name="_Atlas Accretion Dilution Model_Acquisition Schedules" xfId="768" xr:uid="{00000000-0005-0000-0000-0000EC010000}"/>
    <cellStyle name="_Aug-05 PF Hierarchy" xfId="769" xr:uid="{00000000-0005-0000-0000-0000ED010000}"/>
    <cellStyle name="_Aug-05 PF Hierarchy 2" xfId="770" xr:uid="{00000000-0005-0000-0000-0000EE010000}"/>
    <cellStyle name="_Aug-05 PF Hierarchy 3" xfId="771" xr:uid="{00000000-0005-0000-0000-0000EF010000}"/>
    <cellStyle name="_Aug-05 PF Hierarchy 4" xfId="772" xr:uid="{00000000-0005-0000-0000-0000F0010000}"/>
    <cellStyle name="_Aug-05 PF Hierarchy 5" xfId="773" xr:uid="{00000000-0005-0000-0000-0000F1010000}"/>
    <cellStyle name="_Aug-05 PF Hierarchy 6" xfId="774" xr:uid="{00000000-0005-0000-0000-0000F2010000}"/>
    <cellStyle name="_Aug-05 PF Hierarchy 7" xfId="775" xr:uid="{00000000-0005-0000-0000-0000F3010000}"/>
    <cellStyle name="_Aug07 Summary" xfId="776" xr:uid="{00000000-0005-0000-0000-0000F4010000}"/>
    <cellStyle name="_Aug07 Summary_Acquisition Schedules" xfId="777" xr:uid="{00000000-0005-0000-0000-0000F5010000}"/>
    <cellStyle name="_Biz Metrics coverpage_Lil" xfId="778" xr:uid="{00000000-0005-0000-0000-0000F6010000}"/>
    <cellStyle name="_Biz Metrics coverpage_Lil_Acquisition Schedules" xfId="779" xr:uid="{00000000-0005-0000-0000-0000F7010000}"/>
    <cellStyle name="_Biz Metrics coverpage_Lil_ANZ FY04 Goaling" xfId="780" xr:uid="{00000000-0005-0000-0000-0000F8010000}"/>
    <cellStyle name="_Biz Metrics coverpage_Lil_ANZ FY04 Goaling_Acquisition Schedules" xfId="781" xr:uid="{00000000-0005-0000-0000-0000F9010000}"/>
    <cellStyle name="_Biz Metrics coverpage_Lil_FY04 Korea Goaling" xfId="782" xr:uid="{00000000-0005-0000-0000-0000FA010000}"/>
    <cellStyle name="_Biz Metrics coverpage_Lil_FY04 Korea Goaling_Acquisition Schedules" xfId="783" xr:uid="{00000000-0005-0000-0000-0000FB010000}"/>
    <cellStyle name="_Biz Metrics coverpage_Lil_FY04 Plan Book" xfId="784" xr:uid="{00000000-0005-0000-0000-0000FC010000}"/>
    <cellStyle name="_Biz Metrics coverpage_Lil_FY04 Plan Book_Acquisition Schedules" xfId="785" xr:uid="{00000000-0005-0000-0000-0000FD010000}"/>
    <cellStyle name="_Biz Metrics coverpage_Lil_FY04 Plan Book_APAC AS Aug'05 WD3 Flash" xfId="786" xr:uid="{00000000-0005-0000-0000-0000FE010000}"/>
    <cellStyle name="_Biz Metrics coverpage_Lil_FY04 Plan Book_APAC AS Aug'05 WD3 Flash_Acquisition Schedules" xfId="787" xr:uid="{00000000-0005-0000-0000-0000FF010000}"/>
    <cellStyle name="_Biz Metrics coverpage_Lil_FY04 Plan Book_AS WD1 Flash Charts - Apr'05" xfId="788" xr:uid="{00000000-0005-0000-0000-000000020000}"/>
    <cellStyle name="_Biz Metrics coverpage_Lil_FY04 Plan Book_AS WD1 Flash Charts - Apr'05_Acquisition Schedules" xfId="789" xr:uid="{00000000-0005-0000-0000-000001020000}"/>
    <cellStyle name="_Biz Metrics coverpage_Lil_FY04 Plan Book_AS WD1 Flash Charts - May'05" xfId="790" xr:uid="{00000000-0005-0000-0000-000002020000}"/>
    <cellStyle name="_Biz Metrics coverpage_Lil_FY04 Plan Book_AS WD1 Flash Charts - May'05_Acquisition Schedules" xfId="791" xr:uid="{00000000-0005-0000-0000-000003020000}"/>
    <cellStyle name="_Biz Metrics coverpage_Lil_FY04 Plan Book_AS WD3 Flash Charts - Apr'05" xfId="792" xr:uid="{00000000-0005-0000-0000-000004020000}"/>
    <cellStyle name="_Biz Metrics coverpage_Lil_FY04 Plan Book_AS WD3 Flash Charts - Apr'05_Acquisition Schedules" xfId="793" xr:uid="{00000000-0005-0000-0000-000005020000}"/>
    <cellStyle name="_Biz Metrics coverpage_Lil_FY04 Plan Book_AS WD3 Flash Charts - Mar'05v1" xfId="794" xr:uid="{00000000-0005-0000-0000-000006020000}"/>
    <cellStyle name="_Biz Metrics coverpage_Lil_FY04 Plan Book_AS WD3 Flash Charts - Mar'05v1_Acquisition Schedules" xfId="795" xr:uid="{00000000-0005-0000-0000-000007020000}"/>
    <cellStyle name="_Biz Metrics coverpage_Lil_FY04 Plan Book_CA WD1 Flash Charts - Sep'05" xfId="796" xr:uid="{00000000-0005-0000-0000-000008020000}"/>
    <cellStyle name="_Biz Metrics coverpage_Lil_FY04 Plan Book_CA WD1 Flash Charts - Sep'05_Acquisition Schedules" xfId="797" xr:uid="{00000000-0005-0000-0000-000009020000}"/>
    <cellStyle name="_Biz Metrics coverpage_Lil_P12 Jul FY03 ASIA PAC BOOK FCST - Final" xfId="798" xr:uid="{00000000-0005-0000-0000-00000A020000}"/>
    <cellStyle name="_Biz Metrics coverpage_Lil_P12 Jul FY03 ASIA PAC BOOK FCST - Final_Acquisition Schedules" xfId="799" xr:uid="{00000000-0005-0000-0000-00000B020000}"/>
    <cellStyle name="_Biz Metrics coverpage_Lil_P12 Jul FY03 ASIA PAC BOOK FCST - Final_APAC AS Aug'05 WD3 Flash" xfId="800" xr:uid="{00000000-0005-0000-0000-00000C020000}"/>
    <cellStyle name="_Biz Metrics coverpage_Lil_P12 Jul FY03 ASIA PAC BOOK FCST - Final_APAC AS Aug'05 WD3 Flash_Acquisition Schedules" xfId="801" xr:uid="{00000000-0005-0000-0000-00000D020000}"/>
    <cellStyle name="_Biz Metrics coverpage_Lil_P12 Jul FY03 ASIA PAC BOOK FCST - Final_AS WD1 Flash Charts - Apr'05" xfId="802" xr:uid="{00000000-0005-0000-0000-00000E020000}"/>
    <cellStyle name="_Biz Metrics coverpage_Lil_P12 Jul FY03 ASIA PAC BOOK FCST - Final_AS WD1 Flash Charts - Apr'05_Acquisition Schedules" xfId="803" xr:uid="{00000000-0005-0000-0000-00000F020000}"/>
    <cellStyle name="_Biz Metrics coverpage_Lil_P12 Jul FY03 ASIA PAC BOOK FCST - Final_AS WD1 Flash Charts - May'05" xfId="804" xr:uid="{00000000-0005-0000-0000-000010020000}"/>
    <cellStyle name="_Biz Metrics coverpage_Lil_P12 Jul FY03 ASIA PAC BOOK FCST - Final_AS WD1 Flash Charts - May'05_Acquisition Schedules" xfId="805" xr:uid="{00000000-0005-0000-0000-000011020000}"/>
    <cellStyle name="_Biz Metrics coverpage_Lil_P12 Jul FY03 ASIA PAC BOOK FCST - Final_AS WD3 Flash Charts - Apr'05" xfId="806" xr:uid="{00000000-0005-0000-0000-000012020000}"/>
    <cellStyle name="_Biz Metrics coverpage_Lil_P12 Jul FY03 ASIA PAC BOOK FCST - Final_AS WD3 Flash Charts - Apr'05_Acquisition Schedules" xfId="807" xr:uid="{00000000-0005-0000-0000-000013020000}"/>
    <cellStyle name="_Biz Metrics coverpage_Lil_P12 Jul FY03 ASIA PAC BOOK FCST - Final_AS WD3 Flash Charts - Mar'05v1" xfId="808" xr:uid="{00000000-0005-0000-0000-000014020000}"/>
    <cellStyle name="_Biz Metrics coverpage_Lil_P12 Jul FY03 ASIA PAC BOOK FCST - Final_AS WD3 Flash Charts - Mar'05v1_Acquisition Schedules" xfId="809" xr:uid="{00000000-0005-0000-0000-000015020000}"/>
    <cellStyle name="_Biz Metrics coverpage_Lil_P12 Jul FY03 ASIA PAC BOOK FCST - Final_CA WD1 Flash Charts - Sep'05" xfId="810" xr:uid="{00000000-0005-0000-0000-000016020000}"/>
    <cellStyle name="_Biz Metrics coverpage_Lil_P12 Jul FY03 ASIA PAC BOOK FCST - Final_CA WD1 Flash Charts - Sep'05_Acquisition Schedules" xfId="811" xr:uid="{00000000-0005-0000-0000-000017020000}"/>
    <cellStyle name="_bkg$" xfId="812" xr:uid="{00000000-0005-0000-0000-000018020000}"/>
    <cellStyle name="_bkg$ 2" xfId="813" xr:uid="{00000000-0005-0000-0000-000019020000}"/>
    <cellStyle name="_Book1" xfId="814" xr:uid="{00000000-0005-0000-0000-00001A020000}"/>
    <cellStyle name="_Book1 2" xfId="815" xr:uid="{00000000-0005-0000-0000-00001B020000}"/>
    <cellStyle name="_Book1 3" xfId="816" xr:uid="{00000000-0005-0000-0000-00001C020000}"/>
    <cellStyle name="_Book1 4" xfId="817" xr:uid="{00000000-0005-0000-0000-00001D020000}"/>
    <cellStyle name="_Book1 5" xfId="818" xr:uid="{00000000-0005-0000-0000-00001E020000}"/>
    <cellStyle name="_Book1 6" xfId="819" xr:uid="{00000000-0005-0000-0000-00001F020000}"/>
    <cellStyle name="_Book1 7" xfId="820" xr:uid="{00000000-0005-0000-0000-000020020000}"/>
    <cellStyle name="_Book1 8" xfId="821" xr:uid="{00000000-0005-0000-0000-000021020000}"/>
    <cellStyle name="_Book1_Acquisition Schedules" xfId="822" xr:uid="{00000000-0005-0000-0000-000022020000}"/>
    <cellStyle name="_Book2" xfId="823" xr:uid="{00000000-0005-0000-0000-000023020000}"/>
    <cellStyle name="_Book2 2" xfId="824" xr:uid="{00000000-0005-0000-0000-000024020000}"/>
    <cellStyle name="_Book3" xfId="825" xr:uid="{00000000-0005-0000-0000-000025020000}"/>
    <cellStyle name="_Book3_1" xfId="826" xr:uid="{00000000-0005-0000-0000-000026020000}"/>
    <cellStyle name="_Book3_Supply Chain Bridge Q4 07" xfId="827" xr:uid="{00000000-0005-0000-0000-000027020000}"/>
    <cellStyle name="_Bookings details" xfId="828" xr:uid="{00000000-0005-0000-0000-000028020000}"/>
    <cellStyle name="_Bookings details_Acquisition Schedules" xfId="829" xr:uid="{00000000-0005-0000-0000-000029020000}"/>
    <cellStyle name="_Bridge Analysis" xfId="830" xr:uid="{00000000-0005-0000-0000-00002A020000}"/>
    <cellStyle name="_Bridge Analysis - Non-normalized" xfId="831" xr:uid="{00000000-0005-0000-0000-00002B020000}"/>
    <cellStyle name="_bridge workbook (ISBU)" xfId="832" xr:uid="{00000000-0005-0000-0000-00002C020000}"/>
    <cellStyle name="_BU SUMMARY from i2 05.02.07" xfId="833" xr:uid="{00000000-0005-0000-0000-00002D020000}"/>
    <cellStyle name="_BU SUMMARY from i2 05.02.07 2" xfId="834" xr:uid="{00000000-0005-0000-0000-00002E020000}"/>
    <cellStyle name="_Budget Scenarios with Different Net Shipments Apr 28" xfId="835" xr:uid="{00000000-0005-0000-0000-00002F020000}"/>
    <cellStyle name="_Budget Scenarios with Different Net Shipments Apr 28 2" xfId="836" xr:uid="{00000000-0005-0000-0000-000030020000}"/>
    <cellStyle name="_Budget Scenarios with Different Net Shipments Apr 28 3" xfId="837" xr:uid="{00000000-0005-0000-0000-000031020000}"/>
    <cellStyle name="_Budget Scenarios with Different Net Shipments Apr 28 4" xfId="838" xr:uid="{00000000-0005-0000-0000-000032020000}"/>
    <cellStyle name="_Budget Scenarios with Different Net Shipments Apr 28 5" xfId="839" xr:uid="{00000000-0005-0000-0000-000033020000}"/>
    <cellStyle name="_Budget Scenarios with Different Net Shipments Apr 28 6" xfId="840" xr:uid="{00000000-0005-0000-0000-000034020000}"/>
    <cellStyle name="_Budget Scenarios with Different Net Shipments Apr 28 7" xfId="841" xr:uid="{00000000-0005-0000-0000-000035020000}"/>
    <cellStyle name="_Budget Scenarios with Different Net Shipments Apr 28 8" xfId="842" xr:uid="{00000000-0005-0000-0000-000036020000}"/>
    <cellStyle name="_Budget Scenarios with Different Net Shipments Apr 28_Acquisition Schedules" xfId="843" xr:uid="{00000000-0005-0000-0000-000037020000}"/>
    <cellStyle name="_BV WIP Commentary -- Jul'05" xfId="844" xr:uid="{00000000-0005-0000-0000-000038020000}"/>
    <cellStyle name="_BV WIP Commentary -- Jul'05_Acquisition Schedules" xfId="845" xr:uid="{00000000-0005-0000-0000-000039020000}"/>
    <cellStyle name="_CA &amp; Linksys &amp; Warranty" xfId="846" xr:uid="{00000000-0005-0000-0000-00003A020000}"/>
    <cellStyle name="_CA &amp; Linksys &amp; Warranty 2" xfId="847" xr:uid="{00000000-0005-0000-0000-00003B020000}"/>
    <cellStyle name="_CA &amp; Linksys &amp; Warranty 3" xfId="848" xr:uid="{00000000-0005-0000-0000-00003C020000}"/>
    <cellStyle name="_CA &amp; Linksys &amp; Warranty 4" xfId="849" xr:uid="{00000000-0005-0000-0000-00003D020000}"/>
    <cellStyle name="_CA &amp; Linksys &amp; Warranty 5" xfId="850" xr:uid="{00000000-0005-0000-0000-00003E020000}"/>
    <cellStyle name="_CA &amp; Linksys &amp; Warranty 6" xfId="851" xr:uid="{00000000-0005-0000-0000-00003F020000}"/>
    <cellStyle name="_CA &amp; Linksys &amp; Warranty 7" xfId="852" xr:uid="{00000000-0005-0000-0000-000040020000}"/>
    <cellStyle name="_CA ESMB Apr'02 Fcst Pack" xfId="853" xr:uid="{00000000-0005-0000-0000-000041020000}"/>
    <cellStyle name="_CA ESMB Apr'02 Fcst Pack_Acquisition Schedules" xfId="854" xr:uid="{00000000-0005-0000-0000-000042020000}"/>
    <cellStyle name="_CA to RL report template" xfId="855" xr:uid="{00000000-0005-0000-0000-000043020000}"/>
    <cellStyle name="_CA to RL report template_Acquisition Schedules" xfId="856" xr:uid="{00000000-0005-0000-0000-000044020000}"/>
    <cellStyle name="_CA WW CONSOL Jun06 WD+2.v2" xfId="857" xr:uid="{00000000-0005-0000-0000-000045020000}"/>
    <cellStyle name="_CA WW CONSOL Jun06 WD+2.v2_Acquisition Schedules" xfId="858" xr:uid="{00000000-0005-0000-0000-000046020000}"/>
    <cellStyle name="_CA_DB_APAC_Nov02(update)" xfId="859" xr:uid="{00000000-0005-0000-0000-000047020000}"/>
    <cellStyle name="_CA_DB_APAC_Nov02(update)_Acquisition Schedules" xfId="860" xr:uid="{00000000-0005-0000-0000-000048020000}"/>
    <cellStyle name="_CA_DB_APAC_Nov02(update)_ANZ FY04 Goaling" xfId="861" xr:uid="{00000000-0005-0000-0000-000049020000}"/>
    <cellStyle name="_CA_DB_APAC_Nov02(update)_ANZ FY04 Goaling_Acquisition Schedules" xfId="862" xr:uid="{00000000-0005-0000-0000-00004A020000}"/>
    <cellStyle name="_CA_DB_APAC_Nov02(update)_APAC AS Aug'05 WD3 Flash" xfId="863" xr:uid="{00000000-0005-0000-0000-00004B020000}"/>
    <cellStyle name="_CA_DB_APAC_Nov02(update)_APAC AS Aug'05 WD3 Flash_Acquisition Schedules" xfId="864" xr:uid="{00000000-0005-0000-0000-00004C020000}"/>
    <cellStyle name="_CA_DB_APAC_Nov02(update)_APAC Support Bookings - May03" xfId="865" xr:uid="{00000000-0005-0000-0000-00004D020000}"/>
    <cellStyle name="_CA_DB_APAC_Nov02(update)_APAC Support Bookings - May03_Acquisition Schedules" xfId="866" xr:uid="{00000000-0005-0000-0000-00004E020000}"/>
    <cellStyle name="_CA_DB_APAC_Nov02(update)_APAC Weekly Commit - FY04Q2W01" xfId="867" xr:uid="{00000000-0005-0000-0000-00004F020000}"/>
    <cellStyle name="_CA_DB_APAC_Nov02(update)_APAC Weekly Commit - FY04Q2W01_Acquisition Schedules" xfId="868" xr:uid="{00000000-0005-0000-0000-000050020000}"/>
    <cellStyle name="_CA_DB_APAC_Nov02(update)_AS WD1 Flash Charts - Apr'05" xfId="869" xr:uid="{00000000-0005-0000-0000-000051020000}"/>
    <cellStyle name="_CA_DB_APAC_Nov02(update)_AS WD1 Flash Charts - Apr'05_Acquisition Schedules" xfId="870" xr:uid="{00000000-0005-0000-0000-000052020000}"/>
    <cellStyle name="_CA_DB_APAC_Nov02(update)_AS WD1 Flash Charts - May'05" xfId="871" xr:uid="{00000000-0005-0000-0000-000053020000}"/>
    <cellStyle name="_CA_DB_APAC_Nov02(update)_AS WD1 Flash Charts - May'05_Acquisition Schedules" xfId="872" xr:uid="{00000000-0005-0000-0000-000054020000}"/>
    <cellStyle name="_CA_DB_APAC_Nov02(update)_AS WD3 Flash Charts - Apr'05" xfId="873" xr:uid="{00000000-0005-0000-0000-000055020000}"/>
    <cellStyle name="_CA_DB_APAC_Nov02(update)_AS WD3 Flash Charts - Apr'05_Acquisition Schedules" xfId="874" xr:uid="{00000000-0005-0000-0000-000056020000}"/>
    <cellStyle name="_CA_DB_APAC_Nov02(update)_AS WD3 Flash Charts - Mar'05v1" xfId="875" xr:uid="{00000000-0005-0000-0000-000057020000}"/>
    <cellStyle name="_CA_DB_APAC_Nov02(update)_AS WD3 Flash Charts - Mar'05v1_Acquisition Schedules" xfId="876" xr:uid="{00000000-0005-0000-0000-000058020000}"/>
    <cellStyle name="_CA_DB_APAC_Nov02(update)_CA WD1 Flash Charts - Sep'05" xfId="877" xr:uid="{00000000-0005-0000-0000-000059020000}"/>
    <cellStyle name="_CA_DB_APAC_Nov02(update)_CA WD1 Flash Charts - Sep'05_Acquisition Schedules" xfId="878" xr:uid="{00000000-0005-0000-0000-00005A020000}"/>
    <cellStyle name="_CA_DB_APAC_Nov02(update)_CAWW Bookings Bridge Mar02" xfId="879" xr:uid="{00000000-0005-0000-0000-00005B020000}"/>
    <cellStyle name="_CA_DB_APAC_Nov02(update)_CAWW Bookings Bridge Mar02_Acquisition Schedules" xfId="880" xr:uid="{00000000-0005-0000-0000-00005C020000}"/>
    <cellStyle name="_CA_DB_APAC_Nov02(update)_Forecast Accuracy &amp; Linearity" xfId="881" xr:uid="{00000000-0005-0000-0000-00005D020000}"/>
    <cellStyle name="_CA_DB_APAC_Nov02(update)_Forecast Accuracy &amp; Linearity_Acquisition Schedules" xfId="882" xr:uid="{00000000-0005-0000-0000-00005E020000}"/>
    <cellStyle name="_CA_DB_APAC_Nov02(update)_FY04 Korea Goaling" xfId="883" xr:uid="{00000000-0005-0000-0000-00005F020000}"/>
    <cellStyle name="_CA_DB_APAC_Nov02(update)_FY04 Korea Goaling_Acquisition Schedules" xfId="884" xr:uid="{00000000-0005-0000-0000-000060020000}"/>
    <cellStyle name="_CA_DB_APAC_Nov02(update)_JAPAN Support Bookings -Aug02" xfId="885" xr:uid="{00000000-0005-0000-0000-000061020000}"/>
    <cellStyle name="_CA_DB_APAC_Nov02(update)_JAPAN Support Bookings -Aug02_Acquisition Schedules" xfId="886" xr:uid="{00000000-0005-0000-0000-000062020000}"/>
    <cellStyle name="_CA_DB_APAC_Nov02(update)_WD1APAC Summary-26-04-05 FY05 ------1" xfId="887" xr:uid="{00000000-0005-0000-0000-000063020000}"/>
    <cellStyle name="_CA_DB_APAC_Nov02(update)_WD1APAC Summary-26-04-05 FY05 ------1_Acquisition Schedules" xfId="888" xr:uid="{00000000-0005-0000-0000-000064020000}"/>
    <cellStyle name="_CA_ManualRevAmort_Apr04" xfId="889" xr:uid="{00000000-0005-0000-0000-000065020000}"/>
    <cellStyle name="_CA_ManualRevAmort_Apr04_Acquisition Schedules" xfId="890" xr:uid="{00000000-0005-0000-0000-000066020000}"/>
    <cellStyle name="_CA_ManualRevAmort_Apr041" xfId="891" xr:uid="{00000000-0005-0000-0000-000067020000}"/>
    <cellStyle name="_CA_ManualRevAmort_Apr041_Acquisition Schedules" xfId="892" xr:uid="{00000000-0005-0000-0000-000068020000}"/>
    <cellStyle name="_CA_ManualRevAmort_Apr05" xfId="893" xr:uid="{00000000-0005-0000-0000-000069020000}"/>
    <cellStyle name="_CA_ManualRevAmort_Apr05_Acquisition Schedules" xfId="894" xr:uid="{00000000-0005-0000-0000-00006A020000}"/>
    <cellStyle name="_CA_ManualRevAmort_Apr06_wfy07detail" xfId="895" xr:uid="{00000000-0005-0000-0000-00006B020000}"/>
    <cellStyle name="_CA_ManualRevAmort_Apr06_wfy07detail_Acquisition Schedules" xfId="896" xr:uid="{00000000-0005-0000-0000-00006C020000}"/>
    <cellStyle name="_CA_ManualRevAmort_Aug05" xfId="897" xr:uid="{00000000-0005-0000-0000-00006D020000}"/>
    <cellStyle name="_CA_ManualRevAmort_Aug05_Acquisition Schedules" xfId="898" xr:uid="{00000000-0005-0000-0000-00006E020000}"/>
    <cellStyle name="_CA_ManualRevAmort_Aug06 (3)" xfId="899" xr:uid="{00000000-0005-0000-0000-00006F020000}"/>
    <cellStyle name="_CA_ManualRevAmort_Aug06 (3)_Acquisition Schedules" xfId="900" xr:uid="{00000000-0005-0000-0000-000070020000}"/>
    <cellStyle name="_CA_ManualRevAmort_Dec04" xfId="901" xr:uid="{00000000-0005-0000-0000-000071020000}"/>
    <cellStyle name="_CA_ManualRevAmort_Dec04_Acquisition Schedules" xfId="902" xr:uid="{00000000-0005-0000-0000-000072020000}"/>
    <cellStyle name="_CA_ManualRevAmort_Dec05" xfId="903" xr:uid="{00000000-0005-0000-0000-000073020000}"/>
    <cellStyle name="_CA_ManualRevAmort_Dec05_Acquisition Schedules" xfId="904" xr:uid="{00000000-0005-0000-0000-000074020000}"/>
    <cellStyle name="_CA_ManualRevAmort_Dec06_wfy07detail" xfId="905" xr:uid="{00000000-0005-0000-0000-000075020000}"/>
    <cellStyle name="_CA_ManualRevAmort_Dec06_wfy07detail_Acquisition Schedules" xfId="906" xr:uid="{00000000-0005-0000-0000-000076020000}"/>
    <cellStyle name="_CA_ManualRevAmort_Feb04" xfId="907" xr:uid="{00000000-0005-0000-0000-000077020000}"/>
    <cellStyle name="_CA_ManualRevAmort_Feb04_Acquisition Schedules" xfId="908" xr:uid="{00000000-0005-0000-0000-000078020000}"/>
    <cellStyle name="_CA_ManualRevAmort_Feb05" xfId="909" xr:uid="{00000000-0005-0000-0000-000079020000}"/>
    <cellStyle name="_CA_ManualRevAmort_Feb05_Acquisition Schedules" xfId="910" xr:uid="{00000000-0005-0000-0000-00007A020000}"/>
    <cellStyle name="_CA_ManualRevAmort_Feb06_JB" xfId="911" xr:uid="{00000000-0005-0000-0000-00007B020000}"/>
    <cellStyle name="_CA_ManualRevAmort_Feb06_JB_Acquisition Schedules" xfId="912" xr:uid="{00000000-0005-0000-0000-00007C020000}"/>
    <cellStyle name="_CA_ManualRevAmort_Jan04" xfId="913" xr:uid="{00000000-0005-0000-0000-00007D020000}"/>
    <cellStyle name="_CA_ManualRevAmort_Jan04_Acquisition Schedules" xfId="914" xr:uid="{00000000-0005-0000-0000-00007E020000}"/>
    <cellStyle name="_CA_ManualRevAmort_Jan05" xfId="915" xr:uid="{00000000-0005-0000-0000-00007F020000}"/>
    <cellStyle name="_CA_ManualRevAmort_Jan05_Acquisition Schedules" xfId="916" xr:uid="{00000000-0005-0000-0000-000080020000}"/>
    <cellStyle name="_CA_ManualRevAmort_Jan06_wfy07detail" xfId="917" xr:uid="{00000000-0005-0000-0000-000081020000}"/>
    <cellStyle name="_CA_ManualRevAmort_Jan06_wfy07detail_Acquisition Schedules" xfId="918" xr:uid="{00000000-0005-0000-0000-000082020000}"/>
    <cellStyle name="_CA_ManualRevAmort_Jul04" xfId="919" xr:uid="{00000000-0005-0000-0000-000083020000}"/>
    <cellStyle name="_CA_ManualRevAmort_Jul04_Acquisition Schedules" xfId="920" xr:uid="{00000000-0005-0000-0000-000084020000}"/>
    <cellStyle name="_CA_ManualRevAmort_Jul05 (2)" xfId="921" xr:uid="{00000000-0005-0000-0000-000085020000}"/>
    <cellStyle name="_CA_ManualRevAmort_Jul05 (2)_Acquisition Schedules" xfId="922" xr:uid="{00000000-0005-0000-0000-000086020000}"/>
    <cellStyle name="_CA_ManualRevAmort_Jul05 (3)" xfId="923" xr:uid="{00000000-0005-0000-0000-000087020000}"/>
    <cellStyle name="_CA_ManualRevAmort_Jul05 (3)_Acquisition Schedules" xfId="924" xr:uid="{00000000-0005-0000-0000-000088020000}"/>
    <cellStyle name="_CA_ManualRevAmort_Jul05 (4)" xfId="925" xr:uid="{00000000-0005-0000-0000-000089020000}"/>
    <cellStyle name="_CA_ManualRevAmort_Jul05 (4)_Acquisition Schedules" xfId="926" xr:uid="{00000000-0005-0000-0000-00008A020000}"/>
    <cellStyle name="_CA_ManualRevAmort_Jul06_wfy07detail" xfId="927" xr:uid="{00000000-0005-0000-0000-00008B020000}"/>
    <cellStyle name="_CA_ManualRevAmort_Jul06_wfy07detail_Acquisition Schedules" xfId="928" xr:uid="{00000000-0005-0000-0000-00008C020000}"/>
    <cellStyle name="_CA_ManualRevAmort_Jun04" xfId="929" xr:uid="{00000000-0005-0000-0000-00008D020000}"/>
    <cellStyle name="_CA_ManualRevAmort_Jun04_Acquisition Schedules" xfId="930" xr:uid="{00000000-0005-0000-0000-00008E020000}"/>
    <cellStyle name="_CA_ManualRevAmort_Jun05" xfId="931" xr:uid="{00000000-0005-0000-0000-00008F020000}"/>
    <cellStyle name="_CA_ManualRevAmort_Jun05_Acquisition Schedules" xfId="932" xr:uid="{00000000-0005-0000-0000-000090020000}"/>
    <cellStyle name="_CA_ManualRevAmort_Jun06_wfy07detail" xfId="933" xr:uid="{00000000-0005-0000-0000-000091020000}"/>
    <cellStyle name="_CA_ManualRevAmort_Jun06_wfy07detail_Acquisition Schedules" xfId="934" xr:uid="{00000000-0005-0000-0000-000092020000}"/>
    <cellStyle name="_CA_ManualRevAmort_Mar04" xfId="935" xr:uid="{00000000-0005-0000-0000-000093020000}"/>
    <cellStyle name="_CA_ManualRevAmort_Mar04_Acquisition Schedules" xfId="936" xr:uid="{00000000-0005-0000-0000-000094020000}"/>
    <cellStyle name="_CA_ManualRevAmort_Mar051" xfId="937" xr:uid="{00000000-0005-0000-0000-000095020000}"/>
    <cellStyle name="_CA_ManualRevAmort_Mar051_Acquisition Schedules" xfId="938" xr:uid="{00000000-0005-0000-0000-000096020000}"/>
    <cellStyle name="_CA_ManualRevAmort_Mar06_wfy07detail" xfId="939" xr:uid="{00000000-0005-0000-0000-000097020000}"/>
    <cellStyle name="_CA_ManualRevAmort_Mar06_wfy07detail_Acquisition Schedules" xfId="940" xr:uid="{00000000-0005-0000-0000-000098020000}"/>
    <cellStyle name="_CA_ManualRevAmort_May04" xfId="941" xr:uid="{00000000-0005-0000-0000-000099020000}"/>
    <cellStyle name="_CA_ManualRevAmort_May04_Acquisition Schedules" xfId="942" xr:uid="{00000000-0005-0000-0000-00009A020000}"/>
    <cellStyle name="_CA_ManualRevAmort_May05" xfId="943" xr:uid="{00000000-0005-0000-0000-00009B020000}"/>
    <cellStyle name="_CA_ManualRevAmort_May05_Acquisition Schedules" xfId="944" xr:uid="{00000000-0005-0000-0000-00009C020000}"/>
    <cellStyle name="_CA_ManualRevAmort_Nov05" xfId="945" xr:uid="{00000000-0005-0000-0000-00009D020000}"/>
    <cellStyle name="_CA_ManualRevAmort_Nov05_Acquisition Schedules" xfId="946" xr:uid="{00000000-0005-0000-0000-00009E020000}"/>
    <cellStyle name="_CA_ManualRevAmort_Oct05" xfId="947" xr:uid="{00000000-0005-0000-0000-00009F020000}"/>
    <cellStyle name="_CA_ManualRevAmort_Oct05_Acquisition Schedules" xfId="948" xr:uid="{00000000-0005-0000-0000-0000A0020000}"/>
    <cellStyle name="_CA_ManualRevAmort_Oct06_wfy07detail" xfId="949" xr:uid="{00000000-0005-0000-0000-0000A1020000}"/>
    <cellStyle name="_CA_ManualRevAmort_Oct06_wfy07detail_Acquisition Schedules" xfId="950" xr:uid="{00000000-0005-0000-0000-0000A2020000}"/>
    <cellStyle name="_CA_ManualRevAmort_Sep05" xfId="951" xr:uid="{00000000-0005-0000-0000-0000A3020000}"/>
    <cellStyle name="_CA_ManualRevAmort_Sep05_Acquisition Schedules" xfId="952" xr:uid="{00000000-0005-0000-0000-0000A4020000}"/>
    <cellStyle name="_Cable Modem Sales Report 8.27.07 revised" xfId="953" xr:uid="{00000000-0005-0000-0000-0000A5020000}"/>
    <cellStyle name="_Cable Modem Sales Report 8.27.07 revised 2" xfId="954" xr:uid="{00000000-0005-0000-0000-0000A6020000}"/>
    <cellStyle name="_CA-EMEA-FY03 Growth" xfId="955" xr:uid="{00000000-0005-0000-0000-0000A7020000}"/>
    <cellStyle name="_CA-EMEA-FY03 Growth_Acquisition Schedules" xfId="956" xr:uid="{00000000-0005-0000-0000-0000A8020000}"/>
    <cellStyle name="_CAWW Bookings Bridge Mar02" xfId="957" xr:uid="{00000000-0005-0000-0000-0000A9020000}"/>
    <cellStyle name="_CAWW Bookings Bridge Mar02_Acquisition Schedules" xfId="958" xr:uid="{00000000-0005-0000-0000-0000AA020000}"/>
    <cellStyle name="_CAWW Bookings Bridge Mar02_JAPAN Support Bookings -Aug02" xfId="959" xr:uid="{00000000-0005-0000-0000-0000AB020000}"/>
    <cellStyle name="_CAWW Bookings Bridge Mar02_JAPAN Support Bookings -Aug02_Acquisition Schedules" xfId="960" xr:uid="{00000000-0005-0000-0000-0000AC020000}"/>
    <cellStyle name="_CAWW Support Bookings - June02" xfId="961" xr:uid="{00000000-0005-0000-0000-0000AD020000}"/>
    <cellStyle name="_CAWW Support Bookings - June02 2" xfId="962" xr:uid="{00000000-0005-0000-0000-0000AE020000}"/>
    <cellStyle name="_CAWW Support Bookings - June02 3" xfId="963" xr:uid="{00000000-0005-0000-0000-0000AF020000}"/>
    <cellStyle name="_CAWW Support Bookings - June02 4" xfId="964" xr:uid="{00000000-0005-0000-0000-0000B0020000}"/>
    <cellStyle name="_CAWW Support Bookings - June02 5" xfId="965" xr:uid="{00000000-0005-0000-0000-0000B1020000}"/>
    <cellStyle name="_CAWW Support Bookings - June02 6" xfId="966" xr:uid="{00000000-0005-0000-0000-0000B2020000}"/>
    <cellStyle name="_CAWW Support Bookings - June02 7" xfId="967" xr:uid="{00000000-0005-0000-0000-0000B3020000}"/>
    <cellStyle name="_CAWW Support Bookings - June02 8" xfId="968" xr:uid="{00000000-0005-0000-0000-0000B4020000}"/>
    <cellStyle name="_CAWW Support Bookings - June02_Acquisition Schedules" xfId="969" xr:uid="{00000000-0005-0000-0000-0000B5020000}"/>
    <cellStyle name="_CDO CM_DM FCST Template" xfId="970" xr:uid="{00000000-0005-0000-0000-0000B6020000}"/>
    <cellStyle name="_CFO Commit Models 031405" xfId="971" xr:uid="{00000000-0005-0000-0000-0000B7020000}"/>
    <cellStyle name="_CFO Commit Models 040105" xfId="972" xr:uid="{00000000-0005-0000-0000-0000B8020000}"/>
    <cellStyle name="_CFO Commit Models SBv12" xfId="973" xr:uid="{00000000-0005-0000-0000-0000B9020000}"/>
    <cellStyle name="_Cisco Q2 FY'07 P&amp;L" xfId="974" xr:uid="{00000000-0005-0000-0000-0000BA020000}"/>
    <cellStyle name="_Cisco Q2 FY'07 P&amp;L 2" xfId="975" xr:uid="{00000000-0005-0000-0000-0000BB020000}"/>
    <cellStyle name="_Cisco Q2 FY'07 P&amp;L 3" xfId="976" xr:uid="{00000000-0005-0000-0000-0000BC020000}"/>
    <cellStyle name="_Cisco Q2 FY'07 P&amp;L 4" xfId="977" xr:uid="{00000000-0005-0000-0000-0000BD020000}"/>
    <cellStyle name="_Cisco Q2 FY'07 P&amp;L 5" xfId="978" xr:uid="{00000000-0005-0000-0000-0000BE020000}"/>
    <cellStyle name="_Cisco Q2 FY'07 P&amp;L 6" xfId="979" xr:uid="{00000000-0005-0000-0000-0000BF020000}"/>
    <cellStyle name="_Cisco Q2 FY'07 P&amp;L 7" xfId="980" xr:uid="{00000000-0005-0000-0000-0000C0020000}"/>
    <cellStyle name="_Cisco Q2 FY'07 P&amp;L 8" xfId="981" xr:uid="{00000000-0005-0000-0000-0000C1020000}"/>
    <cellStyle name="_Cisco WebEx - Proforma PL_103007v1" xfId="982" xr:uid="{00000000-0005-0000-0000-0000C2020000}"/>
    <cellStyle name="_Cisco WebEx - Proforma PL_112107" xfId="983" xr:uid="{00000000-0005-0000-0000-0000C3020000}"/>
    <cellStyle name="_Cisco WebEx - Proforma PL_112707" xfId="984" xr:uid="{00000000-0005-0000-0000-0000C4020000}"/>
    <cellStyle name="_Cisco WebEx - Proforma PL_12-21-07" xfId="985" xr:uid="{00000000-0005-0000-0000-0000C5020000}"/>
    <cellStyle name="_Cisco WebEx - Proforma PL_2005 - 2007" xfId="986" xr:uid="{00000000-0005-0000-0000-0000C6020000}"/>
    <cellStyle name="_Cisco WIP Oct Kitted" xfId="987" xr:uid="{00000000-0005-0000-0000-0000C7020000}"/>
    <cellStyle name="_Cisco-Linksys Performance Summary July 05" xfId="988" xr:uid="{00000000-0005-0000-0000-0000C8020000}"/>
    <cellStyle name="_Cisco-Linksys Performance Summary July 05 2" xfId="989" xr:uid="{00000000-0005-0000-0000-0000C9020000}"/>
    <cellStyle name="_Cisco-Linksys Performance Summary July 05 3" xfId="990" xr:uid="{00000000-0005-0000-0000-0000CA020000}"/>
    <cellStyle name="_Cisco-Linksys Performance Summary July 05 4" xfId="991" xr:uid="{00000000-0005-0000-0000-0000CB020000}"/>
    <cellStyle name="_Cisco-Linksys Performance Summary July 05 5" xfId="992" xr:uid="{00000000-0005-0000-0000-0000CC020000}"/>
    <cellStyle name="_Cisco-Linksys Performance Summary July 05 6" xfId="993" xr:uid="{00000000-0005-0000-0000-0000CD020000}"/>
    <cellStyle name="_Cisco-Linksys Performance Summary July 05 7" xfId="994" xr:uid="{00000000-0005-0000-0000-0000CE020000}"/>
    <cellStyle name="_Cisco-Linksys Performance Summary July 05 8" xfId="995" xr:uid="{00000000-0005-0000-0000-0000CF020000}"/>
    <cellStyle name="_Cisco-Linksys Performance Summary July 05_Acquisition Schedules" xfId="996" xr:uid="{00000000-0005-0000-0000-0000D0020000}"/>
    <cellStyle name="_Close package Inventory Trend" xfId="997" xr:uid="{00000000-0005-0000-0000-0000D1020000}"/>
    <cellStyle name="_Close package Inventory Trend 2" xfId="998" xr:uid="{00000000-0005-0000-0000-0000D2020000}"/>
    <cellStyle name="_Close package Inventory Trend 3" xfId="999" xr:uid="{00000000-0005-0000-0000-0000D3020000}"/>
    <cellStyle name="_Close package Inventory Trend 4" xfId="1000" xr:uid="{00000000-0005-0000-0000-0000D4020000}"/>
    <cellStyle name="_Close package Inventory Trend 5" xfId="1001" xr:uid="{00000000-0005-0000-0000-0000D5020000}"/>
    <cellStyle name="_Close package Inventory Trend 6" xfId="1002" xr:uid="{00000000-0005-0000-0000-0000D6020000}"/>
    <cellStyle name="_Close package Inventory Trend 7" xfId="1003" xr:uid="{00000000-0005-0000-0000-0000D7020000}"/>
    <cellStyle name="_Close package Inventory Trend 8" xfId="1004" xr:uid="{00000000-0005-0000-0000-0000D8020000}"/>
    <cellStyle name="_Close package Inventory Trend_Acquisition Schedules" xfId="1005" xr:uid="{00000000-0005-0000-0000-0000D9020000}"/>
    <cellStyle name="_CM E&amp;O by BU Dec 05 Summary" xfId="1006" xr:uid="{00000000-0005-0000-0000-0000DA020000}"/>
    <cellStyle name="_CM E&amp;O by BU Nov 05 Summary" xfId="1007" xr:uid="{00000000-0005-0000-0000-0000DB020000}"/>
    <cellStyle name="_CMTSBU Dec FY08 Reconciliation" xfId="1008" xr:uid="{00000000-0005-0000-0000-0000DC020000}"/>
    <cellStyle name="_CMTSBU Dec FY08 Reconciliation 2" xfId="1009" xr:uid="{00000000-0005-0000-0000-0000DD020000}"/>
    <cellStyle name="_CMTSBU Feb FY07 Reconciliation" xfId="1010" xr:uid="{00000000-0005-0000-0000-0000DE020000}"/>
    <cellStyle name="_CMTSBU Feb FY07 Reconciliation 2" xfId="1011" xr:uid="{00000000-0005-0000-0000-0000DF020000}"/>
    <cellStyle name="_CMTSBU Jul FY07 Reconciliation" xfId="1012" xr:uid="{00000000-0005-0000-0000-0000E0020000}"/>
    <cellStyle name="_CMTSBU Jul FY07 Reconciliation 2" xfId="1013" xr:uid="{00000000-0005-0000-0000-0000E1020000}"/>
    <cellStyle name="_CMTSBU Mar FY07 Reconciliation" xfId="1014" xr:uid="{00000000-0005-0000-0000-0000E2020000}"/>
    <cellStyle name="_CMTSBU Mar FY07 Reconciliation 2" xfId="1015" xr:uid="{00000000-0005-0000-0000-0000E3020000}"/>
    <cellStyle name="_CMTSBU May FY07 Reconciliation" xfId="1016" xr:uid="{00000000-0005-0000-0000-0000E4020000}"/>
    <cellStyle name="_CMTSBU May FY07 Reconciliation 2" xfId="1017" xr:uid="{00000000-0005-0000-0000-0000E5020000}"/>
    <cellStyle name="_CMTSBU Nov FY08 Reconciliation" xfId="1018" xr:uid="{00000000-0005-0000-0000-0000E6020000}"/>
    <cellStyle name="_CMTSBU Nov FY08 Reconciliation 2" xfId="1019" xr:uid="{00000000-0005-0000-0000-0000E7020000}"/>
    <cellStyle name="_CMTSBU Sep FY08 Reconciliation" xfId="1020" xr:uid="{00000000-0005-0000-0000-0000E8020000}"/>
    <cellStyle name="_CMTSBU Sep FY08 Reconciliation 2" xfId="1021" xr:uid="{00000000-0005-0000-0000-0000E9020000}"/>
    <cellStyle name="_CMTSBU_Fcst_Aug_FY08_Details_01.08.07" xfId="1022" xr:uid="{00000000-0005-0000-0000-0000EA020000}"/>
    <cellStyle name="_CMTSBU_Fcst_Aug_FY08_Details_01.08.07 2" xfId="1023" xr:uid="{00000000-0005-0000-0000-0000EB020000}"/>
    <cellStyle name="_Comma" xfId="1024" xr:uid="{00000000-0005-0000-0000-0000EC020000}"/>
    <cellStyle name="_Comma_AVP" xfId="1025" xr:uid="{00000000-0005-0000-0000-0000ED020000}"/>
    <cellStyle name="_Comma_Book1" xfId="1026" xr:uid="{00000000-0005-0000-0000-0000EE020000}"/>
    <cellStyle name="_Comma_contribution_analysis" xfId="1027" xr:uid="{00000000-0005-0000-0000-0000EF020000}"/>
    <cellStyle name="_Comma_Financials_v2" xfId="1028" xr:uid="{00000000-0005-0000-0000-0000F0020000}"/>
    <cellStyle name="_comments" xfId="1029" xr:uid="{00000000-0005-0000-0000-0000F1020000}"/>
    <cellStyle name="_comments_Acquisition Schedules" xfId="1030" xr:uid="{00000000-0005-0000-0000-0000F2020000}"/>
    <cellStyle name="_Commercial-SMB MM_Restated" xfId="1031" xr:uid="{00000000-0005-0000-0000-0000F3020000}"/>
    <cellStyle name="_Consolidated" xfId="1032" xr:uid="{00000000-0005-0000-0000-0000F4020000}"/>
    <cellStyle name="_ConsolidatedQ104TopRenewals-CA US Theater" xfId="1033" xr:uid="{00000000-0005-0000-0000-0000F5020000}"/>
    <cellStyle name="_Consolidator" xfId="1034" xr:uid="{00000000-0005-0000-0000-0000F6020000}"/>
    <cellStyle name="_contingentliabilities DEC06" xfId="1035" xr:uid="{00000000-0005-0000-0000-0000F7020000}"/>
    <cellStyle name="_Contract Metrics 10-19-2007 (Q1'08)" xfId="1036" xr:uid="{00000000-0005-0000-0000-0000F8020000}"/>
    <cellStyle name="_Control template Optimized - Eric 11 30 07" xfId="1037" xr:uid="{00000000-0005-0000-0000-0000F9020000}"/>
    <cellStyle name="_Copy of CA FY06 and Beyond Plan and Estimates" xfId="1038" xr:uid="{00000000-0005-0000-0000-0000FA020000}"/>
    <cellStyle name="_Copy of CA FY06 and Beyond Plan and Estimates_Acquisition Schedules" xfId="1039" xr:uid="{00000000-0005-0000-0000-0000FB020000}"/>
    <cellStyle name="_Copy of Sanmina-SCI PenangShenzen EO report week 04 02 07_updated" xfId="1040" xr:uid="{00000000-0005-0000-0000-0000FC020000}"/>
    <cellStyle name="_Corp Rev &amp; Cogs Adj" xfId="1041" xr:uid="{00000000-0005-0000-0000-0000FD020000}"/>
    <cellStyle name="_CS EMEA 2005 340m Rev Plan 13Jan05 " xfId="1042" xr:uid="{00000000-0005-0000-0000-0000FE020000}"/>
    <cellStyle name="_CSI00053_02 (2)" xfId="1043" xr:uid="{00000000-0005-0000-0000-0000FF020000}"/>
    <cellStyle name="_Currency" xfId="1044" xr:uid="{00000000-0005-0000-0000-000000030000}"/>
    <cellStyle name="_Currency_AVP" xfId="1045" xr:uid="{00000000-0005-0000-0000-000001030000}"/>
    <cellStyle name="_Currency_Book1" xfId="1046" xr:uid="{00000000-0005-0000-0000-000002030000}"/>
    <cellStyle name="_Currency_contribution_analysis" xfId="1047" xr:uid="{00000000-0005-0000-0000-000003030000}"/>
    <cellStyle name="_Currency_Financials_v2" xfId="1048" xr:uid="{00000000-0005-0000-0000-000004030000}"/>
    <cellStyle name="_CurrencySpace" xfId="1049" xr:uid="{00000000-0005-0000-0000-000005030000}"/>
    <cellStyle name="_CurrencySpace_AVP" xfId="1050" xr:uid="{00000000-0005-0000-0000-000006030000}"/>
    <cellStyle name="_CurrencySpace_Book1" xfId="1051" xr:uid="{00000000-0005-0000-0000-000007030000}"/>
    <cellStyle name="_CurrencySpace_contribution_analysis" xfId="1052" xr:uid="{00000000-0005-0000-0000-000008030000}"/>
    <cellStyle name="_CurrencySpace_Financials_v2" xfId="1053" xr:uid="{00000000-0005-0000-0000-000009030000}"/>
    <cellStyle name="_D-3 Schedule 4 28 08" xfId="1054" xr:uid="{00000000-0005-0000-0000-00000A030000}"/>
    <cellStyle name="_Data ESMB" xfId="1055" xr:uid="{00000000-0005-0000-0000-00000B030000}"/>
    <cellStyle name="_Data ESMB_Acquisition Schedules" xfId="1056" xr:uid="{00000000-0005-0000-0000-00000C030000}"/>
    <cellStyle name="_Dec FY07" xfId="1057" xr:uid="{00000000-0005-0000-0000-00000D030000}"/>
    <cellStyle name="_Dec FY07 2" xfId="1058" xr:uid="{00000000-0005-0000-0000-00000E030000}"/>
    <cellStyle name="_Dec FY08 Reconciliation" xfId="1059" xr:uid="{00000000-0005-0000-0000-00000F030000}"/>
    <cellStyle name="_Dec FY08 Reconciliation 2" xfId="1060" xr:uid="{00000000-0005-0000-0000-000010030000}"/>
    <cellStyle name="_Dec-05 Provision by PF Raw" xfId="1061" xr:uid="{00000000-0005-0000-0000-000011030000}"/>
    <cellStyle name="_Dec'08 OH E&amp;O Summary M2 FINAL" xfId="1062" xr:uid="{00000000-0005-0000-0000-000012030000}"/>
    <cellStyle name="_December Other Reserves" xfId="1063" xr:uid="{00000000-0005-0000-0000-000013030000}"/>
    <cellStyle name="_Deferred Rev-Subs" xfId="1064" xr:uid="{00000000-0005-0000-0000-000014030000}"/>
    <cellStyle name="_Deferred Rev-Subs_Acquisition Schedules" xfId="1065" xr:uid="{00000000-0005-0000-0000-000015030000}"/>
    <cellStyle name="_Dept Input Sheet" xfId="1066" xr:uid="{00000000-0005-0000-0000-000016030000}"/>
    <cellStyle name="_DF PCP TAC" xfId="1067" xr:uid="{00000000-0005-0000-0000-000017030000}"/>
    <cellStyle name="_Discount Section 13.xls Chart 1" xfId="1068" xr:uid="{00000000-0005-0000-0000-000018030000}"/>
    <cellStyle name="_Discount Section 13.xls Chart 1_Acquisition Schedules" xfId="1069" xr:uid="{00000000-0005-0000-0000-000019030000}"/>
    <cellStyle name="_Donald-Model_c_v24 with M&amp;A DCF" xfId="1070" xr:uid="{00000000-0005-0000-0000-00001A030000}"/>
    <cellStyle name="_E47- Cisco Excess Breakdown 04-04-07" xfId="1071" xr:uid="{00000000-0005-0000-0000-00001B030000}"/>
    <cellStyle name="_EA EO Report Jul 2007_SZ" xfId="1072" xr:uid="{00000000-0005-0000-0000-00001C030000}"/>
    <cellStyle name="_EEMESA 2006 Business Plan AMESA V10 (AMESA TS Plan)" xfId="1073" xr:uid="{00000000-0005-0000-0000-00001D030000}"/>
    <cellStyle name="_EEMESA 2006 Business Plan AMESA V10 (AMESA TS Plan)_Book1 (3)" xfId="1074" xr:uid="{00000000-0005-0000-0000-00001E030000}"/>
    <cellStyle name="_EEMESA 2006 Business Plan EE V10 (EE TS plan)" xfId="1075" xr:uid="{00000000-0005-0000-0000-00001F030000}"/>
    <cellStyle name="_EEMESA 2006 Business Plan EE V10 (EE TS plan)_Book1 (3)" xfId="1076" xr:uid="{00000000-0005-0000-0000-000020030000}"/>
    <cellStyle name="_eExec - APAC_W7" xfId="1077" xr:uid="{00000000-0005-0000-0000-000021030000}"/>
    <cellStyle name="_eExec - APAC_W7_Acquisition Schedules" xfId="1078" xr:uid="{00000000-0005-0000-0000-000022030000}"/>
    <cellStyle name="_eExec - APAC_W7_APAC AS Aug'05 WD3 Flash" xfId="1079" xr:uid="{00000000-0005-0000-0000-000023030000}"/>
    <cellStyle name="_eExec - APAC_W7_APAC AS Aug'05 WD3 Flash_Acquisition Schedules" xfId="1080" xr:uid="{00000000-0005-0000-0000-000024030000}"/>
    <cellStyle name="_eExec - APAC_W7_APAC Weekly Commit - FY04Q2W01" xfId="1081" xr:uid="{00000000-0005-0000-0000-000025030000}"/>
    <cellStyle name="_eExec - APAC_W7_APAC Weekly Commit - FY04Q2W01_Acquisition Schedules" xfId="1082" xr:uid="{00000000-0005-0000-0000-000026030000}"/>
    <cellStyle name="_eExec - APAC_W7_AS WD1 Flash Charts - Apr'05" xfId="1083" xr:uid="{00000000-0005-0000-0000-000027030000}"/>
    <cellStyle name="_eExec - APAC_W7_AS WD1 Flash Charts - Apr'05_Acquisition Schedules" xfId="1084" xr:uid="{00000000-0005-0000-0000-000028030000}"/>
    <cellStyle name="_eExec - APAC_W7_AS WD1 Flash Charts - May'05" xfId="1085" xr:uid="{00000000-0005-0000-0000-000029030000}"/>
    <cellStyle name="_eExec - APAC_W7_AS WD1 Flash Charts - May'05_Acquisition Schedules" xfId="1086" xr:uid="{00000000-0005-0000-0000-00002A030000}"/>
    <cellStyle name="_eExec - APAC_W7_AS WD3 Flash Charts - Apr'05" xfId="1087" xr:uid="{00000000-0005-0000-0000-00002B030000}"/>
    <cellStyle name="_eExec - APAC_W7_AS WD3 Flash Charts - Apr'05_Acquisition Schedules" xfId="1088" xr:uid="{00000000-0005-0000-0000-00002C030000}"/>
    <cellStyle name="_eExec - APAC_W7_AS WD3 Flash Charts - Mar'05v1" xfId="1089" xr:uid="{00000000-0005-0000-0000-00002D030000}"/>
    <cellStyle name="_eExec - APAC_W7_AS WD3 Flash Charts - Mar'05v1_Acquisition Schedules" xfId="1090" xr:uid="{00000000-0005-0000-0000-00002E030000}"/>
    <cellStyle name="_eExec - APAC_W7_CA WD1 Flash Charts - Sep'05" xfId="1091" xr:uid="{00000000-0005-0000-0000-00002F030000}"/>
    <cellStyle name="_eExec - APAC_W7_CA WD1 Flash Charts - Sep'05_Acquisition Schedules" xfId="1092" xr:uid="{00000000-0005-0000-0000-000030030000}"/>
    <cellStyle name="_eExec - APAC_W7_Forecast Accuracy &amp; Linearity" xfId="1093" xr:uid="{00000000-0005-0000-0000-000031030000}"/>
    <cellStyle name="_eExec - APAC_W7_Forecast Accuracy &amp; Linearity_Acquisition Schedules" xfId="1094" xr:uid="{00000000-0005-0000-0000-000032030000}"/>
    <cellStyle name="_eExec - APAC_W7_FY04 Korea Goaling" xfId="1095" xr:uid="{00000000-0005-0000-0000-000033030000}"/>
    <cellStyle name="_eExec - APAC_W7_FY04 Korea Goaling_Acquisition Schedules" xfId="1096" xr:uid="{00000000-0005-0000-0000-000034030000}"/>
    <cellStyle name="_EM PL FY06 to FY09 Draft 2 SSF" xfId="1097" xr:uid="{00000000-0005-0000-0000-000035030000}"/>
    <cellStyle name="_EM PL FY06 to FY09 Draft 2 SSF_Acquisition Schedules" xfId="1098" xr:uid="{00000000-0005-0000-0000-000036030000}"/>
    <cellStyle name="_EM Weekly Commit Q2W04v2" xfId="1099" xr:uid="{00000000-0005-0000-0000-000037030000}"/>
    <cellStyle name="_EM Weekly Commit Q2W05v2" xfId="1100" xr:uid="{00000000-0005-0000-0000-000038030000}"/>
    <cellStyle name="_EMEA - FY05 actuals_FINAL" xfId="1101" xr:uid="{00000000-0005-0000-0000-000039030000}"/>
    <cellStyle name="_EMEA - FY05 actuals_FINAL_Acquisition Schedules" xfId="1102" xr:uid="{00000000-0005-0000-0000-00003A030000}"/>
    <cellStyle name="_EMEA CA Commit FY05 - Q4M1W3" xfId="1103" xr:uid="{00000000-0005-0000-0000-00003B030000}"/>
    <cellStyle name="_EMEA CA Commit FY05 - Q4M1W3_Acquisition Schedules" xfId="1104" xr:uid="{00000000-0005-0000-0000-00003C030000}"/>
    <cellStyle name="_Emerging Scenarios" xfId="1105" xr:uid="{00000000-0005-0000-0000-00003D030000}"/>
    <cellStyle name="_Emerging Top deals Week 11" xfId="1106" xr:uid="{00000000-0005-0000-0000-00003E030000}"/>
    <cellStyle name="_Emerging Top deals Week 11_Acquisition Schedules" xfId="1107" xr:uid="{00000000-0005-0000-0000-00003F030000}"/>
    <cellStyle name="_Emerging Top deals Week 12" xfId="1108" xr:uid="{00000000-0005-0000-0000-000040030000}"/>
    <cellStyle name="_Emerging Top deals Week 12_Acquisition Schedules" xfId="1109" xr:uid="{00000000-0005-0000-0000-000041030000}"/>
    <cellStyle name="_ERBU FY09 Oct  fcst for SPTG submission 092308 Final" xfId="1110" xr:uid="{00000000-0005-0000-0000-000042030000}"/>
    <cellStyle name="_ERBU FY09 Oct  fcst for SPTG submission 092308 Final 2" xfId="1111" xr:uid="{00000000-0005-0000-0000-000043030000}"/>
    <cellStyle name="_e-Section 2 - Paper Bookings" xfId="1112" xr:uid="{00000000-0005-0000-0000-000044030000}"/>
    <cellStyle name="_ESSBASE Expense &amp; HC" xfId="1113" xr:uid="{00000000-0005-0000-0000-000045030000}"/>
    <cellStyle name="_ESSBASE Expense &amp; HC_Acquisition Schedules" xfId="1114" xr:uid="{00000000-0005-0000-0000-000046030000}"/>
    <cellStyle name="_Essbase IP All spending" xfId="1115" xr:uid="{00000000-0005-0000-0000-000047030000}"/>
    <cellStyle name="_EU Weekly Commit_Q2W04" xfId="1116" xr:uid="{00000000-0005-0000-0000-000048030000}"/>
    <cellStyle name="_EU Weekly Commit_Q2W06" xfId="1117" xr:uid="{00000000-0005-0000-0000-000049030000}"/>
    <cellStyle name="_Euro" xfId="1118" xr:uid="{00000000-0005-0000-0000-00004A030000}"/>
    <cellStyle name="_European Top deals Week 11" xfId="1119" xr:uid="{00000000-0005-0000-0000-00004B030000}"/>
    <cellStyle name="_European Top deals Week 11_Acquisition Schedules" xfId="1120" xr:uid="{00000000-0005-0000-0000-00004C030000}"/>
    <cellStyle name="_Exhibit G" xfId="1121" xr:uid="{00000000-0005-0000-0000-00004D030000}"/>
    <cellStyle name="_Feb05AS rev trans Log" xfId="1122" xr:uid="{00000000-0005-0000-0000-00004E030000}"/>
    <cellStyle name="_Feb-06 PF Hierarchy" xfId="1123" xr:uid="{00000000-0005-0000-0000-00004F030000}"/>
    <cellStyle name="_Feb-06 PF Hierarchy 2" xfId="1124" xr:uid="{00000000-0005-0000-0000-000050030000}"/>
    <cellStyle name="_Feb-06 PF Hierarchy 3" xfId="1125" xr:uid="{00000000-0005-0000-0000-000051030000}"/>
    <cellStyle name="_Feb-06 PF Hierarchy 4" xfId="1126" xr:uid="{00000000-0005-0000-0000-000052030000}"/>
    <cellStyle name="_Feb-06 PF Hierarchy 5" xfId="1127" xr:uid="{00000000-0005-0000-0000-000053030000}"/>
    <cellStyle name="_Feb-06 PF Hierarchy 6" xfId="1128" xr:uid="{00000000-0005-0000-0000-000054030000}"/>
    <cellStyle name="_Feb-06 PF Hierarchy 7" xfId="1129" xr:uid="{00000000-0005-0000-0000-000055030000}"/>
    <cellStyle name="_Final Field August Fcst Pack " xfId="1130" xr:uid="{00000000-0005-0000-0000-000056030000}"/>
    <cellStyle name="_Final Field August Fcst Pack _Acquisition Schedules" xfId="1131" xr:uid="{00000000-0005-0000-0000-000057030000}"/>
    <cellStyle name="_FINAL Q4commit" xfId="1132" xr:uid="{00000000-0005-0000-0000-000058030000}"/>
    <cellStyle name="_FINAL Q4commit_Acquisition Schedules" xfId="1133" xr:uid="{00000000-0005-0000-0000-000059030000}"/>
    <cellStyle name="_Final SCD Bridge" xfId="1134" xr:uid="{00000000-0005-0000-0000-00005A030000}"/>
    <cellStyle name="_Final WE Stats CY 2002 April 2003.xls Chart 10" xfId="1135" xr:uid="{00000000-0005-0000-0000-00005B030000}"/>
    <cellStyle name="_Final WE Stats CY 2002 April 2003.xls Chart 10_Acquisition Schedules" xfId="1136" xr:uid="{00000000-0005-0000-0000-00005C030000}"/>
    <cellStyle name="_Final WE Stats CY 2002 April 2003.xls Chart 10_Financial Model v6-03-26-2004" xfId="1137" xr:uid="{00000000-0005-0000-0000-00005D030000}"/>
    <cellStyle name="_Final WE Stats CY 2002 April 2003.xls Chart 10_Financial Model v6-03-26-2004_Acquisition Schedules" xfId="1138" xr:uid="{00000000-0005-0000-0000-00005E030000}"/>
    <cellStyle name="_Final WE Stats CY 2002 April 2003.xls Chart 11" xfId="1139" xr:uid="{00000000-0005-0000-0000-00005F030000}"/>
    <cellStyle name="_Final WE Stats CY 2002 April 2003.xls Chart 11_Acquisition Schedules" xfId="1140" xr:uid="{00000000-0005-0000-0000-000060030000}"/>
    <cellStyle name="_Final WE Stats CY 2002 April 2003.xls Chart 11_Financial Model v6-03-26-2004" xfId="1141" xr:uid="{00000000-0005-0000-0000-000061030000}"/>
    <cellStyle name="_Final WE Stats CY 2002 April 2003.xls Chart 11_Financial Model v6-03-26-2004_Acquisition Schedules" xfId="1142" xr:uid="{00000000-0005-0000-0000-000062030000}"/>
    <cellStyle name="_Final WE Stats CY 2002 April 2003.xls Chart 12" xfId="1143" xr:uid="{00000000-0005-0000-0000-000063030000}"/>
    <cellStyle name="_Final WE Stats CY 2002 April 2003.xls Chart 12_Acquisition Schedules" xfId="1144" xr:uid="{00000000-0005-0000-0000-000064030000}"/>
    <cellStyle name="_Final WE Stats CY 2002 April 2003.xls Chart 12_Financial Model v6-03-26-2004" xfId="1145" xr:uid="{00000000-0005-0000-0000-000065030000}"/>
    <cellStyle name="_Final WE Stats CY 2002 April 2003.xls Chart 12_Financial Model v6-03-26-2004_Acquisition Schedules" xfId="1146" xr:uid="{00000000-0005-0000-0000-000066030000}"/>
    <cellStyle name="_Final WE Stats CY 2002 April 2003.xls Chart 13" xfId="1147" xr:uid="{00000000-0005-0000-0000-000067030000}"/>
    <cellStyle name="_Final WE Stats CY 2002 April 2003.xls Chart 13_Acquisition Schedules" xfId="1148" xr:uid="{00000000-0005-0000-0000-000068030000}"/>
    <cellStyle name="_Final WE Stats CY 2002 April 2003.xls Chart 13_Financial Model v6-03-26-2004" xfId="1149" xr:uid="{00000000-0005-0000-0000-000069030000}"/>
    <cellStyle name="_Final WE Stats CY 2002 April 2003.xls Chart 13_Financial Model v6-03-26-2004_Acquisition Schedules" xfId="1150" xr:uid="{00000000-0005-0000-0000-00006A030000}"/>
    <cellStyle name="_Final WE Stats CY 2002 April 2003.xls Chart 14" xfId="1151" xr:uid="{00000000-0005-0000-0000-00006B030000}"/>
    <cellStyle name="_Final WE Stats CY 2002 April 2003.xls Chart 14_Acquisition Schedules" xfId="1152" xr:uid="{00000000-0005-0000-0000-00006C030000}"/>
    <cellStyle name="_Final WE Stats CY 2002 April 2003.xls Chart 14_Financial Model v6-03-26-2004" xfId="1153" xr:uid="{00000000-0005-0000-0000-00006D030000}"/>
    <cellStyle name="_Final WE Stats CY 2002 April 2003.xls Chart 14_Financial Model v6-03-26-2004_Acquisition Schedules" xfId="1154" xr:uid="{00000000-0005-0000-0000-00006E030000}"/>
    <cellStyle name="_Final WE Stats CY 2002 April 2003.xls Chart 15" xfId="1155" xr:uid="{00000000-0005-0000-0000-00006F030000}"/>
    <cellStyle name="_Final WE Stats CY 2002 April 2003.xls Chart 15_Acquisition Schedules" xfId="1156" xr:uid="{00000000-0005-0000-0000-000070030000}"/>
    <cellStyle name="_Final WE Stats CY 2002 April 2003.xls Chart 15_Financial Model v6-03-26-2004" xfId="1157" xr:uid="{00000000-0005-0000-0000-000071030000}"/>
    <cellStyle name="_Final WE Stats CY 2002 April 2003.xls Chart 15_Financial Model v6-03-26-2004_Acquisition Schedules" xfId="1158" xr:uid="{00000000-0005-0000-0000-000072030000}"/>
    <cellStyle name="_Final WE Stats CY 2002 April 2003.xls Chart 16" xfId="1159" xr:uid="{00000000-0005-0000-0000-000073030000}"/>
    <cellStyle name="_Final WE Stats CY 2002 April 2003.xls Chart 16_Acquisition Schedules" xfId="1160" xr:uid="{00000000-0005-0000-0000-000074030000}"/>
    <cellStyle name="_Final WE Stats CY 2002 April 2003.xls Chart 16_Financial Model v6-03-26-2004" xfId="1161" xr:uid="{00000000-0005-0000-0000-000075030000}"/>
    <cellStyle name="_Final WE Stats CY 2002 April 2003.xls Chart 16_Financial Model v6-03-26-2004_Acquisition Schedules" xfId="1162" xr:uid="{00000000-0005-0000-0000-000076030000}"/>
    <cellStyle name="_Final WE Stats CY 2002 April 2003.xls Chart 17" xfId="1163" xr:uid="{00000000-0005-0000-0000-000077030000}"/>
    <cellStyle name="_Final WE Stats CY 2002 April 2003.xls Chart 17_Acquisition Schedules" xfId="1164" xr:uid="{00000000-0005-0000-0000-000078030000}"/>
    <cellStyle name="_Final WE Stats CY 2002 April 2003.xls Chart 17_Financial Model v6-03-26-2004" xfId="1165" xr:uid="{00000000-0005-0000-0000-000079030000}"/>
    <cellStyle name="_Final WE Stats CY 2002 April 2003.xls Chart 17_Financial Model v6-03-26-2004_Acquisition Schedules" xfId="1166" xr:uid="{00000000-0005-0000-0000-00007A030000}"/>
    <cellStyle name="_Final WE Stats CY 2002 April 2003.xls Chart 18" xfId="1167" xr:uid="{00000000-0005-0000-0000-00007B030000}"/>
    <cellStyle name="_Final WE Stats CY 2002 April 2003.xls Chart 18_Acquisition Schedules" xfId="1168" xr:uid="{00000000-0005-0000-0000-00007C030000}"/>
    <cellStyle name="_Final WE Stats CY 2002 April 2003.xls Chart 18_Financial Model v6-03-26-2004" xfId="1169" xr:uid="{00000000-0005-0000-0000-00007D030000}"/>
    <cellStyle name="_Final WE Stats CY 2002 April 2003.xls Chart 18_Financial Model v6-03-26-2004_Acquisition Schedules" xfId="1170" xr:uid="{00000000-0005-0000-0000-00007E030000}"/>
    <cellStyle name="_Final WE Stats CY 2002 April 2003.xls Chart 36" xfId="1171" xr:uid="{00000000-0005-0000-0000-00007F030000}"/>
    <cellStyle name="_Final WE Stats CY 2002 April 2003.xls Chart 36_Acquisition Schedules" xfId="1172" xr:uid="{00000000-0005-0000-0000-000080030000}"/>
    <cellStyle name="_Final WE Stats CY 2002 April 2003.xls Chart 36_Financial Model v6-03-26-2004" xfId="1173" xr:uid="{00000000-0005-0000-0000-000081030000}"/>
    <cellStyle name="_Final WE Stats CY 2002 April 2003.xls Chart 36_Financial Model v6-03-26-2004_Acquisition Schedules" xfId="1174" xr:uid="{00000000-0005-0000-0000-000082030000}"/>
    <cellStyle name="_Final WE Stats CY 2002 April 2003.xls Chart 37" xfId="1175" xr:uid="{00000000-0005-0000-0000-000083030000}"/>
    <cellStyle name="_Final WE Stats CY 2002 April 2003.xls Chart 37_Acquisition Schedules" xfId="1176" xr:uid="{00000000-0005-0000-0000-000084030000}"/>
    <cellStyle name="_Final WE Stats CY 2002 April 2003.xls Chart 37_Financial Model v6-03-26-2004" xfId="1177" xr:uid="{00000000-0005-0000-0000-000085030000}"/>
    <cellStyle name="_Final WE Stats CY 2002 April 2003.xls Chart 37_Financial Model v6-03-26-2004_Acquisition Schedules" xfId="1178" xr:uid="{00000000-0005-0000-0000-000086030000}"/>
    <cellStyle name="_Final WE Stats CY 2002 April 2003.xls Chart 7" xfId="1179" xr:uid="{00000000-0005-0000-0000-000087030000}"/>
    <cellStyle name="_Final WE Stats CY 2002 April 2003.xls Chart 7_Acquisition Schedules" xfId="1180" xr:uid="{00000000-0005-0000-0000-000088030000}"/>
    <cellStyle name="_Final WE Stats CY 2002 April 2003.xls Chart 7_Financial Model v6-03-26-2004" xfId="1181" xr:uid="{00000000-0005-0000-0000-000089030000}"/>
    <cellStyle name="_Final WE Stats CY 2002 April 2003.xls Chart 7_Financial Model v6-03-26-2004_Acquisition Schedules" xfId="1182" xr:uid="{00000000-0005-0000-0000-00008A030000}"/>
    <cellStyle name="_Final WE Stats CY 2002 April 2003.xls Chart 8" xfId="1183" xr:uid="{00000000-0005-0000-0000-00008B030000}"/>
    <cellStyle name="_Final WE Stats CY 2002 April 2003.xls Chart 8_Acquisition Schedules" xfId="1184" xr:uid="{00000000-0005-0000-0000-00008C030000}"/>
    <cellStyle name="_Final WE Stats CY 2002 April 2003.xls Chart 8_Financial Model v6-03-26-2004" xfId="1185" xr:uid="{00000000-0005-0000-0000-00008D030000}"/>
    <cellStyle name="_Final WE Stats CY 2002 April 2003.xls Chart 8_Financial Model v6-03-26-2004_Acquisition Schedules" xfId="1186" xr:uid="{00000000-0005-0000-0000-00008E030000}"/>
    <cellStyle name="_Final WE Stats CY 2002 April 2003.xls Chart 9" xfId="1187" xr:uid="{00000000-0005-0000-0000-00008F030000}"/>
    <cellStyle name="_Final WE Stats CY 2002 April 2003.xls Chart 9_Acquisition Schedules" xfId="1188" xr:uid="{00000000-0005-0000-0000-000090030000}"/>
    <cellStyle name="_Final WE Stats CY 2002 April 2003.xls Chart 9_Financial Model v6-03-26-2004" xfId="1189" xr:uid="{00000000-0005-0000-0000-000091030000}"/>
    <cellStyle name="_Final WE Stats CY 2002 April 2003.xls Chart 9_Financial Model v6-03-26-2004_Acquisition Schedules" xfId="1190" xr:uid="{00000000-0005-0000-0000-000092030000}"/>
    <cellStyle name="_Forecast 04 FY01 before review" xfId="1191" xr:uid="{00000000-0005-0000-0000-000093030000}"/>
    <cellStyle name="_Forecast 04 FY01 before review_Acquisition Schedules" xfId="1192" xr:uid="{00000000-0005-0000-0000-000094030000}"/>
    <cellStyle name="_Forecast 04 FY01 before review_APAC AS Aug'05 WD3 Flash" xfId="1193" xr:uid="{00000000-0005-0000-0000-000095030000}"/>
    <cellStyle name="_Forecast 04 FY01 before review_APAC AS Aug'05 WD3 Flash_Acquisition Schedules" xfId="1194" xr:uid="{00000000-0005-0000-0000-000096030000}"/>
    <cellStyle name="_Forecast 04 FY01 before review_APAC AS Oct'06 WD3 Flash" xfId="1195" xr:uid="{00000000-0005-0000-0000-000097030000}"/>
    <cellStyle name="_Forecast 04 FY01 before review_APAC AS Oct'06 WD3 Flash_Acquisition Schedules" xfId="1196" xr:uid="{00000000-0005-0000-0000-000098030000}"/>
    <cellStyle name="_Forecast 04 FY01 before review_APAC Support Bookings - Jun03" xfId="1197" xr:uid="{00000000-0005-0000-0000-000099030000}"/>
    <cellStyle name="_Forecast 04 FY01 before review_APAC Support Bookings - Jun03_Acquisition Schedules" xfId="1198" xr:uid="{00000000-0005-0000-0000-00009A030000}"/>
    <cellStyle name="_Forecast 04 FY01 before review_APAC Support Bookings - Jun03_APAC AS Aug'05 WD3 Flash" xfId="1199" xr:uid="{00000000-0005-0000-0000-00009B030000}"/>
    <cellStyle name="_Forecast 04 FY01 before review_APAC Support Bookings - Jun03_APAC AS Aug'05 WD3 Flash_Acquisition Schedules" xfId="1200" xr:uid="{00000000-0005-0000-0000-00009C030000}"/>
    <cellStyle name="_Forecast 04 FY01 before review_APAC Support Bookings - Jun03_AS Variance Analysis_Aug07" xfId="1201" xr:uid="{00000000-0005-0000-0000-00009D030000}"/>
    <cellStyle name="_Forecast 04 FY01 before review_APAC Support Bookings - Jun03_AS Variance Analysis_Aug07_Acquisition Schedules" xfId="1202" xr:uid="{00000000-0005-0000-0000-00009E030000}"/>
    <cellStyle name="_Forecast 04 FY01 before review_APAC Support Bookings - Jun03_AS WD1 Flash Charts - Apr'05" xfId="1203" xr:uid="{00000000-0005-0000-0000-00009F030000}"/>
    <cellStyle name="_Forecast 04 FY01 before review_APAC Support Bookings - Jun03_AS WD1 Flash Charts - Apr'05_Acquisition Schedules" xfId="1204" xr:uid="{00000000-0005-0000-0000-0000A0030000}"/>
    <cellStyle name="_Forecast 04 FY01 before review_APAC Support Bookings - Jun03_AS WD1 Flash Charts - May'05" xfId="1205" xr:uid="{00000000-0005-0000-0000-0000A1030000}"/>
    <cellStyle name="_Forecast 04 FY01 before review_APAC Support Bookings - Jun03_AS WD1 Flash Charts - May'05_Acquisition Schedules" xfId="1206" xr:uid="{00000000-0005-0000-0000-0000A2030000}"/>
    <cellStyle name="_Forecast 04 FY01 before review_APAC Support Bookings - Jun03_AS WD3 Flash Charts - Apr'05" xfId="1207" xr:uid="{00000000-0005-0000-0000-0000A3030000}"/>
    <cellStyle name="_Forecast 04 FY01 before review_APAC Support Bookings - Jun03_AS WD3 Flash Charts - Apr'05_Acquisition Schedules" xfId="1208" xr:uid="{00000000-0005-0000-0000-0000A4030000}"/>
    <cellStyle name="_Forecast 04 FY01 before review_APAC Support Bookings - Jun03_AS WD3 Flash Charts - Mar'05v1" xfId="1209" xr:uid="{00000000-0005-0000-0000-0000A5030000}"/>
    <cellStyle name="_Forecast 04 FY01 before review_APAC Support Bookings - Jun03_AS WD3 Flash Charts - Mar'05v1_Acquisition Schedules" xfId="1210" xr:uid="{00000000-0005-0000-0000-0000A6030000}"/>
    <cellStyle name="_Forecast 04 FY01 before review_APAC Support Bookings - Jun03_CA WD1 Flash Charts - Sep'05" xfId="1211" xr:uid="{00000000-0005-0000-0000-0000A7030000}"/>
    <cellStyle name="_Forecast 04 FY01 before review_APAC Support Bookings - Jun03_CA WD1 Flash Charts - Sep'05_Acquisition Schedules" xfId="1212" xr:uid="{00000000-0005-0000-0000-0000A8030000}"/>
    <cellStyle name="_Forecast 04 FY01 before review_APAC Support Bookings - Jun03_Target Template" xfId="1213" xr:uid="{00000000-0005-0000-0000-0000A9030000}"/>
    <cellStyle name="_Forecast 04 FY01 before review_APAC Support Bookings - Jun03_Target Template_Acquisition Schedules" xfId="1214" xr:uid="{00000000-0005-0000-0000-0000AA030000}"/>
    <cellStyle name="_Forecast 04 FY01 before review_APAC Weekly Commit - FY04Q2W01" xfId="1215" xr:uid="{00000000-0005-0000-0000-0000AB030000}"/>
    <cellStyle name="_Forecast 04 FY01 before review_APAC Weekly Commit - FY04Q2W01_Acquisition Schedules" xfId="1216" xr:uid="{00000000-0005-0000-0000-0000AC030000}"/>
    <cellStyle name="_Forecast 04 FY01 before review_AS Variance Analysis_Aug07" xfId="1217" xr:uid="{00000000-0005-0000-0000-0000AD030000}"/>
    <cellStyle name="_Forecast 04 FY01 before review_AS Variance Analysis_Aug07_Acquisition Schedules" xfId="1218" xr:uid="{00000000-0005-0000-0000-0000AE030000}"/>
    <cellStyle name="_Forecast 04 FY01 before review_AS WD1 Flash Charts - Apr'05" xfId="1219" xr:uid="{00000000-0005-0000-0000-0000AF030000}"/>
    <cellStyle name="_Forecast 04 FY01 before review_AS WD1 Flash Charts - Apr'05_Acquisition Schedules" xfId="1220" xr:uid="{00000000-0005-0000-0000-0000B0030000}"/>
    <cellStyle name="_Forecast 04 FY01 before review_AS WD1 Flash Charts - May'05" xfId="1221" xr:uid="{00000000-0005-0000-0000-0000B1030000}"/>
    <cellStyle name="_Forecast 04 FY01 before review_AS WD1 Flash Charts - May'05_Acquisition Schedules" xfId="1222" xr:uid="{00000000-0005-0000-0000-0000B2030000}"/>
    <cellStyle name="_Forecast 04 FY01 before review_AS WD3 Flash Charts - Apr'05" xfId="1223" xr:uid="{00000000-0005-0000-0000-0000B3030000}"/>
    <cellStyle name="_Forecast 04 FY01 before review_AS WD3 Flash Charts - Apr'05_Acquisition Schedules" xfId="1224" xr:uid="{00000000-0005-0000-0000-0000B4030000}"/>
    <cellStyle name="_Forecast 04 FY01 before review_AS WD3 Flash Charts - Mar'05v1" xfId="1225" xr:uid="{00000000-0005-0000-0000-0000B5030000}"/>
    <cellStyle name="_Forecast 04 FY01 before review_AS WD3 Flash Charts - Mar'05v1_Acquisition Schedules" xfId="1226" xr:uid="{00000000-0005-0000-0000-0000B6030000}"/>
    <cellStyle name="_Forecast 04 FY01 before review_CA WD1 Flash Charts - Sep'05" xfId="1227" xr:uid="{00000000-0005-0000-0000-0000B7030000}"/>
    <cellStyle name="_Forecast 04 FY01 before review_CA WD1 Flash Charts - Sep'05_Acquisition Schedules" xfId="1228" xr:uid="{00000000-0005-0000-0000-0000B8030000}"/>
    <cellStyle name="_Forecast 04 FY01 before review_Forecast Accuracy &amp; Linearity" xfId="1229" xr:uid="{00000000-0005-0000-0000-0000B9030000}"/>
    <cellStyle name="_Forecast 04 FY01 before review_Forecast Accuracy &amp; Linearity_Acquisition Schedules" xfId="1230" xr:uid="{00000000-0005-0000-0000-0000BA030000}"/>
    <cellStyle name="_Forecast 04 FY01 before review_FY04 Korea Goaling" xfId="1231" xr:uid="{00000000-0005-0000-0000-0000BB030000}"/>
    <cellStyle name="_Forecast 04 FY01 before review_FY04 Korea Goaling_Acquisition Schedules" xfId="1232" xr:uid="{00000000-0005-0000-0000-0000BC030000}"/>
    <cellStyle name="_Forecast 04 FY01 before review_Q3'02 Ops Call_Feb'021  Korea" xfId="1233" xr:uid="{00000000-0005-0000-0000-0000BD030000}"/>
    <cellStyle name="_Forecast 04 FY01 before review_Q3'02 Ops Call_Feb'021  Korea_Acquisition Schedules" xfId="1234" xr:uid="{00000000-0005-0000-0000-0000BE030000}"/>
    <cellStyle name="_Forecast 04 FY01 before review_Q3'02 Ops Call_Feb'021  Korea_ANZ FY04 Goaling" xfId="1235" xr:uid="{00000000-0005-0000-0000-0000BF030000}"/>
    <cellStyle name="_Forecast 04 FY01 before review_Q3'02 Ops Call_Feb'021  Korea_ANZ FY04 Goaling_Acquisition Schedules" xfId="1236" xr:uid="{00000000-0005-0000-0000-0000C0030000}"/>
    <cellStyle name="_Forecast 04 FY01 before review_Q3'02 Ops Call_Feb'021  Korea_APAC AS Aug'05 WD3 Flash" xfId="1237" xr:uid="{00000000-0005-0000-0000-0000C1030000}"/>
    <cellStyle name="_Forecast 04 FY01 before review_Q3'02 Ops Call_Feb'021  Korea_APAC AS Aug'05 WD3 Flash_Acquisition Schedules" xfId="1238" xr:uid="{00000000-0005-0000-0000-0000C2030000}"/>
    <cellStyle name="_Forecast 04 FY01 before review_Q3'02 Ops Call_Feb'021  Korea_APAC Weekly Commit - FY04Q2W01" xfId="1239" xr:uid="{00000000-0005-0000-0000-0000C3030000}"/>
    <cellStyle name="_Forecast 04 FY01 before review_Q3'02 Ops Call_Feb'021  Korea_APAC Weekly Commit - FY04Q2W01_Acquisition Schedules" xfId="1240" xr:uid="{00000000-0005-0000-0000-0000C4030000}"/>
    <cellStyle name="_Forecast 04 FY01 before review_Q3'02 Ops Call_Feb'021  Korea_AS WD1 Flash Charts - Apr'05" xfId="1241" xr:uid="{00000000-0005-0000-0000-0000C5030000}"/>
    <cellStyle name="_Forecast 04 FY01 before review_Q3'02 Ops Call_Feb'021  Korea_AS WD1 Flash Charts - Apr'05_Acquisition Schedules" xfId="1242" xr:uid="{00000000-0005-0000-0000-0000C6030000}"/>
    <cellStyle name="_Forecast 04 FY01 before review_Q3'02 Ops Call_Feb'021  Korea_AS WD1 Flash Charts - May'05" xfId="1243" xr:uid="{00000000-0005-0000-0000-0000C7030000}"/>
    <cellStyle name="_Forecast 04 FY01 before review_Q3'02 Ops Call_Feb'021  Korea_AS WD1 Flash Charts - May'05_Acquisition Schedules" xfId="1244" xr:uid="{00000000-0005-0000-0000-0000C8030000}"/>
    <cellStyle name="_Forecast 04 FY01 before review_Q3'02 Ops Call_Feb'021  Korea_AS WD3 Flash Charts - Apr'05" xfId="1245" xr:uid="{00000000-0005-0000-0000-0000C9030000}"/>
    <cellStyle name="_Forecast 04 FY01 before review_Q3'02 Ops Call_Feb'021  Korea_AS WD3 Flash Charts - Apr'05_Acquisition Schedules" xfId="1246" xr:uid="{00000000-0005-0000-0000-0000CA030000}"/>
    <cellStyle name="_Forecast 04 FY01 before review_Q3'02 Ops Call_Feb'021  Korea_AS WD3 Flash Charts - Mar'05v1" xfId="1247" xr:uid="{00000000-0005-0000-0000-0000CB030000}"/>
    <cellStyle name="_Forecast 04 FY01 before review_Q3'02 Ops Call_Feb'021  Korea_AS WD3 Flash Charts - Mar'05v1_Acquisition Schedules" xfId="1248" xr:uid="{00000000-0005-0000-0000-0000CC030000}"/>
    <cellStyle name="_Forecast 04 FY01 before review_Q3'02 Ops Call_Feb'021  Korea_CA WD1 Flash Charts - Sep'05" xfId="1249" xr:uid="{00000000-0005-0000-0000-0000CD030000}"/>
    <cellStyle name="_Forecast 04 FY01 before review_Q3'02 Ops Call_Feb'021  Korea_CA WD1 Flash Charts - Sep'05_Acquisition Schedules" xfId="1250" xr:uid="{00000000-0005-0000-0000-0000CE030000}"/>
    <cellStyle name="_Forecast 04 FY01 before review_Q3'02 Ops Call_Feb'021  Korea_Forecast Accuracy &amp; Linearity" xfId="1251" xr:uid="{00000000-0005-0000-0000-0000CF030000}"/>
    <cellStyle name="_Forecast 04 FY01 before review_Q3'02 Ops Call_Feb'021  Korea_Forecast Accuracy &amp; Linearity_Acquisition Schedules" xfId="1252" xr:uid="{00000000-0005-0000-0000-0000D0030000}"/>
    <cellStyle name="_Forecast 04 FY01 before review_Q3'02 Ops Call_Feb'021  Korea_FY04 Korea Goaling" xfId="1253" xr:uid="{00000000-0005-0000-0000-0000D1030000}"/>
    <cellStyle name="_Forecast 04 FY01 before review_Q3'02 Ops Call_Feb'021  Korea_FY04 Korea Goaling_Acquisition Schedules" xfId="1254" xr:uid="{00000000-0005-0000-0000-0000D2030000}"/>
    <cellStyle name="_Forecast 04 FY01 before review_Q3'02 Ops Call_Feb'021  Korea_WD1APAC Summary-26-04-05 FY05 ------1" xfId="1255" xr:uid="{00000000-0005-0000-0000-0000D3030000}"/>
    <cellStyle name="_Forecast 04 FY01 before review_Q3'02 Ops Call_Feb'021  Korea_WD1APAC Summary-26-04-05 FY05 ------1_Acquisition Schedules" xfId="1256" xr:uid="{00000000-0005-0000-0000-0000D4030000}"/>
    <cellStyle name="_Forecast 04 FY01 before review_Target Template" xfId="1257" xr:uid="{00000000-0005-0000-0000-0000D5030000}"/>
    <cellStyle name="_Forecast 04 FY01 before review_Target Template_Acquisition Schedules" xfId="1258" xr:uid="{00000000-0005-0000-0000-0000D6030000}"/>
    <cellStyle name="_Forecast 04 FY01 before review_WD1APAC Summary-26-04-05 FY05 ------1" xfId="1259" xr:uid="{00000000-0005-0000-0000-0000D7030000}"/>
    <cellStyle name="_Forecast 04 FY01 before review_WD1APAC Summary-26-04-05 FY05 ------1_Acquisition Schedules" xfId="1260" xr:uid="{00000000-0005-0000-0000-0000D8030000}"/>
    <cellStyle name="_Forecast Accuracy &amp; Linearity" xfId="1261" xr:uid="{00000000-0005-0000-0000-0000D9030000}"/>
    <cellStyle name="_Forecast Summary" xfId="1262" xr:uid="{00000000-0005-0000-0000-0000DA030000}"/>
    <cellStyle name="_Forecast Summary 2" xfId="1263" xr:uid="{00000000-0005-0000-0000-0000DB030000}"/>
    <cellStyle name="_FP&amp;A Consolidated Forecast Q4FY'07" xfId="1264" xr:uid="{00000000-0005-0000-0000-0000DC030000}"/>
    <cellStyle name="_FP&amp;A Consolidated Forecast Q4FY'07 2" xfId="1265" xr:uid="{00000000-0005-0000-0000-0000DD030000}"/>
    <cellStyle name="_FP&amp;A Consolidated Forecast Q4FY'07 3" xfId="1266" xr:uid="{00000000-0005-0000-0000-0000DE030000}"/>
    <cellStyle name="_FP&amp;A Consolidated Forecast Q4FY'07 4" xfId="1267" xr:uid="{00000000-0005-0000-0000-0000DF030000}"/>
    <cellStyle name="_FP&amp;A Consolidated Forecast Q4FY'07 5" xfId="1268" xr:uid="{00000000-0005-0000-0000-0000E0030000}"/>
    <cellStyle name="_FP&amp;A Consolidated Forecast Q4FY'07 6" xfId="1269" xr:uid="{00000000-0005-0000-0000-0000E1030000}"/>
    <cellStyle name="_FP&amp;A Consolidated Forecast Q4FY'07 7" xfId="1270" xr:uid="{00000000-0005-0000-0000-0000E2030000}"/>
    <cellStyle name="_FP&amp;A Consolidated Forecast Q4FY'07 8" xfId="1271" xr:uid="{00000000-0005-0000-0000-0000E3030000}"/>
    <cellStyle name="_FY 07-08 Sales Plans - Final for Pat Belotti" xfId="1272" xr:uid="{00000000-0005-0000-0000-0000E4030000}"/>
    <cellStyle name="_FY02 APAC Goal(FINALv1)" xfId="1273" xr:uid="{00000000-0005-0000-0000-0000E5030000}"/>
    <cellStyle name="_FY02Plan Mkt Lob - Asia all - consol FINAL - CA1" xfId="1274" xr:uid="{00000000-0005-0000-0000-0000E6030000}"/>
    <cellStyle name="_FY02Plan Mkt Lob - Asia all - consol FINAL - CA1_Acquisition Schedules" xfId="1275" xr:uid="{00000000-0005-0000-0000-0000E7030000}"/>
    <cellStyle name="_FY02Plan Mkt Lob - Asia all - consol FINAL - CA1_APAC AS Aug'05 WD3 Flash" xfId="1276" xr:uid="{00000000-0005-0000-0000-0000E8030000}"/>
    <cellStyle name="_FY02Plan Mkt Lob - Asia all - consol FINAL - CA1_APAC AS Aug'05 WD3 Flash_Acquisition Schedules" xfId="1277" xr:uid="{00000000-0005-0000-0000-0000E9030000}"/>
    <cellStyle name="_FY02Plan Mkt Lob - Asia all - consol FINAL - CA1_APAC AS Oct'06 WD3 Flash" xfId="1278" xr:uid="{00000000-0005-0000-0000-0000EA030000}"/>
    <cellStyle name="_FY02Plan Mkt Lob - Asia all - consol FINAL - CA1_APAC AS Oct'06 WD3 Flash_Acquisition Schedules" xfId="1279" xr:uid="{00000000-0005-0000-0000-0000EB030000}"/>
    <cellStyle name="_FY02Plan Mkt Lob - Asia all - consol FINAL - CA1_APAC Support Bookings - Jun03" xfId="1280" xr:uid="{00000000-0005-0000-0000-0000EC030000}"/>
    <cellStyle name="_FY02Plan Mkt Lob - Asia all - consol FINAL - CA1_APAC Support Bookings - Jun03_Acquisition Schedules" xfId="1281" xr:uid="{00000000-0005-0000-0000-0000ED030000}"/>
    <cellStyle name="_FY02Plan Mkt Lob - Asia all - consol FINAL - CA1_APAC Support Bookings - Jun03_APAC AS Aug'05 WD3 Flash" xfId="1282" xr:uid="{00000000-0005-0000-0000-0000EE030000}"/>
    <cellStyle name="_FY02Plan Mkt Lob - Asia all - consol FINAL - CA1_APAC Support Bookings - Jun03_APAC AS Aug'05 WD3 Flash_Acquisition Schedules" xfId="1283" xr:uid="{00000000-0005-0000-0000-0000EF030000}"/>
    <cellStyle name="_FY02Plan Mkt Lob - Asia all - consol FINAL - CA1_APAC Support Bookings - Jun03_AS Variance Analysis_Aug07" xfId="1284" xr:uid="{00000000-0005-0000-0000-0000F0030000}"/>
    <cellStyle name="_FY02Plan Mkt Lob - Asia all - consol FINAL - CA1_APAC Support Bookings - Jun03_AS Variance Analysis_Aug07_Acquisition Schedules" xfId="1285" xr:uid="{00000000-0005-0000-0000-0000F1030000}"/>
    <cellStyle name="_FY02Plan Mkt Lob - Asia all - consol FINAL - CA1_APAC Support Bookings - Jun03_AS WD1 Flash Charts - Apr'05" xfId="1286" xr:uid="{00000000-0005-0000-0000-0000F2030000}"/>
    <cellStyle name="_FY02Plan Mkt Lob - Asia all - consol FINAL - CA1_APAC Support Bookings - Jun03_AS WD1 Flash Charts - Apr'05_Acquisition Schedules" xfId="1287" xr:uid="{00000000-0005-0000-0000-0000F3030000}"/>
    <cellStyle name="_FY02Plan Mkt Lob - Asia all - consol FINAL - CA1_APAC Support Bookings - Jun03_AS WD1 Flash Charts - May'05" xfId="1288" xr:uid="{00000000-0005-0000-0000-0000F4030000}"/>
    <cellStyle name="_FY02Plan Mkt Lob - Asia all - consol FINAL - CA1_APAC Support Bookings - Jun03_AS WD1 Flash Charts - May'05_Acquisition Schedules" xfId="1289" xr:uid="{00000000-0005-0000-0000-0000F5030000}"/>
    <cellStyle name="_FY02Plan Mkt Lob - Asia all - consol FINAL - CA1_APAC Support Bookings - Jun03_AS WD3 Flash Charts - Apr'05" xfId="1290" xr:uid="{00000000-0005-0000-0000-0000F6030000}"/>
    <cellStyle name="_FY02Plan Mkt Lob - Asia all - consol FINAL - CA1_APAC Support Bookings - Jun03_AS WD3 Flash Charts - Apr'05_Acquisition Schedules" xfId="1291" xr:uid="{00000000-0005-0000-0000-0000F7030000}"/>
    <cellStyle name="_FY02Plan Mkt Lob - Asia all - consol FINAL - CA1_APAC Support Bookings - Jun03_AS WD3 Flash Charts - Mar'05v1" xfId="1292" xr:uid="{00000000-0005-0000-0000-0000F8030000}"/>
    <cellStyle name="_FY02Plan Mkt Lob - Asia all - consol FINAL - CA1_APAC Support Bookings - Jun03_AS WD3 Flash Charts - Mar'05v1_Acquisition Schedules" xfId="1293" xr:uid="{00000000-0005-0000-0000-0000F9030000}"/>
    <cellStyle name="_FY02Plan Mkt Lob - Asia all - consol FINAL - CA1_APAC Support Bookings - Jun03_CA WD1 Flash Charts - Sep'05" xfId="1294" xr:uid="{00000000-0005-0000-0000-0000FA030000}"/>
    <cellStyle name="_FY02Plan Mkt Lob - Asia all - consol FINAL - CA1_APAC Support Bookings - Jun03_CA WD1 Flash Charts - Sep'05_Acquisition Schedules" xfId="1295" xr:uid="{00000000-0005-0000-0000-0000FB030000}"/>
    <cellStyle name="_FY02Plan Mkt Lob - Asia all - consol FINAL - CA1_APAC Support Bookings - Jun03_Target Template" xfId="1296" xr:uid="{00000000-0005-0000-0000-0000FC030000}"/>
    <cellStyle name="_FY02Plan Mkt Lob - Asia all - consol FINAL - CA1_APAC Support Bookings - Jun03_Target Template_Acquisition Schedules" xfId="1297" xr:uid="{00000000-0005-0000-0000-0000FD030000}"/>
    <cellStyle name="_FY02Plan Mkt Lob - Asia all - consol FINAL - CA1_APAC Weekly Commit - FY04Q2W01" xfId="1298" xr:uid="{00000000-0005-0000-0000-0000FE030000}"/>
    <cellStyle name="_FY02Plan Mkt Lob - Asia all - consol FINAL - CA1_APAC Weekly Commit - FY04Q2W01_Acquisition Schedules" xfId="1299" xr:uid="{00000000-0005-0000-0000-0000FF030000}"/>
    <cellStyle name="_FY02Plan Mkt Lob - Asia all - consol FINAL - CA1_AS Variance Analysis_Aug07" xfId="1300" xr:uid="{00000000-0005-0000-0000-000000040000}"/>
    <cellStyle name="_FY02Plan Mkt Lob - Asia all - consol FINAL - CA1_AS Variance Analysis_Aug07_Acquisition Schedules" xfId="1301" xr:uid="{00000000-0005-0000-0000-000001040000}"/>
    <cellStyle name="_FY02Plan Mkt Lob - Asia all - consol FINAL - CA1_AS WD1 Flash Charts - Apr'05" xfId="1302" xr:uid="{00000000-0005-0000-0000-000002040000}"/>
    <cellStyle name="_FY02Plan Mkt Lob - Asia all - consol FINAL - CA1_AS WD1 Flash Charts - Apr'05_Acquisition Schedules" xfId="1303" xr:uid="{00000000-0005-0000-0000-000003040000}"/>
    <cellStyle name="_FY02Plan Mkt Lob - Asia all - consol FINAL - CA1_AS WD1 Flash Charts - May'05" xfId="1304" xr:uid="{00000000-0005-0000-0000-000004040000}"/>
    <cellStyle name="_FY02Plan Mkt Lob - Asia all - consol FINAL - CA1_AS WD1 Flash Charts - May'05_Acquisition Schedules" xfId="1305" xr:uid="{00000000-0005-0000-0000-000005040000}"/>
    <cellStyle name="_FY02Plan Mkt Lob - Asia all - consol FINAL - CA1_AS WD3 Flash Charts - Apr'05" xfId="1306" xr:uid="{00000000-0005-0000-0000-000006040000}"/>
    <cellStyle name="_FY02Plan Mkt Lob - Asia all - consol FINAL - CA1_AS WD3 Flash Charts - Apr'05_Acquisition Schedules" xfId="1307" xr:uid="{00000000-0005-0000-0000-000007040000}"/>
    <cellStyle name="_FY02Plan Mkt Lob - Asia all - consol FINAL - CA1_AS WD3 Flash Charts - Mar'05v1" xfId="1308" xr:uid="{00000000-0005-0000-0000-000008040000}"/>
    <cellStyle name="_FY02Plan Mkt Lob - Asia all - consol FINAL - CA1_AS WD3 Flash Charts - Mar'05v1_Acquisition Schedules" xfId="1309" xr:uid="{00000000-0005-0000-0000-000009040000}"/>
    <cellStyle name="_FY02Plan Mkt Lob - Asia all - consol FINAL - CA1_CA WD1 Flash Charts - Sep'05" xfId="1310" xr:uid="{00000000-0005-0000-0000-00000A040000}"/>
    <cellStyle name="_FY02Plan Mkt Lob - Asia all - consol FINAL - CA1_CA WD1 Flash Charts - Sep'05_Acquisition Schedules" xfId="1311" xr:uid="{00000000-0005-0000-0000-00000B040000}"/>
    <cellStyle name="_FY02Plan Mkt Lob - Asia all - consol FINAL - CA1_Forecast Accuracy &amp; Linearity" xfId="1312" xr:uid="{00000000-0005-0000-0000-00000C040000}"/>
    <cellStyle name="_FY02Plan Mkt Lob - Asia all - consol FINAL - CA1_Forecast Accuracy &amp; Linearity_Acquisition Schedules" xfId="1313" xr:uid="{00000000-0005-0000-0000-00000D040000}"/>
    <cellStyle name="_FY02Plan Mkt Lob - Asia all - consol FINAL - CA1_FY04 Korea Goaling" xfId="1314" xr:uid="{00000000-0005-0000-0000-00000E040000}"/>
    <cellStyle name="_FY02Plan Mkt Lob - Asia all - consol FINAL - CA1_FY04 Korea Goaling_Acquisition Schedules" xfId="1315" xr:uid="{00000000-0005-0000-0000-00000F040000}"/>
    <cellStyle name="_FY02Plan Mkt Lob - Asia all - consol FINAL - CA1_Q3'02 Ops Call_Feb'021  Korea" xfId="1316" xr:uid="{00000000-0005-0000-0000-000010040000}"/>
    <cellStyle name="_FY02Plan Mkt Lob - Asia all - consol FINAL - CA1_Q3'02 Ops Call_Feb'021  Korea_Acquisition Schedules" xfId="1317" xr:uid="{00000000-0005-0000-0000-000011040000}"/>
    <cellStyle name="_FY02Plan Mkt Lob - Asia all - consol FINAL - CA1_Q3'02 Ops Call_Feb'021  Korea_ANZ FY04 Goaling" xfId="1318" xr:uid="{00000000-0005-0000-0000-000012040000}"/>
    <cellStyle name="_FY02Plan Mkt Lob - Asia all - consol FINAL - CA1_Q3'02 Ops Call_Feb'021  Korea_ANZ FY04 Goaling_Acquisition Schedules" xfId="1319" xr:uid="{00000000-0005-0000-0000-000013040000}"/>
    <cellStyle name="_FY02Plan Mkt Lob - Asia all - consol FINAL - CA1_Q3'02 Ops Call_Feb'021  Korea_APAC AS Aug'05 WD3 Flash" xfId="1320" xr:uid="{00000000-0005-0000-0000-000014040000}"/>
    <cellStyle name="_FY02Plan Mkt Lob - Asia all - consol FINAL - CA1_Q3'02 Ops Call_Feb'021  Korea_APAC AS Aug'05 WD3 Flash_Acquisition Schedules" xfId="1321" xr:uid="{00000000-0005-0000-0000-000015040000}"/>
    <cellStyle name="_FY02Plan Mkt Lob - Asia all - consol FINAL - CA1_Q3'02 Ops Call_Feb'021  Korea_APAC Weekly Commit - FY04Q2W01" xfId="1322" xr:uid="{00000000-0005-0000-0000-000016040000}"/>
    <cellStyle name="_FY02Plan Mkt Lob - Asia all - consol FINAL - CA1_Q3'02 Ops Call_Feb'021  Korea_APAC Weekly Commit - FY04Q2W01_Acquisition Schedules" xfId="1323" xr:uid="{00000000-0005-0000-0000-000017040000}"/>
    <cellStyle name="_FY02Plan Mkt Lob - Asia all - consol FINAL - CA1_Q3'02 Ops Call_Feb'021  Korea_AS WD1 Flash Charts - Apr'05" xfId="1324" xr:uid="{00000000-0005-0000-0000-000018040000}"/>
    <cellStyle name="_FY02Plan Mkt Lob - Asia all - consol FINAL - CA1_Q3'02 Ops Call_Feb'021  Korea_AS WD1 Flash Charts - Apr'05_Acquisition Schedules" xfId="1325" xr:uid="{00000000-0005-0000-0000-000019040000}"/>
    <cellStyle name="_FY02Plan Mkt Lob - Asia all - consol FINAL - CA1_Q3'02 Ops Call_Feb'021  Korea_AS WD1 Flash Charts - May'05" xfId="1326" xr:uid="{00000000-0005-0000-0000-00001A040000}"/>
    <cellStyle name="_FY02Plan Mkt Lob - Asia all - consol FINAL - CA1_Q3'02 Ops Call_Feb'021  Korea_AS WD1 Flash Charts - May'05_Acquisition Schedules" xfId="1327" xr:uid="{00000000-0005-0000-0000-00001B040000}"/>
    <cellStyle name="_FY02Plan Mkt Lob - Asia all - consol FINAL - CA1_Q3'02 Ops Call_Feb'021  Korea_AS WD3 Flash Charts - Apr'05" xfId="1328" xr:uid="{00000000-0005-0000-0000-00001C040000}"/>
    <cellStyle name="_FY02Plan Mkt Lob - Asia all - consol FINAL - CA1_Q3'02 Ops Call_Feb'021  Korea_AS WD3 Flash Charts - Apr'05_Acquisition Schedules" xfId="1329" xr:uid="{00000000-0005-0000-0000-00001D040000}"/>
    <cellStyle name="_FY02Plan Mkt Lob - Asia all - consol FINAL - CA1_Q3'02 Ops Call_Feb'021  Korea_AS WD3 Flash Charts - Mar'05v1" xfId="1330" xr:uid="{00000000-0005-0000-0000-00001E040000}"/>
    <cellStyle name="_FY02Plan Mkt Lob - Asia all - consol FINAL - CA1_Q3'02 Ops Call_Feb'021  Korea_AS WD3 Flash Charts - Mar'05v1_Acquisition Schedules" xfId="1331" xr:uid="{00000000-0005-0000-0000-00001F040000}"/>
    <cellStyle name="_FY02Plan Mkt Lob - Asia all - consol FINAL - CA1_Q3'02 Ops Call_Feb'021  Korea_CA WD1 Flash Charts - Sep'05" xfId="1332" xr:uid="{00000000-0005-0000-0000-000020040000}"/>
    <cellStyle name="_FY02Plan Mkt Lob - Asia all - consol FINAL - CA1_Q3'02 Ops Call_Feb'021  Korea_CA WD1 Flash Charts - Sep'05_Acquisition Schedules" xfId="1333" xr:uid="{00000000-0005-0000-0000-000021040000}"/>
    <cellStyle name="_FY02Plan Mkt Lob - Asia all - consol FINAL - CA1_Q3'02 Ops Call_Feb'021  Korea_Forecast Accuracy &amp; Linearity" xfId="1334" xr:uid="{00000000-0005-0000-0000-000022040000}"/>
    <cellStyle name="_FY02Plan Mkt Lob - Asia all - consol FINAL - CA1_Q3'02 Ops Call_Feb'021  Korea_Forecast Accuracy &amp; Linearity_Acquisition Schedules" xfId="1335" xr:uid="{00000000-0005-0000-0000-000023040000}"/>
    <cellStyle name="_FY02Plan Mkt Lob - Asia all - consol FINAL - CA1_Q3'02 Ops Call_Feb'021  Korea_FY04 Korea Goaling" xfId="1336" xr:uid="{00000000-0005-0000-0000-000024040000}"/>
    <cellStyle name="_FY02Plan Mkt Lob - Asia all - consol FINAL - CA1_Q3'02 Ops Call_Feb'021  Korea_FY04 Korea Goaling_Acquisition Schedules" xfId="1337" xr:uid="{00000000-0005-0000-0000-000025040000}"/>
    <cellStyle name="_FY02Plan Mkt Lob - Asia all - consol FINAL - CA1_Q3'02 Ops Call_Feb'021  Korea_WD1APAC Summary-26-04-05 FY05 ------1" xfId="1338" xr:uid="{00000000-0005-0000-0000-000026040000}"/>
    <cellStyle name="_FY02Plan Mkt Lob - Asia all - consol FINAL - CA1_Q3'02 Ops Call_Feb'021  Korea_WD1APAC Summary-26-04-05 FY05 ------1_Acquisition Schedules" xfId="1339" xr:uid="{00000000-0005-0000-0000-000027040000}"/>
    <cellStyle name="_FY02Plan Mkt Lob - Asia all - consol FINAL - CA1_Target Template" xfId="1340" xr:uid="{00000000-0005-0000-0000-000028040000}"/>
    <cellStyle name="_FY02Plan Mkt Lob - Asia all - consol FINAL - CA1_Target Template_Acquisition Schedules" xfId="1341" xr:uid="{00000000-0005-0000-0000-000029040000}"/>
    <cellStyle name="_FY02Plan Mkt Lob - Asia all - consol FINAL - CA1_WD1APAC Summary-26-04-05 FY05 ------1" xfId="1342" xr:uid="{00000000-0005-0000-0000-00002A040000}"/>
    <cellStyle name="_FY02Plan Mkt Lob - Asia all - consol FINAL - CA1_WD1APAC Summary-26-04-05 FY05 ------1_Acquisition Schedules" xfId="1343" xr:uid="{00000000-0005-0000-0000-00002B040000}"/>
    <cellStyle name="_FY03Model0619" xfId="1344" xr:uid="{00000000-0005-0000-0000-00002C040000}"/>
    <cellStyle name="_FY03Model0619 2" xfId="1345" xr:uid="{00000000-0005-0000-0000-00002D040000}"/>
    <cellStyle name="_FY03Model0619 3" xfId="1346" xr:uid="{00000000-0005-0000-0000-00002E040000}"/>
    <cellStyle name="_FY03Model0619 4" xfId="1347" xr:uid="{00000000-0005-0000-0000-00002F040000}"/>
    <cellStyle name="_FY03Model0619 5" xfId="1348" xr:uid="{00000000-0005-0000-0000-000030040000}"/>
    <cellStyle name="_FY03Model0619 6" xfId="1349" xr:uid="{00000000-0005-0000-0000-000031040000}"/>
    <cellStyle name="_FY03Model0619 7" xfId="1350" xr:uid="{00000000-0005-0000-0000-000032040000}"/>
    <cellStyle name="_FY03Model0619 8" xfId="1351" xr:uid="{00000000-0005-0000-0000-000033040000}"/>
    <cellStyle name="_FY03Model0619_Acquisition Schedules" xfId="1352" xr:uid="{00000000-0005-0000-0000-000034040000}"/>
    <cellStyle name="_FY04 goal template - CA Canada" xfId="1353" xr:uid="{00000000-0005-0000-0000-000035040000}"/>
    <cellStyle name="_FY04 goal template - CA Canada_Acquisition Schedules" xfId="1354" xr:uid="{00000000-0005-0000-0000-000036040000}"/>
    <cellStyle name="_FY04 Plan Book" xfId="1355" xr:uid="{00000000-0005-0000-0000-000037040000}"/>
    <cellStyle name="_FY04 Plan REVISED-FINAL from Elisa Aug.'03" xfId="1356" xr:uid="{00000000-0005-0000-0000-000038040000}"/>
    <cellStyle name="_FY04 Plan REVISED-FINAL from Elisa Aug.'03_Acquisition Schedules" xfId="1357" xr:uid="{00000000-0005-0000-0000-000039040000}"/>
    <cellStyle name="_FY04 Q1 EIS Bookings AES_Match LT Report_Week 3" xfId="1358" xr:uid="{00000000-0005-0000-0000-00003A040000}"/>
    <cellStyle name="_FY04 Q1 EIS Bookings AES_Match LT Report_Week 3_Acquisition Schedules" xfId="1359" xr:uid="{00000000-0005-0000-0000-00003B040000}"/>
    <cellStyle name="_FY04 YTD Bookings Summary -AUG wk2 - Q1" xfId="1360" xr:uid="{00000000-0005-0000-0000-00003C040000}"/>
    <cellStyle name="_FY04 YTD Bookings Summary -AUG wk2 - Q1_Acquisition Schedules" xfId="1361" xr:uid="{00000000-0005-0000-0000-00003D040000}"/>
    <cellStyle name="_FY04 YTD Bookings Summary -AUG wk3 - Q1" xfId="1362" xr:uid="{00000000-0005-0000-0000-00003E040000}"/>
    <cellStyle name="_FY04 YTD Bookings Summary -AUG wk3 - Q1_Acquisition Schedules" xfId="1363" xr:uid="{00000000-0005-0000-0000-00003F040000}"/>
    <cellStyle name="_FY04_YTD_Bookings_Summary_JULY_wk12_Q4" xfId="1364" xr:uid="{00000000-0005-0000-0000-000040040000}"/>
    <cellStyle name="_FY04_YTD_Bookings_Summary_JULY_wk12_Q4_Acquisition Schedules" xfId="1365" xr:uid="{00000000-0005-0000-0000-000041040000}"/>
    <cellStyle name="_FY'04+FY'05 -" xfId="1366" xr:uid="{00000000-0005-0000-0000-000042040000}"/>
    <cellStyle name="_FY05 AA - Risk Buys (to Dao 042005)" xfId="1367" xr:uid="{00000000-0005-0000-0000-000043040000}"/>
    <cellStyle name="_FY05 AA - Risk Buys (to Dao 072605) (2)" xfId="1368" xr:uid="{00000000-0005-0000-0000-000044040000}"/>
    <cellStyle name="_FY05 AA - Risk Buys2_Janice Griffin" xfId="1369" xr:uid="{00000000-0005-0000-0000-000045040000}"/>
    <cellStyle name="_FY05 AA - Risk Buys3" xfId="1370" xr:uid="{00000000-0005-0000-0000-000046040000}"/>
    <cellStyle name="_FY'05 Plan_rev3rdpass" xfId="1371" xr:uid="{00000000-0005-0000-0000-000047040000}"/>
    <cellStyle name="_FY'05 Plan_rev3rdpass_Acquisition Schedules" xfId="1372" xr:uid="{00000000-0005-0000-0000-000048040000}"/>
    <cellStyle name="_FY05_YTD_Bookings_Summary_AUG_wk3_Q1 " xfId="1373" xr:uid="{00000000-0005-0000-0000-000049040000}"/>
    <cellStyle name="_FY05_YTD_Bookings_Summary_AUG_wk3_Q1 _Acquisition Schedules" xfId="1374" xr:uid="{00000000-0005-0000-0000-00004A040000}"/>
    <cellStyle name="_FY05_YTD_Bookings_Summary_SEPT_wk3_Q1 " xfId="1375" xr:uid="{00000000-0005-0000-0000-00004B040000}"/>
    <cellStyle name="_FY05_YTD_Bookings_Summary_SEPT_wk3_Q1 _Acquisition Schedules" xfId="1376" xr:uid="{00000000-0005-0000-0000-00004C040000}"/>
    <cellStyle name="_FY06 AA - Risk Buys-March" xfId="1377" xr:uid="{00000000-0005-0000-0000-00004D040000}"/>
    <cellStyle name="_FY'06 Service Bookings Plan (for Quan)" xfId="1378" xr:uid="{00000000-0005-0000-0000-00004E040000}"/>
    <cellStyle name="_FY'06 Service Bookings Plan (for Quan)_Acquisition Schedules" xfId="1379" xr:uid="{00000000-0005-0000-0000-00004F040000}"/>
    <cellStyle name="_FY'07 Plan vs forecast 01-04-07" xfId="1380" xr:uid="{00000000-0005-0000-0000-000050040000}"/>
    <cellStyle name="_FY'07 Plan vs forecast 01-04-07 2" xfId="1381" xr:uid="{00000000-0005-0000-0000-000051040000}"/>
    <cellStyle name="_FY'07 Plan vs forecast 01-04-07 3" xfId="1382" xr:uid="{00000000-0005-0000-0000-000052040000}"/>
    <cellStyle name="_FY'07 Plan vs forecast 01-04-07 4" xfId="1383" xr:uid="{00000000-0005-0000-0000-000053040000}"/>
    <cellStyle name="_FY'07 Plan vs forecast 01-04-07 5" xfId="1384" xr:uid="{00000000-0005-0000-0000-000054040000}"/>
    <cellStyle name="_FY'07 Plan vs forecast 01-04-07 6" xfId="1385" xr:uid="{00000000-0005-0000-0000-000055040000}"/>
    <cellStyle name="_FY'07 Plan vs forecast 01-04-07 7" xfId="1386" xr:uid="{00000000-0005-0000-0000-000056040000}"/>
    <cellStyle name="_FY'07 Plan vs forecast 01-04-07 8" xfId="1387" xr:uid="{00000000-0005-0000-0000-000057040000}"/>
    <cellStyle name="_FY07REVIEWPACKAGEFORJIM" xfId="1388" xr:uid="{00000000-0005-0000-0000-000058040000}"/>
    <cellStyle name="_FY07REVIEWPACKAGEFORJIM 2" xfId="1389" xr:uid="{00000000-0005-0000-0000-000059040000}"/>
    <cellStyle name="_FY07REVIEWPACKAGEFORJIM 3" xfId="1390" xr:uid="{00000000-0005-0000-0000-00005A040000}"/>
    <cellStyle name="_FY07REVIEWPACKAGEFORJIM 4" xfId="1391" xr:uid="{00000000-0005-0000-0000-00005B040000}"/>
    <cellStyle name="_FY07REVIEWPACKAGEFORJIM 5" xfId="1392" xr:uid="{00000000-0005-0000-0000-00005C040000}"/>
    <cellStyle name="_FY07REVIEWPACKAGEFORJIM 6" xfId="1393" xr:uid="{00000000-0005-0000-0000-00005D040000}"/>
    <cellStyle name="_FY07REVIEWPACKAGEFORJIM 7" xfId="1394" xr:uid="{00000000-0005-0000-0000-00005E040000}"/>
    <cellStyle name="_FY07REVIEWPACKAGEFORJIM 8" xfId="1395" xr:uid="{00000000-0005-0000-0000-00005F040000}"/>
    <cellStyle name="_FY08 fist pass" xfId="1396" xr:uid="{00000000-0005-0000-0000-000060040000}"/>
    <cellStyle name="_FY08 fist pass 2" xfId="1397" xr:uid="{00000000-0005-0000-0000-000061040000}"/>
    <cellStyle name="_FY08 fist pass 3" xfId="1398" xr:uid="{00000000-0005-0000-0000-000062040000}"/>
    <cellStyle name="_FY08 fist pass 4" xfId="1399" xr:uid="{00000000-0005-0000-0000-000063040000}"/>
    <cellStyle name="_FY08 fist pass 5" xfId="1400" xr:uid="{00000000-0005-0000-0000-000064040000}"/>
    <cellStyle name="_FY08 fist pass 6" xfId="1401" xr:uid="{00000000-0005-0000-0000-000065040000}"/>
    <cellStyle name="_FY08 fist pass 7" xfId="1402" xr:uid="{00000000-0005-0000-0000-000066040000}"/>
    <cellStyle name="_FY08 Modeling (2)" xfId="1403" xr:uid="{00000000-0005-0000-0000-000067040000}"/>
    <cellStyle name="_FY08 Modeling (2) 2" xfId="1404" xr:uid="{00000000-0005-0000-0000-000068040000}"/>
    <cellStyle name="_FY08 Modeling (2) 3" xfId="1405" xr:uid="{00000000-0005-0000-0000-000069040000}"/>
    <cellStyle name="_FY08 Modeling (2) 4" xfId="1406" xr:uid="{00000000-0005-0000-0000-00006A040000}"/>
    <cellStyle name="_FY08 Modeling (2) 5" xfId="1407" xr:uid="{00000000-0005-0000-0000-00006B040000}"/>
    <cellStyle name="_FY08 Modeling (2) 6" xfId="1408" xr:uid="{00000000-0005-0000-0000-00006C040000}"/>
    <cellStyle name="_FY08 Modeling (2) 7" xfId="1409" xr:uid="{00000000-0005-0000-0000-00006D040000}"/>
    <cellStyle name="_FY08-09 IP Budget Q2 v1" xfId="1410" xr:uid="{00000000-0005-0000-0000-00006E040000}"/>
    <cellStyle name="_GAAP GM$" xfId="1411" xr:uid="{00000000-0005-0000-0000-00006F040000}"/>
    <cellStyle name="_Gartner - Misc Market data" xfId="1412" xr:uid="{00000000-0005-0000-0000-000070040000}"/>
    <cellStyle name="_Ginseng Analysis Final - Jan 29, 2004" xfId="1413" xr:uid="{00000000-0005-0000-0000-000071040000}"/>
    <cellStyle name="_GM Trend" xfId="1414" xr:uid="{00000000-0005-0000-0000-000072040000}"/>
    <cellStyle name="_GM$ FebvsCommit" xfId="1415" xr:uid="{00000000-0005-0000-0000-000073040000}"/>
    <cellStyle name="_GM$ FebvsNov" xfId="1416" xr:uid="{00000000-0005-0000-0000-000074040000}"/>
    <cellStyle name="_GM$ May Act vs. Aug Act" xfId="1417" xr:uid="{00000000-0005-0000-0000-000075040000}"/>
    <cellStyle name="_GM$ Q207 Vs Q206 Actuals YTD" xfId="1418" xr:uid="{00000000-0005-0000-0000-000076040000}"/>
    <cellStyle name="_GM$ Q3OQ2" xfId="1419" xr:uid="{00000000-0005-0000-0000-000077040000}"/>
    <cellStyle name="_Goaling update 2.09Ire1" xfId="1420" xr:uid="{00000000-0005-0000-0000-000078040000}"/>
    <cellStyle name="_goaling update 9th sept" xfId="1421" xr:uid="{00000000-0005-0000-0000-000079040000}"/>
    <cellStyle name="_Greater China FY02 Goal-v21" xfId="1422" xr:uid="{00000000-0005-0000-0000-00007A040000}"/>
    <cellStyle name="_GSR Jun FY07 SPA Platform Breakdown" xfId="1423" xr:uid="{00000000-0005-0000-0000-00007B040000}"/>
    <cellStyle name="_GSR Jun FY07 SPA Platform Breakdown 2" xfId="1424" xr:uid="{00000000-0005-0000-0000-00007C040000}"/>
    <cellStyle name="_GSR Spa v Platform Breakdown Jul07" xfId="1425" xr:uid="{00000000-0005-0000-0000-00007D040000}"/>
    <cellStyle name="_GSR Spa v Platform Breakdown Jul07 2" xfId="1426" xr:uid="{00000000-0005-0000-0000-00007E040000}"/>
    <cellStyle name="_Guiding Assumptions" xfId="1427" xr:uid="{00000000-0005-0000-0000-00007F040000}"/>
    <cellStyle name="_HARGROVE FY05 Expenses-FY05 Q4 MAY" xfId="1428" xr:uid="{00000000-0005-0000-0000-000080040000}"/>
    <cellStyle name="_HARGROVE FY05 Expenses-FY05 Q4 MAY_Acquisition Schedules" xfId="1429" xr:uid="{00000000-0005-0000-0000-000081040000}"/>
    <cellStyle name="_Heading" xfId="1430" xr:uid="{00000000-0005-0000-0000-000082040000}"/>
    <cellStyle name="_Heading_Financials_v2" xfId="1431" xr:uid="{00000000-0005-0000-0000-000083040000}"/>
    <cellStyle name="_Heading_Financials_v2_Book1 (3)" xfId="1432" xr:uid="{00000000-0005-0000-0000-000084040000}"/>
    <cellStyle name="_Highlight" xfId="1433" xr:uid="{00000000-0005-0000-0000-000085040000}"/>
    <cellStyle name="_i2 comparison_013007 to 010407" xfId="1434" xr:uid="{00000000-0005-0000-0000-000086040000}"/>
    <cellStyle name="_i2 comparison_013007 to 010407 2" xfId="1435" xr:uid="{00000000-0005-0000-0000-000087040000}"/>
    <cellStyle name="_Input Sheet" xfId="1436" xr:uid="{00000000-0005-0000-0000-000088040000}"/>
    <cellStyle name="_Input Sheet_Acquisition Schedules" xfId="1437" xr:uid="{00000000-0005-0000-0000-000089040000}"/>
    <cellStyle name="_Inv summary template for Linksys" xfId="1438" xr:uid="{00000000-0005-0000-0000-00008A040000}"/>
    <cellStyle name="_Inventory schedule for December Cisco Mtg" xfId="1439" xr:uid="{00000000-0005-0000-0000-00008B040000}"/>
    <cellStyle name="_Inventory schedule for December Cisco Mtg 2" xfId="1440" xr:uid="{00000000-0005-0000-0000-00008C040000}"/>
    <cellStyle name="_IP STB Report 03.26.07" xfId="1441" xr:uid="{00000000-0005-0000-0000-00008D040000}"/>
    <cellStyle name="_IP STB Report 03.26.07 2" xfId="1442" xr:uid="{00000000-0005-0000-0000-00008E040000}"/>
    <cellStyle name="_IP STB Report 12.21.07 values" xfId="1443" xr:uid="{00000000-0005-0000-0000-00008F040000}"/>
    <cellStyle name="_IP STB Report 12.21.07 values 2" xfId="1444" xr:uid="{00000000-0005-0000-0000-000090040000}"/>
    <cellStyle name="_IP STB Report 5.29.07" xfId="1445" xr:uid="{00000000-0005-0000-0000-000091040000}"/>
    <cellStyle name="_IP STB Report 5.29.07 2" xfId="1446" xr:uid="{00000000-0005-0000-0000-000092040000}"/>
    <cellStyle name="_IP STB Report 6.25.07" xfId="1447" xr:uid="{00000000-0005-0000-0000-000093040000}"/>
    <cellStyle name="_IP STB Report 6.25.07 2" xfId="1448" xr:uid="{00000000-0005-0000-0000-000094040000}"/>
    <cellStyle name="_IP STB Report Final Q2'08 values" xfId="1449" xr:uid="{00000000-0005-0000-0000-000095040000}"/>
    <cellStyle name="_IP STB Report Final Q2'08 values 2" xfId="1450" xr:uid="{00000000-0005-0000-0000-000096040000}"/>
    <cellStyle name="_IP STB REPORT FINAL Q3'07" xfId="1451" xr:uid="{00000000-0005-0000-0000-000097040000}"/>
    <cellStyle name="_IP STB REPORT FINAL Q3'07 2" xfId="1452" xr:uid="{00000000-0005-0000-0000-000098040000}"/>
    <cellStyle name="_IP STB Report Q1'08 9.24.07 values" xfId="1453" xr:uid="{00000000-0005-0000-0000-000099040000}"/>
    <cellStyle name="_IP STB Report Q1'08 9.24.07 values 2" xfId="1454" xr:uid="{00000000-0005-0000-0000-00009A040000}"/>
    <cellStyle name="_IP STB Report Q1'08 FINAL values1" xfId="1455" xr:uid="{00000000-0005-0000-0000-00009B040000}"/>
    <cellStyle name="_IP STB Report Q1'08 FINAL values1 2" xfId="1456" xr:uid="{00000000-0005-0000-0000-00009C040000}"/>
    <cellStyle name="_IP STB Report Q1'08 values 8.27.07" xfId="1457" xr:uid="{00000000-0005-0000-0000-00009D040000}"/>
    <cellStyle name="_IP STB Report Q1'08 values 8.27.07 2" xfId="1458" xr:uid="{00000000-0005-0000-0000-00009E040000}"/>
    <cellStyle name="_IP STB Report Q4 FINALvalues" xfId="1459" xr:uid="{00000000-0005-0000-0000-00009F040000}"/>
    <cellStyle name="_IP STB Report Q4 FINALvalues 2" xfId="1460" xr:uid="{00000000-0005-0000-0000-0000A0040000}"/>
    <cellStyle name="_IR schedule - TMS revenue segments" xfId="1461" xr:uid="{00000000-0005-0000-0000-0000A1040000}"/>
    <cellStyle name="_Jan-05 TAS release_US" xfId="1462" xr:uid="{00000000-0005-0000-0000-0000A2040000}"/>
    <cellStyle name="_Jan-05 TAS release_US_Acquisition Schedules" xfId="1463" xr:uid="{00000000-0005-0000-0000-0000A3040000}"/>
    <cellStyle name="_Jan05AS rev trans Log" xfId="1464" xr:uid="{00000000-0005-0000-0000-0000A4040000}"/>
    <cellStyle name="_Jan05AS rev trans Log_Acquisition Schedules" xfId="1465" xr:uid="{00000000-0005-0000-0000-0000A5040000}"/>
    <cellStyle name="_Japan" xfId="1466" xr:uid="{00000000-0005-0000-0000-0000A6040000}"/>
    <cellStyle name="_Japan 10" xfId="1467" xr:uid="{00000000-0005-0000-0000-0000A7040000}"/>
    <cellStyle name="_Japan 11" xfId="1468" xr:uid="{00000000-0005-0000-0000-0000A8040000}"/>
    <cellStyle name="_Japan 12" xfId="1469" xr:uid="{00000000-0005-0000-0000-0000A9040000}"/>
    <cellStyle name="_Japan 13" xfId="1470" xr:uid="{00000000-0005-0000-0000-0000AA040000}"/>
    <cellStyle name="_Japan 14" xfId="1471" xr:uid="{00000000-0005-0000-0000-0000AB040000}"/>
    <cellStyle name="_Japan 15" xfId="1472" xr:uid="{00000000-0005-0000-0000-0000AC040000}"/>
    <cellStyle name="_Japan 16" xfId="1473" xr:uid="{00000000-0005-0000-0000-0000AD040000}"/>
    <cellStyle name="_Japan 17" xfId="1474" xr:uid="{00000000-0005-0000-0000-0000AE040000}"/>
    <cellStyle name="_Japan 18" xfId="1475" xr:uid="{00000000-0005-0000-0000-0000AF040000}"/>
    <cellStyle name="_Japan 19" xfId="1476" xr:uid="{00000000-0005-0000-0000-0000B0040000}"/>
    <cellStyle name="_Japan 2" xfId="1477" xr:uid="{00000000-0005-0000-0000-0000B1040000}"/>
    <cellStyle name="_Japan 20" xfId="1478" xr:uid="{00000000-0005-0000-0000-0000B2040000}"/>
    <cellStyle name="_Japan 21" xfId="1479" xr:uid="{00000000-0005-0000-0000-0000B3040000}"/>
    <cellStyle name="_Japan 22" xfId="1480" xr:uid="{00000000-0005-0000-0000-0000B4040000}"/>
    <cellStyle name="_Japan 23" xfId="1481" xr:uid="{00000000-0005-0000-0000-0000B5040000}"/>
    <cellStyle name="_Japan 24" xfId="1482" xr:uid="{00000000-0005-0000-0000-0000B6040000}"/>
    <cellStyle name="_Japan 25" xfId="1483" xr:uid="{00000000-0005-0000-0000-0000B7040000}"/>
    <cellStyle name="_Japan 26" xfId="1484" xr:uid="{00000000-0005-0000-0000-0000B8040000}"/>
    <cellStyle name="_Japan 27" xfId="1485" xr:uid="{00000000-0005-0000-0000-0000B9040000}"/>
    <cellStyle name="_Japan 28" xfId="1486" xr:uid="{00000000-0005-0000-0000-0000BA040000}"/>
    <cellStyle name="_Japan 29" xfId="1487" xr:uid="{00000000-0005-0000-0000-0000BB040000}"/>
    <cellStyle name="_Japan 3" xfId="1488" xr:uid="{00000000-0005-0000-0000-0000BC040000}"/>
    <cellStyle name="_Japan 30" xfId="1489" xr:uid="{00000000-0005-0000-0000-0000BD040000}"/>
    <cellStyle name="_Japan 4" xfId="1490" xr:uid="{00000000-0005-0000-0000-0000BE040000}"/>
    <cellStyle name="_Japan 5" xfId="1491" xr:uid="{00000000-0005-0000-0000-0000BF040000}"/>
    <cellStyle name="_Japan 6" xfId="1492" xr:uid="{00000000-0005-0000-0000-0000C0040000}"/>
    <cellStyle name="_Japan 7" xfId="1493" xr:uid="{00000000-0005-0000-0000-0000C1040000}"/>
    <cellStyle name="_Japan 8" xfId="1494" xr:uid="{00000000-0005-0000-0000-0000C2040000}"/>
    <cellStyle name="_Japan 9" xfId="1495" xr:uid="{00000000-0005-0000-0000-0000C3040000}"/>
    <cellStyle name="_Japan AS Expense 16Jan2003" xfId="1496" xr:uid="{00000000-0005-0000-0000-0000C4040000}"/>
    <cellStyle name="_Japan AS Expense 16Jan2003_Acquisition Schedules" xfId="1497" xr:uid="{00000000-0005-0000-0000-0000C5040000}"/>
    <cellStyle name="_JAPAN Support Bookings - Dec03" xfId="1498" xr:uid="{00000000-0005-0000-0000-0000C6040000}"/>
    <cellStyle name="_JAPAN Support Bookings - Dec03_Acquisition Schedules" xfId="1499" xr:uid="{00000000-0005-0000-0000-0000C7040000}"/>
    <cellStyle name="_JAPAN Support Bookings - Feb03_Aki" xfId="1500" xr:uid="{00000000-0005-0000-0000-0000C8040000}"/>
    <cellStyle name="_JAPAN Support Bookings - Feb03_Aki_Acquisition Schedules" xfId="1501" xr:uid="{00000000-0005-0000-0000-0000C9040000}"/>
    <cellStyle name="_JAPAN Support Bookings - Jun03" xfId="1502" xr:uid="{00000000-0005-0000-0000-0000CA040000}"/>
    <cellStyle name="_JAPAN Support Bookings - Jun03_Acquisition Schedules" xfId="1503" xr:uid="{00000000-0005-0000-0000-0000CB040000}"/>
    <cellStyle name="_JAPAN Support Bookings - Nov032" xfId="1504" xr:uid="{00000000-0005-0000-0000-0000CC040000}"/>
    <cellStyle name="_JAPAN Support Bookings - Nov032_Acquisition Schedules" xfId="1505" xr:uid="{00000000-0005-0000-0000-0000CD040000}"/>
    <cellStyle name="_JAPAN Support Bookings - Oct03_Aki2" xfId="1506" xr:uid="{00000000-0005-0000-0000-0000CE040000}"/>
    <cellStyle name="_JAPAN Support Bookings - Oct03_Aki2_Acquisition Schedules" xfId="1507" xr:uid="{00000000-0005-0000-0000-0000CF040000}"/>
    <cellStyle name="_JAPAN Support Bookings -June02" xfId="1508" xr:uid="{00000000-0005-0000-0000-0000D0040000}"/>
    <cellStyle name="_JAPAN Support Bookings -June02_Acquisition Schedules" xfId="1509" xr:uid="{00000000-0005-0000-0000-0000D1040000}"/>
    <cellStyle name="_Japan_Acquisition Schedules" xfId="1510" xr:uid="{00000000-0005-0000-0000-0000D2040000}"/>
    <cellStyle name="_Japan_Top_Deals_by_Theater_Profile_Sep_wk3" xfId="1511" xr:uid="{00000000-0005-0000-0000-0000D3040000}"/>
    <cellStyle name="_Japan_Top_Deals_by_Theater_Profile_Sep_wk3_Acquisition Schedules" xfId="1512" xr:uid="{00000000-0005-0000-0000-0000D4040000}"/>
    <cellStyle name="_Japan_Top_Deals_Q2_Wk4 (2)" xfId="1513" xr:uid="{00000000-0005-0000-0000-0000D5040000}"/>
    <cellStyle name="_Japan_Top_Deals_Q2_Wk4 (2)_Acquisition Schedules" xfId="1514" xr:uid="{00000000-0005-0000-0000-0000D6040000}"/>
    <cellStyle name="_Japan_Top_Deals_Q2_Wk7" xfId="1515" xr:uid="{00000000-0005-0000-0000-0000D7040000}"/>
    <cellStyle name="_Japan_Top_Deals_Q2_Wk7_Acquisition Schedules" xfId="1516" xr:uid="{00000000-0005-0000-0000-0000D8040000}"/>
    <cellStyle name="_JuL FY07 Reconciliation" xfId="1517" xr:uid="{00000000-0005-0000-0000-0000D9040000}"/>
    <cellStyle name="_JuL FY07 Reconciliation 2" xfId="1518" xr:uid="{00000000-0005-0000-0000-0000DA040000}"/>
    <cellStyle name="_July'08 OH E&amp;O Summary M3 FINAL" xfId="1519" xr:uid="{00000000-0005-0000-0000-0000DB040000}"/>
    <cellStyle name="_JulyFY07 7600 MRP upload" xfId="1520" xr:uid="{00000000-0005-0000-0000-0000DC040000}"/>
    <cellStyle name="_JulyFY07 7600 MRP upload 2" xfId="1521" xr:uid="{00000000-0005-0000-0000-0000DD040000}"/>
    <cellStyle name="_Jun'08 OH E&amp;O Summary M1 FINAL" xfId="1522" xr:uid="{00000000-0005-0000-0000-0000DE040000}"/>
    <cellStyle name="_June Prelims" xfId="1523" xr:uid="{00000000-0005-0000-0000-0000DF040000}"/>
    <cellStyle name="_June Prelims_Acquisition Schedules" xfId="1524" xr:uid="{00000000-0005-0000-0000-0000E0040000}"/>
    <cellStyle name="_Lean Close Schedule" xfId="1525" xr:uid="{00000000-0005-0000-0000-0000E1040000}"/>
    <cellStyle name="_Linksys Theater Dashboard_MayFY06" xfId="1526" xr:uid="{00000000-0005-0000-0000-0000E2040000}"/>
    <cellStyle name="_List of Schedules - Iron Port_v1" xfId="1527" xr:uid="{00000000-0005-0000-0000-0000E3040000}"/>
    <cellStyle name="_List of Schedules - Iron Port_v1_Acquisition Schedules" xfId="1528" xr:uid="{00000000-0005-0000-0000-0000E4040000}"/>
    <cellStyle name="_l-Section 9 - Discounts" xfId="1529" xr:uid="{00000000-0005-0000-0000-0000E5040000}"/>
    <cellStyle name="_LTB's" xfId="1530" xr:uid="{00000000-0005-0000-0000-0000E6040000}"/>
    <cellStyle name="_Mar FY01 Dashboard - Asia2" xfId="1531" xr:uid="{00000000-0005-0000-0000-0000E7040000}"/>
    <cellStyle name="_Mar FY01 Dashboard - Asia2_Acquisition Schedules" xfId="1532" xr:uid="{00000000-0005-0000-0000-0000E8040000}"/>
    <cellStyle name="_Mar FY01 Dashboard - Asia2_ANZ FY04 Goaling" xfId="1533" xr:uid="{00000000-0005-0000-0000-0000E9040000}"/>
    <cellStyle name="_Mar FY01 Dashboard - Asia2_ANZ FY04 Goaling_Acquisition Schedules" xfId="1534" xr:uid="{00000000-0005-0000-0000-0000EA040000}"/>
    <cellStyle name="_Mar FY01 Dashboard - Asia2_APAC AS Aug'05 WD3 Flash" xfId="1535" xr:uid="{00000000-0005-0000-0000-0000EB040000}"/>
    <cellStyle name="_Mar FY01 Dashboard - Asia2_APAC AS Aug'05 WD3 Flash_Acquisition Schedules" xfId="1536" xr:uid="{00000000-0005-0000-0000-0000EC040000}"/>
    <cellStyle name="_Mar FY01 Dashboard - Asia2_APAC Weekly Commit - FY04Q2W01" xfId="1537" xr:uid="{00000000-0005-0000-0000-0000ED040000}"/>
    <cellStyle name="_Mar FY01 Dashboard - Asia2_APAC Weekly Commit - FY04Q2W01_Acquisition Schedules" xfId="1538" xr:uid="{00000000-0005-0000-0000-0000EE040000}"/>
    <cellStyle name="_Mar FY01 Dashboard - Asia2_AS WD1 Flash Charts - Apr'05" xfId="1539" xr:uid="{00000000-0005-0000-0000-0000EF040000}"/>
    <cellStyle name="_Mar FY01 Dashboard - Asia2_AS WD1 Flash Charts - Apr'05_Acquisition Schedules" xfId="1540" xr:uid="{00000000-0005-0000-0000-0000F0040000}"/>
    <cellStyle name="_Mar FY01 Dashboard - Asia2_AS WD1 Flash Charts - May'05" xfId="1541" xr:uid="{00000000-0005-0000-0000-0000F1040000}"/>
    <cellStyle name="_Mar FY01 Dashboard - Asia2_AS WD1 Flash Charts - May'05_Acquisition Schedules" xfId="1542" xr:uid="{00000000-0005-0000-0000-0000F2040000}"/>
    <cellStyle name="_Mar FY01 Dashboard - Asia2_AS WD3 Flash Charts - Apr'05" xfId="1543" xr:uid="{00000000-0005-0000-0000-0000F3040000}"/>
    <cellStyle name="_Mar FY01 Dashboard - Asia2_AS WD3 Flash Charts - Apr'05_Acquisition Schedules" xfId="1544" xr:uid="{00000000-0005-0000-0000-0000F4040000}"/>
    <cellStyle name="_Mar FY01 Dashboard - Asia2_AS WD3 Flash Charts - Mar'05v1" xfId="1545" xr:uid="{00000000-0005-0000-0000-0000F5040000}"/>
    <cellStyle name="_Mar FY01 Dashboard - Asia2_AS WD3 Flash Charts - Mar'05v1_Acquisition Schedules" xfId="1546" xr:uid="{00000000-0005-0000-0000-0000F6040000}"/>
    <cellStyle name="_Mar FY01 Dashboard - Asia2_CA WD1 Flash Charts - Sep'05" xfId="1547" xr:uid="{00000000-0005-0000-0000-0000F7040000}"/>
    <cellStyle name="_Mar FY01 Dashboard - Asia2_CA WD1 Flash Charts - Sep'05_Acquisition Schedules" xfId="1548" xr:uid="{00000000-0005-0000-0000-0000F8040000}"/>
    <cellStyle name="_Mar FY01 Dashboard - Asia2_Forecast Accuracy &amp; Linearity" xfId="1549" xr:uid="{00000000-0005-0000-0000-0000F9040000}"/>
    <cellStyle name="_Mar FY01 Dashboard - Asia2_Forecast Accuracy &amp; Linearity_Acquisition Schedules" xfId="1550" xr:uid="{00000000-0005-0000-0000-0000FA040000}"/>
    <cellStyle name="_Mar FY01 Dashboard - Asia2_FY04 Korea Goaling" xfId="1551" xr:uid="{00000000-0005-0000-0000-0000FB040000}"/>
    <cellStyle name="_Mar FY01 Dashboard - Asia2_FY04 Korea Goaling_Acquisition Schedules" xfId="1552" xr:uid="{00000000-0005-0000-0000-0000FC040000}"/>
    <cellStyle name="_Mar FY01 Dashboard - Asia2_WD1APAC Summary-26-04-05 FY05 ------1" xfId="1553" xr:uid="{00000000-0005-0000-0000-0000FD040000}"/>
    <cellStyle name="_Mar FY01 Dashboard - Asia2_WD1APAC Summary-26-04-05 FY05 ------1_Acquisition Schedules" xfId="1554" xr:uid="{00000000-0005-0000-0000-0000FE040000}"/>
    <cellStyle name="_Mar FY07 Reconciliation" xfId="1555" xr:uid="{00000000-0005-0000-0000-0000FF040000}"/>
    <cellStyle name="_Mar FY07 Reconciliation 2" xfId="1556" xr:uid="{00000000-0005-0000-0000-000000050000}"/>
    <cellStyle name="_MAR_05AS rev trans Log" xfId="1557" xr:uid="{00000000-0005-0000-0000-000001050000}"/>
    <cellStyle name="_Mar-05 PF Hierarchy" xfId="1558" xr:uid="{00000000-0005-0000-0000-000002050000}"/>
    <cellStyle name="_Mar-05 PF Hierarchy 2" xfId="1559" xr:uid="{00000000-0005-0000-0000-000003050000}"/>
    <cellStyle name="_Mar-05 PF Hierarchy 3" xfId="1560" xr:uid="{00000000-0005-0000-0000-000004050000}"/>
    <cellStyle name="_Mar-05 PF Hierarchy 4" xfId="1561" xr:uid="{00000000-0005-0000-0000-000005050000}"/>
    <cellStyle name="_Mar-05 PF Hierarchy 5" xfId="1562" xr:uid="{00000000-0005-0000-0000-000006050000}"/>
    <cellStyle name="_Mar-05 PF Hierarchy 6" xfId="1563" xr:uid="{00000000-0005-0000-0000-000007050000}"/>
    <cellStyle name="_Mar-05 PF Hierarchy 7" xfId="1564" xr:uid="{00000000-0005-0000-0000-000008050000}"/>
    <cellStyle name="_Margin Forecast Detail FY06 with Net Shipped" xfId="1565" xr:uid="{00000000-0005-0000-0000-000009050000}"/>
    <cellStyle name="_Margin Forecast Detail FY06 with Net Shipped 2" xfId="1566" xr:uid="{00000000-0005-0000-0000-00000A050000}"/>
    <cellStyle name="_Market_Segment_Expense_FY03Q31" xfId="1567" xr:uid="{00000000-0005-0000-0000-00000B050000}"/>
    <cellStyle name="_Market_Segment_Expense_FY03Q31_Acquisition Schedules" xfId="1568" xr:uid="{00000000-0005-0000-0000-00000C050000}"/>
    <cellStyle name="_MarketSegmentPL_FY03Q4" xfId="1569" xr:uid="{00000000-0005-0000-0000-00000D050000}"/>
    <cellStyle name="_MarketSegmentPL_FY03Q4_Acquisition Schedules" xfId="1570" xr:uid="{00000000-0005-0000-0000-00000E050000}"/>
    <cellStyle name="_Master Abbrev Modelv12" xfId="1571" xr:uid="{00000000-0005-0000-0000-00000F050000}"/>
    <cellStyle name="_MAY_05AS rev trans Log" xfId="1572" xr:uid="{00000000-0005-0000-0000-000010050000}"/>
    <cellStyle name="_May-05 PF Hierarchy" xfId="1573" xr:uid="{00000000-0005-0000-0000-000011050000}"/>
    <cellStyle name="_May-05 PF Hierarchy 2" xfId="1574" xr:uid="{00000000-0005-0000-0000-000012050000}"/>
    <cellStyle name="_May-05 PF Hierarchy 3" xfId="1575" xr:uid="{00000000-0005-0000-0000-000013050000}"/>
    <cellStyle name="_May-05 PF Hierarchy 4" xfId="1576" xr:uid="{00000000-0005-0000-0000-000014050000}"/>
    <cellStyle name="_May-05 PF Hierarchy 5" xfId="1577" xr:uid="{00000000-0005-0000-0000-000015050000}"/>
    <cellStyle name="_May-05 PF Hierarchy 6" xfId="1578" xr:uid="{00000000-0005-0000-0000-000016050000}"/>
    <cellStyle name="_May-05 PF Hierarchy 7" xfId="1579" xr:uid="{00000000-0005-0000-0000-000017050000}"/>
    <cellStyle name="_May'08 OH E&amp;O Summary M1 FINAL" xfId="1580" xr:uid="{00000000-0005-0000-0000-000018050000}"/>
    <cellStyle name="_MayFY07 MCP Forecast FINAL" xfId="1581" xr:uid="{00000000-0005-0000-0000-000019050000}"/>
    <cellStyle name="_MayFY07 MCP Forecast FINAL 2" xfId="1582" xr:uid="{00000000-0005-0000-0000-00001A050000}"/>
    <cellStyle name="_Mfg Schedules as of 1.26.07 Values" xfId="1583" xr:uid="{00000000-0005-0000-0000-00001B050000}"/>
    <cellStyle name="_Mfg Schedules as of 1.26.07 Values 2" xfId="1584" xr:uid="{00000000-0005-0000-0000-00001C050000}"/>
    <cellStyle name="_Mfg Schedules as of 3.24.07_values1" xfId="1585" xr:uid="{00000000-0005-0000-0000-00001D050000}"/>
    <cellStyle name="_Mfg Schedules as of 3.24.07_values1 2" xfId="1586" xr:uid="{00000000-0005-0000-0000-00001E050000}"/>
    <cellStyle name="_Mfg Schedules as of 4.27.07 values" xfId="1587" xr:uid="{00000000-0005-0000-0000-00001F050000}"/>
    <cellStyle name="_Mfg Schedules as of 4.27.07 values 2" xfId="1588" xr:uid="{00000000-0005-0000-0000-000020050000}"/>
    <cellStyle name="_Mfg Schedules as of 5.26.07 values" xfId="1589" xr:uid="{00000000-0005-0000-0000-000021050000}"/>
    <cellStyle name="_Mfg Schedules as of 5.26.07 values 2" xfId="1590" xr:uid="{00000000-0005-0000-0000-000022050000}"/>
    <cellStyle name="_Model 032604 Dan Final" xfId="1591" xr:uid="{00000000-0005-0000-0000-000023050000}"/>
    <cellStyle name="_Modem Sales 01 02 07 (2)" xfId="1592" xr:uid="{00000000-0005-0000-0000-000024050000}"/>
    <cellStyle name="_Modem Sales 01 02 07 (2) 2" xfId="1593" xr:uid="{00000000-0005-0000-0000-000025050000}"/>
    <cellStyle name="_Modem Sales Final Q1'08" xfId="1594" xr:uid="{00000000-0005-0000-0000-000026050000}"/>
    <cellStyle name="_Modem Sales Final Q1'08 2" xfId="1595" xr:uid="{00000000-0005-0000-0000-000027050000}"/>
    <cellStyle name="_Multiple" xfId="1596" xr:uid="{00000000-0005-0000-0000-000028050000}"/>
    <cellStyle name="_Multiple_AVP" xfId="1597" xr:uid="{00000000-0005-0000-0000-000029050000}"/>
    <cellStyle name="_Multiple_Book1" xfId="1598" xr:uid="{00000000-0005-0000-0000-00002A050000}"/>
    <cellStyle name="_Multiple_contribution_analysis" xfId="1599" xr:uid="{00000000-0005-0000-0000-00002B050000}"/>
    <cellStyle name="_Multiple_Financials_v2" xfId="1600" xr:uid="{00000000-0005-0000-0000-00002C050000}"/>
    <cellStyle name="_MultipleSpace" xfId="1601" xr:uid="{00000000-0005-0000-0000-00002D050000}"/>
    <cellStyle name="_MultipleSpace_AVP" xfId="1602" xr:uid="{00000000-0005-0000-0000-00002E050000}"/>
    <cellStyle name="_MultipleSpace_Book1" xfId="1603" xr:uid="{00000000-0005-0000-0000-00002F050000}"/>
    <cellStyle name="_MultipleSpace_contribution_analysis" xfId="1604" xr:uid="{00000000-0005-0000-0000-000030050000}"/>
    <cellStyle name="_MultipleSpace_DCF_format" xfId="1605" xr:uid="{00000000-0005-0000-0000-000031050000}"/>
    <cellStyle name="_MultipleSpace_Financials_v2" xfId="1606" xr:uid="{00000000-0005-0000-0000-000032050000}"/>
    <cellStyle name="_Net Suite Bookings Q106 to 5_31_07 for Cisco Goaling v2" xfId="1607" xr:uid="{00000000-0005-0000-0000-000033050000}"/>
    <cellStyle name="_NEW AABU FORECAST 110906" xfId="1608" xr:uid="{00000000-0005-0000-0000-000034050000}"/>
    <cellStyle name="_NEW AABU FORECAST 110906 2" xfId="1609" xr:uid="{00000000-0005-0000-0000-000035050000}"/>
    <cellStyle name="_NMS GM% Dec Vs Mar Qtd FY07 Act" xfId="1610" xr:uid="{00000000-0005-0000-0000-000036050000}"/>
    <cellStyle name="_Nov FY07" xfId="1611" xr:uid="{00000000-0005-0000-0000-000037050000}"/>
    <cellStyle name="_Nov FY07 2" xfId="1612" xr:uid="{00000000-0005-0000-0000-000038050000}"/>
    <cellStyle name="_Nov FY08 Reconciliation" xfId="1613" xr:uid="{00000000-0005-0000-0000-000039050000}"/>
    <cellStyle name="_Nov FY08 Reconciliation 2" xfId="1614" xr:uid="{00000000-0005-0000-0000-00003A050000}"/>
    <cellStyle name="_Nov-05 OH Reserve" xfId="1615" xr:uid="{00000000-0005-0000-0000-00003B050000}"/>
    <cellStyle name="_Nov-05 OH Reserve 2" xfId="1616" xr:uid="{00000000-0005-0000-0000-00003C050000}"/>
    <cellStyle name="_Nov-05 OH Reserve 3" xfId="1617" xr:uid="{00000000-0005-0000-0000-00003D050000}"/>
    <cellStyle name="_Nov-05 OH Reserve 4" xfId="1618" xr:uid="{00000000-0005-0000-0000-00003E050000}"/>
    <cellStyle name="_Nov-05 OH Reserve 5" xfId="1619" xr:uid="{00000000-0005-0000-0000-00003F050000}"/>
    <cellStyle name="_Nov-05 OH Reserve 6" xfId="1620" xr:uid="{00000000-0005-0000-0000-000040050000}"/>
    <cellStyle name="_Nov-05 OH Reserve 7" xfId="1621" xr:uid="{00000000-0005-0000-0000-000041050000}"/>
    <cellStyle name="_Nov-06 PF Hierarchy" xfId="1622" xr:uid="{00000000-0005-0000-0000-000042050000}"/>
    <cellStyle name="_Nov-06 PF Hierarchy 2" xfId="1623" xr:uid="{00000000-0005-0000-0000-000043050000}"/>
    <cellStyle name="_Nov-06 PF Hierarchy 3" xfId="1624" xr:uid="{00000000-0005-0000-0000-000044050000}"/>
    <cellStyle name="_Nov-06 PF Hierarchy 4" xfId="1625" xr:uid="{00000000-0005-0000-0000-000045050000}"/>
    <cellStyle name="_Nov-06 PF Hierarchy 5" xfId="1626" xr:uid="{00000000-0005-0000-0000-000046050000}"/>
    <cellStyle name="_Nov-06 PF Hierarchy 6" xfId="1627" xr:uid="{00000000-0005-0000-0000-000047050000}"/>
    <cellStyle name="_Nov-06 PF Hierarchy 7" xfId="1628" xr:uid="{00000000-0005-0000-0000-000048050000}"/>
    <cellStyle name="_Nov'08 Close Controller Review" xfId="1629" xr:uid="{00000000-0005-0000-0000-000049050000}"/>
    <cellStyle name="_Nov'08 OH E&amp;O Summary M1 FINAL" xfId="1630" xr:uid="{00000000-0005-0000-0000-00004A050000}"/>
    <cellStyle name="_November Other Reserves" xfId="1631" xr:uid="{00000000-0005-0000-0000-00004B050000}"/>
    <cellStyle name="_Oct FY07" xfId="1632" xr:uid="{00000000-0005-0000-0000-00004C050000}"/>
    <cellStyle name="_Oct FY07 2" xfId="1633" xr:uid="{00000000-0005-0000-0000-00004D050000}"/>
    <cellStyle name="_Opex Consolidation1" xfId="1634" xr:uid="{00000000-0005-0000-0000-00004E050000}"/>
    <cellStyle name="_Ops Review - FY04" xfId="1635" xr:uid="{00000000-0005-0000-0000-00004F050000}"/>
    <cellStyle name="_OPS REVIEW WORKBOOK" xfId="1636" xr:uid="{00000000-0005-0000-0000-000050050000}"/>
    <cellStyle name="_OPS REVIEW WORKBOOK_Acquisition Schedules" xfId="1637" xr:uid="{00000000-0005-0000-0000-000051050000}"/>
    <cellStyle name="_Other Reserves and Buydown" xfId="1638" xr:uid="{00000000-0005-0000-0000-000052050000}"/>
    <cellStyle name="_Overhead" xfId="1639" xr:uid="{00000000-0005-0000-0000-000053050000}"/>
    <cellStyle name="_P10 May FY02 ASIA PAC BOOK FCST - FINAL" xfId="1640" xr:uid="{00000000-0005-0000-0000-000054050000}"/>
    <cellStyle name="_P12 Jul FY03 ASIA PAC BOOK FCST - Final" xfId="1641" xr:uid="{00000000-0005-0000-0000-000055050000}"/>
    <cellStyle name="_P12 Jul'04 AS APAC Mgmt Report" xfId="1642" xr:uid="{00000000-0005-0000-0000-000056050000}"/>
    <cellStyle name="_P12 Jul'04 AS APAC Mgmt Report_Acquisition Schedules" xfId="1643" xr:uid="{00000000-0005-0000-0000-000057050000}"/>
    <cellStyle name="_Percent" xfId="1644" xr:uid="{00000000-0005-0000-0000-000058050000}"/>
    <cellStyle name="_Percent_AVP" xfId="1645" xr:uid="{00000000-0005-0000-0000-000059050000}"/>
    <cellStyle name="_Percent_Book1" xfId="1646" xr:uid="{00000000-0005-0000-0000-00005A050000}"/>
    <cellStyle name="_Percent_contribution_analysis" xfId="1647" xr:uid="{00000000-0005-0000-0000-00005B050000}"/>
    <cellStyle name="_PercentSpace" xfId="1648" xr:uid="{00000000-0005-0000-0000-00005C050000}"/>
    <cellStyle name="_PercentSpace_AVP" xfId="1649" xr:uid="{00000000-0005-0000-0000-00005D050000}"/>
    <cellStyle name="_PercentSpace_Book1" xfId="1650" xr:uid="{00000000-0005-0000-0000-00005E050000}"/>
    <cellStyle name="_PercentSpace_contribution_analysis" xfId="1651" xr:uid="{00000000-0005-0000-0000-00005F050000}"/>
    <cellStyle name="_PL by theatre3" xfId="1652" xr:uid="{00000000-0005-0000-0000-000060050000}"/>
    <cellStyle name="_PL by theatre3 2" xfId="1653" xr:uid="{00000000-0005-0000-0000-000061050000}"/>
    <cellStyle name="_PL by theatre3 3" xfId="1654" xr:uid="{00000000-0005-0000-0000-000062050000}"/>
    <cellStyle name="_PL by theatre3 4" xfId="1655" xr:uid="{00000000-0005-0000-0000-000063050000}"/>
    <cellStyle name="_PL by theatre3 5" xfId="1656" xr:uid="{00000000-0005-0000-0000-000064050000}"/>
    <cellStyle name="_PL by theatre3 6" xfId="1657" xr:uid="{00000000-0005-0000-0000-000065050000}"/>
    <cellStyle name="_PL by theatre3 7" xfId="1658" xr:uid="{00000000-0005-0000-0000-000066050000}"/>
    <cellStyle name="_PL by theatre3 8" xfId="1659" xr:uid="{00000000-0005-0000-0000-000067050000}"/>
    <cellStyle name="_PL by theatre3_Acquisition Schedules" xfId="1660" xr:uid="{00000000-0005-0000-0000-000068050000}"/>
    <cellStyle name="_PRC-FY02 Regoal details" xfId="1661" xr:uid="{00000000-0005-0000-0000-000069050000}"/>
    <cellStyle name="_prelim bridges" xfId="1662" xr:uid="{00000000-0005-0000-0000-00006A050000}"/>
    <cellStyle name="_Q1'06 P&amp;L - August Update V2" xfId="1663" xr:uid="{00000000-0005-0000-0000-00006B050000}"/>
    <cellStyle name="_Q1'06 P&amp;L - August Update V2_Acquisition Schedules" xfId="1664" xr:uid="{00000000-0005-0000-0000-00006C050000}"/>
    <cellStyle name="_Q1'06 P&amp;L - August Update V2_Japan_Top_Deals_by_Theater_Profile_Sep_wk3" xfId="1665" xr:uid="{00000000-0005-0000-0000-00006D050000}"/>
    <cellStyle name="_Q1'06 P&amp;L - August Update V2_Japan_Top_Deals_by_Theater_Profile_Sep_wk3_Acquisition Schedules" xfId="1666" xr:uid="{00000000-0005-0000-0000-00006E050000}"/>
    <cellStyle name="_Q1'06 P&amp;L - August Update V2_Japan_Top_Deals_Q2_Wk4 (2)" xfId="1667" xr:uid="{00000000-0005-0000-0000-00006F050000}"/>
    <cellStyle name="_Q1'06 P&amp;L - August Update V2_Japan_Top_Deals_Q2_Wk4 (2)_Acquisition Schedules" xfId="1668" xr:uid="{00000000-0005-0000-0000-000070050000}"/>
    <cellStyle name="_Q1'06 P&amp;L - August Update V2_Japan_Top_Deals_Q2_Wk7" xfId="1669" xr:uid="{00000000-0005-0000-0000-000071050000}"/>
    <cellStyle name="_Q1'06 P&amp;L - August Update V2_Japan_Top_Deals_Q2_Wk7_Acquisition Schedules" xfId="1670" xr:uid="{00000000-0005-0000-0000-000072050000}"/>
    <cellStyle name="_Q1'06 Rev  COGS Forecast-Oct06 Final" xfId="1671" xr:uid="{00000000-0005-0000-0000-000073050000}"/>
    <cellStyle name="_Q107 Revenue Highlights" xfId="1672" xr:uid="{00000000-0005-0000-0000-000074050000}"/>
    <cellStyle name="_Q108 SBM COST WORK FILE IS UPLOAD" xfId="1673" xr:uid="{00000000-0005-0000-0000-000075050000}"/>
    <cellStyle name="_Q108WK-5" xfId="1674" xr:uid="{00000000-0005-0000-0000-000076050000}"/>
    <cellStyle name="_Q2 PL and Rev Forecast -- JANUARY 2006 WWSP-Q2 (3)" xfId="1675" xr:uid="{00000000-0005-0000-0000-000077050000}"/>
    <cellStyle name="_Q2 PL and Rev Forecast -- JANUARY 2006 WWSP-Q2 (3)_Acquisition Schedules" xfId="1676" xr:uid="{00000000-0005-0000-0000-000078050000}"/>
    <cellStyle name="_Q2_Bkgs_Bridge_Nov021" xfId="1677" xr:uid="{00000000-0005-0000-0000-000079050000}"/>
    <cellStyle name="_Q2_Bkgs_Bridge_Nov021_Acquisition Schedules" xfId="1678" xr:uid="{00000000-0005-0000-0000-00007A050000}"/>
    <cellStyle name="_Q2_Bkgs_Bridge_Nov021_ANZ FY04 Goaling" xfId="1679" xr:uid="{00000000-0005-0000-0000-00007B050000}"/>
    <cellStyle name="_Q2_Bkgs_Bridge_Nov021_ANZ FY04 Goaling_Acquisition Schedules" xfId="1680" xr:uid="{00000000-0005-0000-0000-00007C050000}"/>
    <cellStyle name="_Q2_Bkgs_Bridge_Nov021_APAC AS Aug'05 WD3 Flash" xfId="1681" xr:uid="{00000000-0005-0000-0000-00007D050000}"/>
    <cellStyle name="_Q2_Bkgs_Bridge_Nov021_APAC AS Aug'05 WD3 Flash_Acquisition Schedules" xfId="1682" xr:uid="{00000000-0005-0000-0000-00007E050000}"/>
    <cellStyle name="_Q2_Bkgs_Bridge_Nov021_APAC Support Bookings - May03" xfId="1683" xr:uid="{00000000-0005-0000-0000-00007F050000}"/>
    <cellStyle name="_Q2_Bkgs_Bridge_Nov021_APAC Support Bookings - May03_Acquisition Schedules" xfId="1684" xr:uid="{00000000-0005-0000-0000-000080050000}"/>
    <cellStyle name="_Q2_Bkgs_Bridge_Nov021_APAC Weekly Commit - FY04Q2W01" xfId="1685" xr:uid="{00000000-0005-0000-0000-000081050000}"/>
    <cellStyle name="_Q2_Bkgs_Bridge_Nov021_APAC Weekly Commit - FY04Q2W01_Acquisition Schedules" xfId="1686" xr:uid="{00000000-0005-0000-0000-000082050000}"/>
    <cellStyle name="_Q2_Bkgs_Bridge_Nov021_AS WD1 Flash Charts - Apr'05" xfId="1687" xr:uid="{00000000-0005-0000-0000-000083050000}"/>
    <cellStyle name="_Q2_Bkgs_Bridge_Nov021_AS WD1 Flash Charts - Apr'05_Acquisition Schedules" xfId="1688" xr:uid="{00000000-0005-0000-0000-000084050000}"/>
    <cellStyle name="_Q2_Bkgs_Bridge_Nov021_AS WD1 Flash Charts - May'05" xfId="1689" xr:uid="{00000000-0005-0000-0000-000085050000}"/>
    <cellStyle name="_Q2_Bkgs_Bridge_Nov021_AS WD1 Flash Charts - May'05_Acquisition Schedules" xfId="1690" xr:uid="{00000000-0005-0000-0000-000086050000}"/>
    <cellStyle name="_Q2_Bkgs_Bridge_Nov021_AS WD3 Flash Charts - Apr'05" xfId="1691" xr:uid="{00000000-0005-0000-0000-000087050000}"/>
    <cellStyle name="_Q2_Bkgs_Bridge_Nov021_AS WD3 Flash Charts - Apr'05_Acquisition Schedules" xfId="1692" xr:uid="{00000000-0005-0000-0000-000088050000}"/>
    <cellStyle name="_Q2_Bkgs_Bridge_Nov021_AS WD3 Flash Charts - Mar'05v1" xfId="1693" xr:uid="{00000000-0005-0000-0000-000089050000}"/>
    <cellStyle name="_Q2_Bkgs_Bridge_Nov021_AS WD3 Flash Charts - Mar'05v1_Acquisition Schedules" xfId="1694" xr:uid="{00000000-0005-0000-0000-00008A050000}"/>
    <cellStyle name="_Q2_Bkgs_Bridge_Nov021_CA WD1 Flash Charts - Sep'05" xfId="1695" xr:uid="{00000000-0005-0000-0000-00008B050000}"/>
    <cellStyle name="_Q2_Bkgs_Bridge_Nov021_CA WD1 Flash Charts - Sep'05_Acquisition Schedules" xfId="1696" xr:uid="{00000000-0005-0000-0000-00008C050000}"/>
    <cellStyle name="_Q2_Bkgs_Bridge_Nov021_CAWW Bookings Bridge Mar02" xfId="1697" xr:uid="{00000000-0005-0000-0000-00008D050000}"/>
    <cellStyle name="_Q2_Bkgs_Bridge_Nov021_CAWW Bookings Bridge Mar02_Acquisition Schedules" xfId="1698" xr:uid="{00000000-0005-0000-0000-00008E050000}"/>
    <cellStyle name="_Q2_Bkgs_Bridge_Nov021_Forecast Accuracy &amp; Linearity" xfId="1699" xr:uid="{00000000-0005-0000-0000-00008F050000}"/>
    <cellStyle name="_Q2_Bkgs_Bridge_Nov021_Forecast Accuracy &amp; Linearity_Acquisition Schedules" xfId="1700" xr:uid="{00000000-0005-0000-0000-000090050000}"/>
    <cellStyle name="_Q2_Bkgs_Bridge_Nov021_FY04 Korea Goaling" xfId="1701" xr:uid="{00000000-0005-0000-0000-000091050000}"/>
    <cellStyle name="_Q2_Bkgs_Bridge_Nov021_FY04 Korea Goaling_Acquisition Schedules" xfId="1702" xr:uid="{00000000-0005-0000-0000-000092050000}"/>
    <cellStyle name="_Q2_Bkgs_Bridge_Nov021_JAPAN Support Bookings -Aug02" xfId="1703" xr:uid="{00000000-0005-0000-0000-000093050000}"/>
    <cellStyle name="_Q2_Bkgs_Bridge_Nov021_JAPAN Support Bookings -Aug02_Acquisition Schedules" xfId="1704" xr:uid="{00000000-0005-0000-0000-000094050000}"/>
    <cellStyle name="_Q2_Bkgs_Bridge_Nov021_WD1APAC Summary-26-04-05 FY05 ------1" xfId="1705" xr:uid="{00000000-0005-0000-0000-000095050000}"/>
    <cellStyle name="_Q2_Bkgs_Bridge_Nov021_WD1APAC Summary-26-04-05 FY05 ------1_Acquisition Schedules" xfId="1706" xr:uid="{00000000-0005-0000-0000-000096050000}"/>
    <cellStyle name="_Q2'03 By Region By Offering FINAL fff_report_new Version2" xfId="1707" xr:uid="{00000000-0005-0000-0000-000097050000}"/>
    <cellStyle name="_Q2'03 By Region By Offering FINAL fff_report_new Version2_Acquisition Schedules" xfId="1708" xr:uid="{00000000-0005-0000-0000-000098050000}"/>
    <cellStyle name="_Q2'03_M1Upd_Bookings_rev_by_TheaterFinal" xfId="1709" xr:uid="{00000000-0005-0000-0000-000099050000}"/>
    <cellStyle name="_Q2'03_M1Upd_Bookings_rev_by_TheaterFinal_Acquisition Schedules" xfId="1710" xr:uid="{00000000-0005-0000-0000-00009A050000}"/>
    <cellStyle name="_Q204 booking vs plan-final" xfId="1711" xr:uid="{00000000-0005-0000-0000-00009B050000}"/>
    <cellStyle name="_Q204 booking vs plan-final_Acquisition Schedules" xfId="1712" xr:uid="{00000000-0005-0000-0000-00009C050000}"/>
    <cellStyle name="_Q2'05 buydown Allocation by PF" xfId="1713" xr:uid="{00000000-0005-0000-0000-00009D050000}"/>
    <cellStyle name="_Q207 Revenue Highlights_Adjusted" xfId="1714" xr:uid="{00000000-0005-0000-0000-00009E050000}"/>
    <cellStyle name="_Q208 Apples to Apples" xfId="1715" xr:uid="{00000000-0005-0000-0000-00009F050000}"/>
    <cellStyle name="_Q208 SBM COST WORK FILE IS UPLOAD" xfId="1716" xr:uid="{00000000-0005-0000-0000-0000A0050000}"/>
    <cellStyle name="_Q2-Q4 Outlook template US-1" xfId="1717" xr:uid="{00000000-0005-0000-0000-0000A1050000}"/>
    <cellStyle name="_Q2-Q4 Outlook template US-1_Acquisition Schedules" xfId="1718" xr:uid="{00000000-0005-0000-0000-0000A2050000}"/>
    <cellStyle name="_Q3 07 Supply chain Bridge Final Version" xfId="1719" xr:uid="{00000000-0005-0000-0000-0000A3050000}"/>
    <cellStyle name="_Q3 Customer Revenue" xfId="1720" xr:uid="{00000000-0005-0000-0000-0000A4050000}"/>
    <cellStyle name="_Q3 Customer Revenue 2" xfId="1721" xr:uid="{00000000-0005-0000-0000-0000A5050000}"/>
    <cellStyle name="_Q3 Customer Revenue 3" xfId="1722" xr:uid="{00000000-0005-0000-0000-0000A6050000}"/>
    <cellStyle name="_Q3 Customer Revenue 4" xfId="1723" xr:uid="{00000000-0005-0000-0000-0000A7050000}"/>
    <cellStyle name="_Q3 Customer Revenue 5" xfId="1724" xr:uid="{00000000-0005-0000-0000-0000A8050000}"/>
    <cellStyle name="_Q3 Customer Revenue 6" xfId="1725" xr:uid="{00000000-0005-0000-0000-0000A9050000}"/>
    <cellStyle name="_Q3 Customer Revenue 7" xfId="1726" xr:uid="{00000000-0005-0000-0000-0000AA050000}"/>
    <cellStyle name="_Q3 Customer Revenue 8" xfId="1727" xr:uid="{00000000-0005-0000-0000-0000AB050000}"/>
    <cellStyle name="_Q3 FY07 Rev_Cogs ADJ FCST-Mar'07 Wk11" xfId="1728" xr:uid="{00000000-0005-0000-0000-0000AC050000}"/>
    <cellStyle name="_Q3 FY07 Rev_Cogs ADJ FCST-Mar'07 Wk13" xfId="1729" xr:uid="{00000000-0005-0000-0000-0000AD050000}"/>
    <cellStyle name="_Q3 P &amp; L" xfId="1730" xr:uid="{00000000-0005-0000-0000-0000AE050000}"/>
    <cellStyle name="_Q3 P &amp; L_Acquisition Schedules" xfId="1731" xr:uid="{00000000-0005-0000-0000-0000AF050000}"/>
    <cellStyle name="_Q3 PL and Rev Forecast -- FEBRUARY 2006 WWSP-Q2" xfId="1732" xr:uid="{00000000-0005-0000-0000-0000B0050000}"/>
    <cellStyle name="_Q3 PL and Rev Forecast -- FEBRUARY 2006 WWSP-Q2_Acquisition Schedules" xfId="1733" xr:uid="{00000000-0005-0000-0000-0000B1050000}"/>
    <cellStyle name="_Q3'02 Ops Call_Feb'02" xfId="1734" xr:uid="{00000000-0005-0000-0000-0000B2050000}"/>
    <cellStyle name="_Q3'02 Ops Call_Feb'02_Acquisition Schedules" xfId="1735" xr:uid="{00000000-0005-0000-0000-0000B3050000}"/>
    <cellStyle name="_Q3'02 Ops Call_Feb'02_ANZ FY04 Goaling" xfId="1736" xr:uid="{00000000-0005-0000-0000-0000B4050000}"/>
    <cellStyle name="_Q3'02 Ops Call_Feb'02_ANZ FY04 Goaling_Acquisition Schedules" xfId="1737" xr:uid="{00000000-0005-0000-0000-0000B5050000}"/>
    <cellStyle name="_Q3'02 Ops Call_Feb'02_APAC AS Aug'05 WD3 Flash" xfId="1738" xr:uid="{00000000-0005-0000-0000-0000B6050000}"/>
    <cellStyle name="_Q3'02 Ops Call_Feb'02_APAC AS Aug'05 WD3 Flash_Acquisition Schedules" xfId="1739" xr:uid="{00000000-0005-0000-0000-0000B7050000}"/>
    <cellStyle name="_Q3'02 Ops Call_Feb'02_APAC Weekly Commit - FY04Q2W01" xfId="1740" xr:uid="{00000000-0005-0000-0000-0000B8050000}"/>
    <cellStyle name="_Q3'02 Ops Call_Feb'02_APAC Weekly Commit - FY04Q2W01_Acquisition Schedules" xfId="1741" xr:uid="{00000000-0005-0000-0000-0000B9050000}"/>
    <cellStyle name="_Q3'02 Ops Call_Feb'02_AS WD1 Flash Charts - Apr'05" xfId="1742" xr:uid="{00000000-0005-0000-0000-0000BA050000}"/>
    <cellStyle name="_Q3'02 Ops Call_Feb'02_AS WD1 Flash Charts - Apr'05_Acquisition Schedules" xfId="1743" xr:uid="{00000000-0005-0000-0000-0000BB050000}"/>
    <cellStyle name="_Q3'02 Ops Call_Feb'02_AS WD1 Flash Charts - May'05" xfId="1744" xr:uid="{00000000-0005-0000-0000-0000BC050000}"/>
    <cellStyle name="_Q3'02 Ops Call_Feb'02_AS WD1 Flash Charts - May'05_Acquisition Schedules" xfId="1745" xr:uid="{00000000-0005-0000-0000-0000BD050000}"/>
    <cellStyle name="_Q3'02 Ops Call_Feb'02_AS WD3 Flash Charts - Apr'05" xfId="1746" xr:uid="{00000000-0005-0000-0000-0000BE050000}"/>
    <cellStyle name="_Q3'02 Ops Call_Feb'02_AS WD3 Flash Charts - Apr'05_Acquisition Schedules" xfId="1747" xr:uid="{00000000-0005-0000-0000-0000BF050000}"/>
    <cellStyle name="_Q3'02 Ops Call_Feb'02_AS WD3 Flash Charts - Mar'05v1" xfId="1748" xr:uid="{00000000-0005-0000-0000-0000C0050000}"/>
    <cellStyle name="_Q3'02 Ops Call_Feb'02_AS WD3 Flash Charts - Mar'05v1_Acquisition Schedules" xfId="1749" xr:uid="{00000000-0005-0000-0000-0000C1050000}"/>
    <cellStyle name="_Q3'02 Ops Call_Feb'02_CA WD1 Flash Charts - Sep'05" xfId="1750" xr:uid="{00000000-0005-0000-0000-0000C2050000}"/>
    <cellStyle name="_Q3'02 Ops Call_Feb'02_CA WD1 Flash Charts - Sep'05_Acquisition Schedules" xfId="1751" xr:uid="{00000000-0005-0000-0000-0000C3050000}"/>
    <cellStyle name="_Q3'02 Ops Call_Feb'02_Forecast Accuracy &amp; Linearity" xfId="1752" xr:uid="{00000000-0005-0000-0000-0000C4050000}"/>
    <cellStyle name="_Q3'02 Ops Call_Feb'02_Forecast Accuracy &amp; Linearity_Acquisition Schedules" xfId="1753" xr:uid="{00000000-0005-0000-0000-0000C5050000}"/>
    <cellStyle name="_Q3'02 Ops Call_Feb'02_FY04 Korea Goaling" xfId="1754" xr:uid="{00000000-0005-0000-0000-0000C6050000}"/>
    <cellStyle name="_Q3'02 Ops Call_Feb'02_FY04 Korea Goaling_Acquisition Schedules" xfId="1755" xr:uid="{00000000-0005-0000-0000-0000C7050000}"/>
    <cellStyle name="_Q3'02 Ops Call_Feb'02_WD1APAC Summary-26-04-05 FY05 ------1" xfId="1756" xr:uid="{00000000-0005-0000-0000-0000C8050000}"/>
    <cellStyle name="_Q3'02 Ops Call_Feb'02_WD1APAC Summary-26-04-05 FY05 ------1_Acquisition Schedules" xfId="1757" xr:uid="{00000000-0005-0000-0000-0000C9050000}"/>
    <cellStyle name="_Q3'02 Ops Commit Call_Jan'02" xfId="1758" xr:uid="{00000000-0005-0000-0000-0000CA050000}"/>
    <cellStyle name="_Q3'02 Ops Commit Call_Jan'02_Acquisition Schedules" xfId="1759" xr:uid="{00000000-0005-0000-0000-0000CB050000}"/>
    <cellStyle name="_Q3'02 Ops Commit Call_Jan'02_ANZ FY04 Goaling" xfId="1760" xr:uid="{00000000-0005-0000-0000-0000CC050000}"/>
    <cellStyle name="_Q3'02 Ops Commit Call_Jan'02_ANZ FY04 Goaling_Acquisition Schedules" xfId="1761" xr:uid="{00000000-0005-0000-0000-0000CD050000}"/>
    <cellStyle name="_Q3'02 Ops Commit Call_Jan'02_APAC AS Aug'05 WD3 Flash" xfId="1762" xr:uid="{00000000-0005-0000-0000-0000CE050000}"/>
    <cellStyle name="_Q3'02 Ops Commit Call_Jan'02_APAC AS Aug'05 WD3 Flash_Acquisition Schedules" xfId="1763" xr:uid="{00000000-0005-0000-0000-0000CF050000}"/>
    <cellStyle name="_Q3'02 Ops Commit Call_Jan'02_APAC Weekly Commit - FY04Q2W01" xfId="1764" xr:uid="{00000000-0005-0000-0000-0000D0050000}"/>
    <cellStyle name="_Q3'02 Ops Commit Call_Jan'02_APAC Weekly Commit - FY04Q2W01_Acquisition Schedules" xfId="1765" xr:uid="{00000000-0005-0000-0000-0000D1050000}"/>
    <cellStyle name="_Q3'02 Ops Commit Call_Jan'02_AS WD1 Flash Charts - Apr'05" xfId="1766" xr:uid="{00000000-0005-0000-0000-0000D2050000}"/>
    <cellStyle name="_Q3'02 Ops Commit Call_Jan'02_AS WD1 Flash Charts - Apr'05_Acquisition Schedules" xfId="1767" xr:uid="{00000000-0005-0000-0000-0000D3050000}"/>
    <cellStyle name="_Q3'02 Ops Commit Call_Jan'02_AS WD1 Flash Charts - May'05" xfId="1768" xr:uid="{00000000-0005-0000-0000-0000D4050000}"/>
    <cellStyle name="_Q3'02 Ops Commit Call_Jan'02_AS WD1 Flash Charts - May'05_Acquisition Schedules" xfId="1769" xr:uid="{00000000-0005-0000-0000-0000D5050000}"/>
    <cellStyle name="_Q3'02 Ops Commit Call_Jan'02_AS WD3 Flash Charts - Apr'05" xfId="1770" xr:uid="{00000000-0005-0000-0000-0000D6050000}"/>
    <cellStyle name="_Q3'02 Ops Commit Call_Jan'02_AS WD3 Flash Charts - Apr'05_Acquisition Schedules" xfId="1771" xr:uid="{00000000-0005-0000-0000-0000D7050000}"/>
    <cellStyle name="_Q3'02 Ops Commit Call_Jan'02_AS WD3 Flash Charts - Mar'05v1" xfId="1772" xr:uid="{00000000-0005-0000-0000-0000D8050000}"/>
    <cellStyle name="_Q3'02 Ops Commit Call_Jan'02_AS WD3 Flash Charts - Mar'05v1_Acquisition Schedules" xfId="1773" xr:uid="{00000000-0005-0000-0000-0000D9050000}"/>
    <cellStyle name="_Q3'02 Ops Commit Call_Jan'02_CA WD1 Flash Charts - Sep'05" xfId="1774" xr:uid="{00000000-0005-0000-0000-0000DA050000}"/>
    <cellStyle name="_Q3'02 Ops Commit Call_Jan'02_CA WD1 Flash Charts - Sep'05_Acquisition Schedules" xfId="1775" xr:uid="{00000000-0005-0000-0000-0000DB050000}"/>
    <cellStyle name="_Q3'02 Ops Commit Call_Jan'02_Forecast Accuracy &amp; Linearity" xfId="1776" xr:uid="{00000000-0005-0000-0000-0000DC050000}"/>
    <cellStyle name="_Q3'02 Ops Commit Call_Jan'02_Forecast Accuracy &amp; Linearity_Acquisition Schedules" xfId="1777" xr:uid="{00000000-0005-0000-0000-0000DD050000}"/>
    <cellStyle name="_Q3'02 Ops Commit Call_Jan'02_FY04 Korea Goaling" xfId="1778" xr:uid="{00000000-0005-0000-0000-0000DE050000}"/>
    <cellStyle name="_Q3'02 Ops Commit Call_Jan'02_FY04 Korea Goaling_Acquisition Schedules" xfId="1779" xr:uid="{00000000-0005-0000-0000-0000DF050000}"/>
    <cellStyle name="_Q3'02 Ops Commit Call_Jan'02_WD1APAC Summary-26-04-05 FY05 ------1" xfId="1780" xr:uid="{00000000-0005-0000-0000-0000E0050000}"/>
    <cellStyle name="_Q3'02 Ops Commit Call_Jan'02_WD1APAC Summary-26-04-05 FY05 ------1_Acquisition Schedules" xfId="1781" xr:uid="{00000000-0005-0000-0000-0000E1050000}"/>
    <cellStyle name="_Q302 weeklybookings_Q3 Wk5" xfId="1782" xr:uid="{00000000-0005-0000-0000-0000E2050000}"/>
    <cellStyle name="_Q302 weeklybookings_Q3 Wk9" xfId="1783" xr:uid="{00000000-0005-0000-0000-0000E3050000}"/>
    <cellStyle name="_Q3'06 Bookings Summary" xfId="1784" xr:uid="{00000000-0005-0000-0000-0000E4050000}"/>
    <cellStyle name="_Q3'06 Bookings Summary_Acquisition Schedules" xfId="1785" xr:uid="{00000000-0005-0000-0000-0000E5050000}"/>
    <cellStyle name="_Q307 SBM COST WORK FILE IS UPLOAD" xfId="1786" xr:uid="{00000000-0005-0000-0000-0000E6050000}"/>
    <cellStyle name="_Q3FY07 Wk5 Non 2 Tier New Format-FINAL VER " xfId="1787" xr:uid="{00000000-0005-0000-0000-0000E7050000}"/>
    <cellStyle name="_Q4 FY03 WW Renewal Update_MAY" xfId="1788" xr:uid="{00000000-0005-0000-0000-0000E8050000}"/>
    <cellStyle name="_Q4 FY03 WW Renewal Update_MAY_Acquisition Schedules" xfId="1789" xr:uid="{00000000-0005-0000-0000-0000E9050000}"/>
    <cellStyle name="_Q4 FY03 WW Renewal Update_MAY_APAC AS Aug'05 WD3 Flash" xfId="1790" xr:uid="{00000000-0005-0000-0000-0000EA050000}"/>
    <cellStyle name="_Q4 FY03 WW Renewal Update_MAY_APAC AS Aug'05 WD3 Flash_Acquisition Schedules" xfId="1791" xr:uid="{00000000-0005-0000-0000-0000EB050000}"/>
    <cellStyle name="_Q4 FY03 WW Renewal Update_MAY_AS Variance Analysis_Aug07" xfId="1792" xr:uid="{00000000-0005-0000-0000-0000EC050000}"/>
    <cellStyle name="_Q4 FY03 WW Renewal Update_MAY_AS Variance Analysis_Aug07_Acquisition Schedules" xfId="1793" xr:uid="{00000000-0005-0000-0000-0000ED050000}"/>
    <cellStyle name="_Q4 FY03 WW Renewal Update_MAY_AS WD1 Flash Charts - Apr'05" xfId="1794" xr:uid="{00000000-0005-0000-0000-0000EE050000}"/>
    <cellStyle name="_Q4 FY03 WW Renewal Update_MAY_AS WD1 Flash Charts - Apr'05_Acquisition Schedules" xfId="1795" xr:uid="{00000000-0005-0000-0000-0000EF050000}"/>
    <cellStyle name="_Q4 FY03 WW Renewal Update_MAY_AS WD1 Flash Charts - May'05" xfId="1796" xr:uid="{00000000-0005-0000-0000-0000F0050000}"/>
    <cellStyle name="_Q4 FY03 WW Renewal Update_MAY_AS WD1 Flash Charts - May'05_Acquisition Schedules" xfId="1797" xr:uid="{00000000-0005-0000-0000-0000F1050000}"/>
    <cellStyle name="_Q4 FY03 WW Renewal Update_MAY_AS WD3 Flash Charts - Apr'05" xfId="1798" xr:uid="{00000000-0005-0000-0000-0000F2050000}"/>
    <cellStyle name="_Q4 FY03 WW Renewal Update_MAY_AS WD3 Flash Charts - Apr'05_Acquisition Schedules" xfId="1799" xr:uid="{00000000-0005-0000-0000-0000F3050000}"/>
    <cellStyle name="_Q4 FY03 WW Renewal Update_MAY_AS WD3 Flash Charts - Mar'05v1" xfId="1800" xr:uid="{00000000-0005-0000-0000-0000F4050000}"/>
    <cellStyle name="_Q4 FY03 WW Renewal Update_MAY_AS WD3 Flash Charts - Mar'05v1_Acquisition Schedules" xfId="1801" xr:uid="{00000000-0005-0000-0000-0000F5050000}"/>
    <cellStyle name="_Q4 FY03 WW Renewal Update_MAY_CA WD1 Flash Charts - Sep'05" xfId="1802" xr:uid="{00000000-0005-0000-0000-0000F6050000}"/>
    <cellStyle name="_Q4 FY03 WW Renewal Update_MAY_CA WD1 Flash Charts - Sep'05_Acquisition Schedules" xfId="1803" xr:uid="{00000000-0005-0000-0000-0000F7050000}"/>
    <cellStyle name="_Q4 FY03 WW Renewal Update_MAY_Target Template" xfId="1804" xr:uid="{00000000-0005-0000-0000-0000F8050000}"/>
    <cellStyle name="_Q4 FY03 WW Renewal Update_MAY_Target Template_Acquisition Schedules" xfId="1805" xr:uid="{00000000-0005-0000-0000-0000F9050000}"/>
    <cellStyle name="_Q4 FY07 Rev ADJ BOQ" xfId="1806" xr:uid="{00000000-0005-0000-0000-0000FA050000}"/>
    <cellStyle name="_Q4 P&amp;L and Rev Forecast -- JULY 2004 SP-Q4" xfId="1807" xr:uid="{00000000-0005-0000-0000-0000FB050000}"/>
    <cellStyle name="_Q4 P&amp;L and Rev Forecast -- JULY 2004 SP-Q4_Acquisition Schedules" xfId="1808" xr:uid="{00000000-0005-0000-0000-0000FC050000}"/>
    <cellStyle name="_Q402 weeklybookings_Q4 Wk1" xfId="1809" xr:uid="{00000000-0005-0000-0000-0000FD050000}"/>
    <cellStyle name="_Q402 weeklybookings_Q4 Wk5" xfId="1810" xr:uid="{00000000-0005-0000-0000-0000FE050000}"/>
    <cellStyle name="_Q402 weeklybookings_Q4 Wk9" xfId="1811" xr:uid="{00000000-0005-0000-0000-0000FF050000}"/>
    <cellStyle name="_Q405 US Final Commit" xfId="1812" xr:uid="{00000000-0005-0000-0000-000000060000}"/>
    <cellStyle name="_Q405 US Final Commit_Acquisition Schedules" xfId="1813" xr:uid="{00000000-0005-0000-0000-000001060000}"/>
    <cellStyle name="_Q405 US Preliminary Commit v3" xfId="1814" xr:uid="{00000000-0005-0000-0000-000002060000}"/>
    <cellStyle name="_Q405 US Preliminary Commit v3_Acquisition Schedules" xfId="1815" xr:uid="{00000000-0005-0000-0000-000003060000}"/>
    <cellStyle name="_Q406 Apples to Apples_HW-SW-SVC_new segment view" xfId="1816" xr:uid="{00000000-0005-0000-0000-000004060000}"/>
    <cellStyle name="_Q407 Revenue Highlights" xfId="1817" xr:uid="{00000000-0005-0000-0000-000005060000}"/>
    <cellStyle name="_Q407 SBM COST WORK FILE IS UPLOAD" xfId="1818" xr:uid="{00000000-0005-0000-0000-000006060000}"/>
    <cellStyle name="_Raw Data" xfId="1819" xr:uid="{00000000-0005-0000-0000-000007060000}"/>
    <cellStyle name="_Reno P&amp;L1" xfId="1820" xr:uid="{00000000-0005-0000-0000-000008060000}"/>
    <cellStyle name="_Reno P&amp;L1_Acquisition Schedules" xfId="1821" xr:uid="{00000000-0005-0000-0000-000009060000}"/>
    <cellStyle name="_Reno PL1" xfId="1822" xr:uid="{00000000-0005-0000-0000-00000A060000}"/>
    <cellStyle name="_Reno PL1_Acquisition Schedules" xfId="1823" xr:uid="{00000000-0005-0000-0000-00000B060000}"/>
    <cellStyle name="_Restated PL's working file with emerging" xfId="1824" xr:uid="{00000000-0005-0000-0000-00000C060000}"/>
    <cellStyle name="_RESULTS" xfId="1825" xr:uid="{00000000-0005-0000-0000-00000D060000}"/>
    <cellStyle name="_Rev ADJ Data Input Sheet" xfId="1826" xr:uid="{00000000-0005-0000-0000-00000E060000}"/>
    <cellStyle name="_Rev Adj Fcst" xfId="1827" xr:uid="{00000000-0005-0000-0000-00000F060000}"/>
    <cellStyle name="_Rev Adj New" xfId="1828" xr:uid="{00000000-0005-0000-0000-000010060000}"/>
    <cellStyle name="_Revenue Highlights - business segment view_Q406" xfId="1829" xr:uid="{00000000-0005-0000-0000-000011060000}"/>
    <cellStyle name="_Revenue Transfer Analysis_NovFy05a" xfId="1830" xr:uid="{00000000-0005-0000-0000-000012060000}"/>
    <cellStyle name="_Revenue Transfer Analysis_NovFy05a 2" xfId="1831" xr:uid="{00000000-0005-0000-0000-000013060000}"/>
    <cellStyle name="_Revenue Transfer Analysis_NovFy05a 3" xfId="1832" xr:uid="{00000000-0005-0000-0000-000014060000}"/>
    <cellStyle name="_Revenue Transfer Analysis_NovFy05a 4" xfId="1833" xr:uid="{00000000-0005-0000-0000-000015060000}"/>
    <cellStyle name="_Revenue Transfer Analysis_NovFy05a 5" xfId="1834" xr:uid="{00000000-0005-0000-0000-000016060000}"/>
    <cellStyle name="_Revenue Transfer Analysis_NovFy05a 6" xfId="1835" xr:uid="{00000000-0005-0000-0000-000017060000}"/>
    <cellStyle name="_Revenue Transfer Analysis_NovFy05a 7" xfId="1836" xr:uid="{00000000-0005-0000-0000-000018060000}"/>
    <cellStyle name="_Revenue Transfer Analysis_NovFy05a 8" xfId="1837" xr:uid="{00000000-0005-0000-0000-000019060000}"/>
    <cellStyle name="_Revenue Transfer Analysis_NovFy05a_Acquisition Schedules" xfId="1838" xr:uid="{00000000-0005-0000-0000-00001A060000}"/>
    <cellStyle name="_Round Q1'09" xfId="1839" xr:uid="{00000000-0005-0000-0000-00001B060000}"/>
    <cellStyle name="_Round Q1'09_1" xfId="1840" xr:uid="{00000000-0005-0000-0000-00001C060000}"/>
    <cellStyle name="_RSA Revenue by Class and Geo Backlog Bookings Final 10 05 06" xfId="1841" xr:uid="{00000000-0005-0000-0000-00001D060000}"/>
    <cellStyle name="_RSPTG New Excel Template" xfId="1842" xr:uid="{00000000-0005-0000-0000-00001E060000}"/>
    <cellStyle name="_RSPTG New Excel Template 2" xfId="1843" xr:uid="{00000000-0005-0000-0000-00001F060000}"/>
    <cellStyle name="_RSPTG Templates in excel (3)" xfId="1844" xr:uid="{00000000-0005-0000-0000-000020060000}"/>
    <cellStyle name="_RSPTG Templates in excel (3) 2" xfId="1845" xr:uid="{00000000-0005-0000-0000-000021060000}"/>
    <cellStyle name="_Sample" xfId="1846" xr:uid="{00000000-0005-0000-0000-000022060000}"/>
    <cellStyle name="_Sample 2" xfId="1847" xr:uid="{00000000-0005-0000-0000-000023060000}"/>
    <cellStyle name="_Sample 3" xfId="1848" xr:uid="{00000000-0005-0000-0000-000024060000}"/>
    <cellStyle name="_Sample 4" xfId="1849" xr:uid="{00000000-0005-0000-0000-000025060000}"/>
    <cellStyle name="_Sample 5" xfId="1850" xr:uid="{00000000-0005-0000-0000-000026060000}"/>
    <cellStyle name="_Sample 6" xfId="1851" xr:uid="{00000000-0005-0000-0000-000027060000}"/>
    <cellStyle name="_Sample 7" xfId="1852" xr:uid="{00000000-0005-0000-0000-000028060000}"/>
    <cellStyle name="_Sample 8" xfId="1853" xr:uid="{00000000-0005-0000-0000-000029060000}"/>
    <cellStyle name="_Sample_Acquisition Schedules" xfId="1854" xr:uid="{00000000-0005-0000-0000-00002A060000}"/>
    <cellStyle name="_SASIA Goals for GPS (regoal)" xfId="1855" xr:uid="{00000000-0005-0000-0000-00002B060000}"/>
    <cellStyle name="_SASIA Goals for GPS (regoal)_Acquisition Schedules" xfId="1856" xr:uid="{00000000-0005-0000-0000-00002C060000}"/>
    <cellStyle name="_SASIA Goals for GPS (regoal)_APAC AS Aug'05 WD3 Flash" xfId="1857" xr:uid="{00000000-0005-0000-0000-00002D060000}"/>
    <cellStyle name="_SASIA Goals for GPS (regoal)_APAC AS Aug'05 WD3 Flash_Acquisition Schedules" xfId="1858" xr:uid="{00000000-0005-0000-0000-00002E060000}"/>
    <cellStyle name="_SASIA Goals for GPS (regoal)_APAC AS Oct'06 WD3 Flash" xfId="1859" xr:uid="{00000000-0005-0000-0000-00002F060000}"/>
    <cellStyle name="_SASIA Goals for GPS (regoal)_APAC AS Oct'06 WD3 Flash_Acquisition Schedules" xfId="1860" xr:uid="{00000000-0005-0000-0000-000030060000}"/>
    <cellStyle name="_SASIA Goals for GPS (regoal)_APAC Support Bookings - Jun03" xfId="1861" xr:uid="{00000000-0005-0000-0000-000031060000}"/>
    <cellStyle name="_SASIA Goals for GPS (regoal)_APAC Support Bookings - Jun03_Acquisition Schedules" xfId="1862" xr:uid="{00000000-0005-0000-0000-000032060000}"/>
    <cellStyle name="_SASIA Goals for GPS (regoal)_APAC Support Bookings - Jun03_APAC AS Aug'05 WD3 Flash" xfId="1863" xr:uid="{00000000-0005-0000-0000-000033060000}"/>
    <cellStyle name="_SASIA Goals for GPS (regoal)_APAC Support Bookings - Jun03_APAC AS Aug'05 WD3 Flash_Acquisition Schedules" xfId="1864" xr:uid="{00000000-0005-0000-0000-000034060000}"/>
    <cellStyle name="_SASIA Goals for GPS (regoal)_APAC Support Bookings - Jun03_AS Variance Analysis_Aug07" xfId="1865" xr:uid="{00000000-0005-0000-0000-000035060000}"/>
    <cellStyle name="_SASIA Goals for GPS (regoal)_APAC Support Bookings - Jun03_AS Variance Analysis_Aug07_Acquisition Schedules" xfId="1866" xr:uid="{00000000-0005-0000-0000-000036060000}"/>
    <cellStyle name="_SASIA Goals for GPS (regoal)_APAC Support Bookings - Jun03_AS WD1 Flash Charts - Apr'05" xfId="1867" xr:uid="{00000000-0005-0000-0000-000037060000}"/>
    <cellStyle name="_SASIA Goals for GPS (regoal)_APAC Support Bookings - Jun03_AS WD1 Flash Charts - Apr'05_Acquisition Schedules" xfId="1868" xr:uid="{00000000-0005-0000-0000-000038060000}"/>
    <cellStyle name="_SASIA Goals for GPS (regoal)_APAC Support Bookings - Jun03_AS WD1 Flash Charts - May'05" xfId="1869" xr:uid="{00000000-0005-0000-0000-000039060000}"/>
    <cellStyle name="_SASIA Goals for GPS (regoal)_APAC Support Bookings - Jun03_AS WD1 Flash Charts - May'05_Acquisition Schedules" xfId="1870" xr:uid="{00000000-0005-0000-0000-00003A060000}"/>
    <cellStyle name="_SASIA Goals for GPS (regoal)_APAC Support Bookings - Jun03_AS WD3 Flash Charts - Apr'05" xfId="1871" xr:uid="{00000000-0005-0000-0000-00003B060000}"/>
    <cellStyle name="_SASIA Goals for GPS (regoal)_APAC Support Bookings - Jun03_AS WD3 Flash Charts - Apr'05_Acquisition Schedules" xfId="1872" xr:uid="{00000000-0005-0000-0000-00003C060000}"/>
    <cellStyle name="_SASIA Goals for GPS (regoal)_APAC Support Bookings - Jun03_AS WD3 Flash Charts - Mar'05v1" xfId="1873" xr:uid="{00000000-0005-0000-0000-00003D060000}"/>
    <cellStyle name="_SASIA Goals for GPS (regoal)_APAC Support Bookings - Jun03_AS WD3 Flash Charts - Mar'05v1_Acquisition Schedules" xfId="1874" xr:uid="{00000000-0005-0000-0000-00003E060000}"/>
    <cellStyle name="_SASIA Goals for GPS (regoal)_APAC Support Bookings - Jun03_CA WD1 Flash Charts - Sep'05" xfId="1875" xr:uid="{00000000-0005-0000-0000-00003F060000}"/>
    <cellStyle name="_SASIA Goals for GPS (regoal)_APAC Support Bookings - Jun03_CA WD1 Flash Charts - Sep'05_Acquisition Schedules" xfId="1876" xr:uid="{00000000-0005-0000-0000-000040060000}"/>
    <cellStyle name="_SASIA Goals for GPS (regoal)_APAC Support Bookings - Jun03_Target Template" xfId="1877" xr:uid="{00000000-0005-0000-0000-000041060000}"/>
    <cellStyle name="_SASIA Goals for GPS (regoal)_APAC Support Bookings - Jun03_Target Template_Acquisition Schedules" xfId="1878" xr:uid="{00000000-0005-0000-0000-000042060000}"/>
    <cellStyle name="_SASIA Goals for GPS (regoal)_APAC Weekly Commit - FY04Q2W01" xfId="1879" xr:uid="{00000000-0005-0000-0000-000043060000}"/>
    <cellStyle name="_SASIA Goals for GPS (regoal)_APAC Weekly Commit - FY04Q2W01_Acquisition Schedules" xfId="1880" xr:uid="{00000000-0005-0000-0000-000044060000}"/>
    <cellStyle name="_SASIA Goals for GPS (regoal)_AS Variance Analysis_Aug07" xfId="1881" xr:uid="{00000000-0005-0000-0000-000045060000}"/>
    <cellStyle name="_SASIA Goals for GPS (regoal)_AS Variance Analysis_Aug07_Acquisition Schedules" xfId="1882" xr:uid="{00000000-0005-0000-0000-000046060000}"/>
    <cellStyle name="_SASIA Goals for GPS (regoal)_AS WD1 Flash Charts - Apr'05" xfId="1883" xr:uid="{00000000-0005-0000-0000-000047060000}"/>
    <cellStyle name="_SASIA Goals for GPS (regoal)_AS WD1 Flash Charts - Apr'05_Acquisition Schedules" xfId="1884" xr:uid="{00000000-0005-0000-0000-000048060000}"/>
    <cellStyle name="_SASIA Goals for GPS (regoal)_AS WD1 Flash Charts - May'05" xfId="1885" xr:uid="{00000000-0005-0000-0000-000049060000}"/>
    <cellStyle name="_SASIA Goals for GPS (regoal)_AS WD1 Flash Charts - May'05_Acquisition Schedules" xfId="1886" xr:uid="{00000000-0005-0000-0000-00004A060000}"/>
    <cellStyle name="_SASIA Goals for GPS (regoal)_AS WD3 Flash Charts - Apr'05" xfId="1887" xr:uid="{00000000-0005-0000-0000-00004B060000}"/>
    <cellStyle name="_SASIA Goals for GPS (regoal)_AS WD3 Flash Charts - Apr'05_Acquisition Schedules" xfId="1888" xr:uid="{00000000-0005-0000-0000-00004C060000}"/>
    <cellStyle name="_SASIA Goals for GPS (regoal)_AS WD3 Flash Charts - Mar'05v1" xfId="1889" xr:uid="{00000000-0005-0000-0000-00004D060000}"/>
    <cellStyle name="_SASIA Goals for GPS (regoal)_AS WD3 Flash Charts - Mar'05v1_Acquisition Schedules" xfId="1890" xr:uid="{00000000-0005-0000-0000-00004E060000}"/>
    <cellStyle name="_SASIA Goals for GPS (regoal)_CA WD1 Flash Charts - Sep'05" xfId="1891" xr:uid="{00000000-0005-0000-0000-00004F060000}"/>
    <cellStyle name="_SASIA Goals for GPS (regoal)_CA WD1 Flash Charts - Sep'05_Acquisition Schedules" xfId="1892" xr:uid="{00000000-0005-0000-0000-000050060000}"/>
    <cellStyle name="_SASIA Goals for GPS (regoal)_Forecast Accuracy &amp; Linearity" xfId="1893" xr:uid="{00000000-0005-0000-0000-000051060000}"/>
    <cellStyle name="_SASIA Goals for GPS (regoal)_Forecast Accuracy &amp; Linearity_Acquisition Schedules" xfId="1894" xr:uid="{00000000-0005-0000-0000-000052060000}"/>
    <cellStyle name="_SASIA Goals for GPS (regoal)_FY04 Korea Goaling" xfId="1895" xr:uid="{00000000-0005-0000-0000-000053060000}"/>
    <cellStyle name="_SASIA Goals for GPS (regoal)_FY04 Korea Goaling_Acquisition Schedules" xfId="1896" xr:uid="{00000000-0005-0000-0000-000054060000}"/>
    <cellStyle name="_SASIA Goals for GPS (regoal)_Q3'02 Ops Call_Feb'021  Korea" xfId="1897" xr:uid="{00000000-0005-0000-0000-000055060000}"/>
    <cellStyle name="_SASIA Goals for GPS (regoal)_Q3'02 Ops Call_Feb'021  Korea_Acquisition Schedules" xfId="1898" xr:uid="{00000000-0005-0000-0000-000056060000}"/>
    <cellStyle name="_SASIA Goals for GPS (regoal)_Q3'02 Ops Call_Feb'021  Korea_ANZ FY04 Goaling" xfId="1899" xr:uid="{00000000-0005-0000-0000-000057060000}"/>
    <cellStyle name="_SASIA Goals for GPS (regoal)_Q3'02 Ops Call_Feb'021  Korea_ANZ FY04 Goaling_Acquisition Schedules" xfId="1900" xr:uid="{00000000-0005-0000-0000-000058060000}"/>
    <cellStyle name="_SASIA Goals for GPS (regoal)_Q3'02 Ops Call_Feb'021  Korea_APAC AS Aug'05 WD3 Flash" xfId="1901" xr:uid="{00000000-0005-0000-0000-000059060000}"/>
    <cellStyle name="_SASIA Goals for GPS (regoal)_Q3'02 Ops Call_Feb'021  Korea_APAC AS Aug'05 WD3 Flash_Acquisition Schedules" xfId="1902" xr:uid="{00000000-0005-0000-0000-00005A060000}"/>
    <cellStyle name="_SASIA Goals for GPS (regoal)_Q3'02 Ops Call_Feb'021  Korea_APAC Weekly Commit - FY04Q2W01" xfId="1903" xr:uid="{00000000-0005-0000-0000-00005B060000}"/>
    <cellStyle name="_SASIA Goals for GPS (regoal)_Q3'02 Ops Call_Feb'021  Korea_APAC Weekly Commit - FY04Q2W01_Acquisition Schedules" xfId="1904" xr:uid="{00000000-0005-0000-0000-00005C060000}"/>
    <cellStyle name="_SASIA Goals for GPS (regoal)_Q3'02 Ops Call_Feb'021  Korea_AS WD1 Flash Charts - Apr'05" xfId="1905" xr:uid="{00000000-0005-0000-0000-00005D060000}"/>
    <cellStyle name="_SASIA Goals for GPS (regoal)_Q3'02 Ops Call_Feb'021  Korea_AS WD1 Flash Charts - Apr'05_Acquisition Schedules" xfId="1906" xr:uid="{00000000-0005-0000-0000-00005E060000}"/>
    <cellStyle name="_SASIA Goals for GPS (regoal)_Q3'02 Ops Call_Feb'021  Korea_AS WD1 Flash Charts - May'05" xfId="1907" xr:uid="{00000000-0005-0000-0000-00005F060000}"/>
    <cellStyle name="_SASIA Goals for GPS (regoal)_Q3'02 Ops Call_Feb'021  Korea_AS WD1 Flash Charts - May'05_Acquisition Schedules" xfId="1908" xr:uid="{00000000-0005-0000-0000-000060060000}"/>
    <cellStyle name="_SASIA Goals for GPS (regoal)_Q3'02 Ops Call_Feb'021  Korea_AS WD3 Flash Charts - Apr'05" xfId="1909" xr:uid="{00000000-0005-0000-0000-000061060000}"/>
    <cellStyle name="_SASIA Goals for GPS (regoal)_Q3'02 Ops Call_Feb'021  Korea_AS WD3 Flash Charts - Apr'05_Acquisition Schedules" xfId="1910" xr:uid="{00000000-0005-0000-0000-000062060000}"/>
    <cellStyle name="_SASIA Goals for GPS (regoal)_Q3'02 Ops Call_Feb'021  Korea_AS WD3 Flash Charts - Mar'05v1" xfId="1911" xr:uid="{00000000-0005-0000-0000-000063060000}"/>
    <cellStyle name="_SASIA Goals for GPS (regoal)_Q3'02 Ops Call_Feb'021  Korea_AS WD3 Flash Charts - Mar'05v1_Acquisition Schedules" xfId="1912" xr:uid="{00000000-0005-0000-0000-000064060000}"/>
    <cellStyle name="_SASIA Goals for GPS (regoal)_Q3'02 Ops Call_Feb'021  Korea_CA WD1 Flash Charts - Sep'05" xfId="1913" xr:uid="{00000000-0005-0000-0000-000065060000}"/>
    <cellStyle name="_SASIA Goals for GPS (regoal)_Q3'02 Ops Call_Feb'021  Korea_CA WD1 Flash Charts - Sep'05_Acquisition Schedules" xfId="1914" xr:uid="{00000000-0005-0000-0000-000066060000}"/>
    <cellStyle name="_SASIA Goals for GPS (regoal)_Q3'02 Ops Call_Feb'021  Korea_Forecast Accuracy &amp; Linearity" xfId="1915" xr:uid="{00000000-0005-0000-0000-000067060000}"/>
    <cellStyle name="_SASIA Goals for GPS (regoal)_Q3'02 Ops Call_Feb'021  Korea_Forecast Accuracy &amp; Linearity_Acquisition Schedules" xfId="1916" xr:uid="{00000000-0005-0000-0000-000068060000}"/>
    <cellStyle name="_SASIA Goals for GPS (regoal)_Q3'02 Ops Call_Feb'021  Korea_FY04 Korea Goaling" xfId="1917" xr:uid="{00000000-0005-0000-0000-000069060000}"/>
    <cellStyle name="_SASIA Goals for GPS (regoal)_Q3'02 Ops Call_Feb'021  Korea_FY04 Korea Goaling_Acquisition Schedules" xfId="1918" xr:uid="{00000000-0005-0000-0000-00006A060000}"/>
    <cellStyle name="_SASIA Goals for GPS (regoal)_Q3'02 Ops Call_Feb'021  Korea_WD1APAC Summary-26-04-05 FY05 ------1" xfId="1919" xr:uid="{00000000-0005-0000-0000-00006B060000}"/>
    <cellStyle name="_SASIA Goals for GPS (regoal)_Q3'02 Ops Call_Feb'021  Korea_WD1APAC Summary-26-04-05 FY05 ------1_Acquisition Schedules" xfId="1920" xr:uid="{00000000-0005-0000-0000-00006C060000}"/>
    <cellStyle name="_SASIA Goals for GPS (regoal)_Target Template" xfId="1921" xr:uid="{00000000-0005-0000-0000-00006D060000}"/>
    <cellStyle name="_SASIA Goals for GPS (regoal)_Target Template_Acquisition Schedules" xfId="1922" xr:uid="{00000000-0005-0000-0000-00006E060000}"/>
    <cellStyle name="_SASIA Goals for GPS (regoal)_WD1APAC Summary-26-04-05 FY05 ------1" xfId="1923" xr:uid="{00000000-0005-0000-0000-00006F060000}"/>
    <cellStyle name="_SASIA Goals for GPS (regoal)_WD1APAC Summary-26-04-05 FY05 ------1_Acquisition Schedules" xfId="1924" xr:uid="{00000000-0005-0000-0000-000070060000}"/>
    <cellStyle name="_Scientific Atlanta" xfId="1925" xr:uid="{00000000-0005-0000-0000-000071060000}"/>
    <cellStyle name="_SEC_B_Q107" xfId="1926" xr:uid="{00000000-0005-0000-0000-000072060000}"/>
    <cellStyle name="_SEC_B_Q107 2" xfId="1927" xr:uid="{00000000-0005-0000-0000-000073060000}"/>
    <cellStyle name="_SEC_B_Q107 3" xfId="1928" xr:uid="{00000000-0005-0000-0000-000074060000}"/>
    <cellStyle name="_SEC_B_Q107 4" xfId="1929" xr:uid="{00000000-0005-0000-0000-000075060000}"/>
    <cellStyle name="_SEC_B_Q107 5" xfId="1930" xr:uid="{00000000-0005-0000-0000-000076060000}"/>
    <cellStyle name="_SEC_B_Q107 6" xfId="1931" xr:uid="{00000000-0005-0000-0000-000077060000}"/>
    <cellStyle name="_SEC_B_Q107 7" xfId="1932" xr:uid="{00000000-0005-0000-0000-000078060000}"/>
    <cellStyle name="_SEC_B_Q107 8" xfId="1933" xr:uid="{00000000-0005-0000-0000-000079060000}"/>
    <cellStyle name="_Section 13-Discounts" xfId="1934" xr:uid="{00000000-0005-0000-0000-00007A060000}"/>
    <cellStyle name="_Section 13-Discounts_Acquisition Schedules" xfId="1935" xr:uid="{00000000-0005-0000-0000-00007B060000}"/>
    <cellStyle name="_Sept '07 Close Prelim" xfId="1936" xr:uid="{00000000-0005-0000-0000-00007C060000}"/>
    <cellStyle name="_Service_Dec03local33" xfId="1937" xr:uid="{00000000-0005-0000-0000-00007D060000}"/>
    <cellStyle name="_Service_Dec03local33_Acquisition Schedules" xfId="1938" xr:uid="{00000000-0005-0000-0000-00007E060000}"/>
    <cellStyle name="_Service_Oct051" xfId="1939" xr:uid="{00000000-0005-0000-0000-00007F060000}"/>
    <cellStyle name="_Service_Oct051_Acquisition Schedules" xfId="1940" xr:uid="{00000000-0005-0000-0000-000080060000}"/>
    <cellStyle name="_Sheet1" xfId="1941" xr:uid="{00000000-0005-0000-0000-000081060000}"/>
    <cellStyle name="_Sheet1 2" xfId="1942" xr:uid="{00000000-0005-0000-0000-000082060000}"/>
    <cellStyle name="_Sheet1 3" xfId="1943" xr:uid="{00000000-0005-0000-0000-000083060000}"/>
    <cellStyle name="_Sheet1 4" xfId="1944" xr:uid="{00000000-0005-0000-0000-000084060000}"/>
    <cellStyle name="_Sheet1 5" xfId="1945" xr:uid="{00000000-0005-0000-0000-000085060000}"/>
    <cellStyle name="_Sheet1 6" xfId="1946" xr:uid="{00000000-0005-0000-0000-000086060000}"/>
    <cellStyle name="_Sheet1 7" xfId="1947" xr:uid="{00000000-0005-0000-0000-000087060000}"/>
    <cellStyle name="_Sheet1 8" xfId="1948" xr:uid="{00000000-0005-0000-0000-000088060000}"/>
    <cellStyle name="_Sheet1_Acquisition Schedules" xfId="1949" xr:uid="{00000000-0005-0000-0000-000089060000}"/>
    <cellStyle name="_Sheet1_AS Variance Analysis_JUL-06 (2)" xfId="1950" xr:uid="{00000000-0005-0000-0000-00008A060000}"/>
    <cellStyle name="_Sheet1_AS Variance Analysis_JUL-06 (2)_Acquisition Schedules" xfId="1951" xr:uid="{00000000-0005-0000-0000-00008B060000}"/>
    <cellStyle name="_Sheet1_Raw Data" xfId="1952" xr:uid="{00000000-0005-0000-0000-00008C060000}"/>
    <cellStyle name="_Sheet2" xfId="1953" xr:uid="{00000000-0005-0000-0000-00008D060000}"/>
    <cellStyle name="_Sheet6" xfId="1954" xr:uid="{00000000-0005-0000-0000-00008E060000}"/>
    <cellStyle name="_Sheet6 2" xfId="1955" xr:uid="{00000000-0005-0000-0000-00008F060000}"/>
    <cellStyle name="_Sheet6 3" xfId="1956" xr:uid="{00000000-0005-0000-0000-000090060000}"/>
    <cellStyle name="_Sheet6 4" xfId="1957" xr:uid="{00000000-0005-0000-0000-000091060000}"/>
    <cellStyle name="_Sheet6 5" xfId="1958" xr:uid="{00000000-0005-0000-0000-000092060000}"/>
    <cellStyle name="_Sheet6 6" xfId="1959" xr:uid="{00000000-0005-0000-0000-000093060000}"/>
    <cellStyle name="_Sheet6 7" xfId="1960" xr:uid="{00000000-0005-0000-0000-000094060000}"/>
    <cellStyle name="_Sheet6 8" xfId="1961" xr:uid="{00000000-0005-0000-0000-000095060000}"/>
    <cellStyle name="_Sheet7" xfId="1962" xr:uid="{00000000-0005-0000-0000-000096060000}"/>
    <cellStyle name="_Sheet7 2" xfId="1963" xr:uid="{00000000-0005-0000-0000-000097060000}"/>
    <cellStyle name="_Sheet7 3" xfId="1964" xr:uid="{00000000-0005-0000-0000-000098060000}"/>
    <cellStyle name="_Sheet7 4" xfId="1965" xr:uid="{00000000-0005-0000-0000-000099060000}"/>
    <cellStyle name="_Sheet7 5" xfId="1966" xr:uid="{00000000-0005-0000-0000-00009A060000}"/>
    <cellStyle name="_Sheet7 6" xfId="1967" xr:uid="{00000000-0005-0000-0000-00009B060000}"/>
    <cellStyle name="_Sheet7 7" xfId="1968" xr:uid="{00000000-0005-0000-0000-00009C060000}"/>
    <cellStyle name="_Sheet7 8" xfId="1969" xr:uid="{00000000-0005-0000-0000-00009D060000}"/>
    <cellStyle name="_SJ_BPA Cisco Excess Breakdown 04-04-07" xfId="1970" xr:uid="{00000000-0005-0000-0000-00009E060000}"/>
    <cellStyle name="_SLR E&amp;O Reserve April FY06" xfId="1971" xr:uid="{00000000-0005-0000-0000-00009F060000}"/>
    <cellStyle name="_SNI Purchase Final" xfId="1972" xr:uid="{00000000-0005-0000-0000-0000A0060000}"/>
    <cellStyle name="_Southern P&amp;L -FINAL" xfId="1973" xr:uid="{00000000-0005-0000-0000-0000A1060000}"/>
    <cellStyle name="_Southern P&amp;L -FINAL_Acquisition Schedules" xfId="1974" xr:uid="{00000000-0005-0000-0000-0000A2060000}"/>
    <cellStyle name="_SP Sum - Final Tie (2)" xfId="1975" xr:uid="{00000000-0005-0000-0000-0000A3060000}"/>
    <cellStyle name="_SP Sum - Final Tie (2)_Acquisition Schedules" xfId="1976" xr:uid="{00000000-0005-0000-0000-0000A4060000}"/>
    <cellStyle name="_SPA Demantra Load file Dec FY09" xfId="1977" xr:uid="{00000000-0005-0000-0000-0000A5060000}"/>
    <cellStyle name="_SPA Demantra Load file Dec FY09 2" xfId="1978" xr:uid="{00000000-0005-0000-0000-0000A6060000}"/>
    <cellStyle name="_SPA Demantra Load file Nov FY09" xfId="1979" xr:uid="{00000000-0005-0000-0000-0000A7060000}"/>
    <cellStyle name="_SPA Demantra Load file Nov FY09 2" xfId="1980" xr:uid="{00000000-0005-0000-0000-0000A8060000}"/>
    <cellStyle name="_SRG_SPA_Oct FY09 Forecast" xfId="1981" xr:uid="{00000000-0005-0000-0000-0000A9060000}"/>
    <cellStyle name="_SRG_SPA_Oct FY09 Forecast 2" xfId="1982" xr:uid="{00000000-0005-0000-0000-0000AA060000}"/>
    <cellStyle name="_SubHeading" xfId="1983" xr:uid="{00000000-0005-0000-0000-0000AB060000}"/>
    <cellStyle name="_SubHeading_Financials_v2" xfId="1984" xr:uid="{00000000-0005-0000-0000-0000AC060000}"/>
    <cellStyle name="_SubHeading_Financials_v2_Book1 (3)" xfId="1985" xr:uid="{00000000-0005-0000-0000-0000AD060000}"/>
    <cellStyle name="_Sub-K Accruals_Jun 02" xfId="1986" xr:uid="{00000000-0005-0000-0000-0000AE060000}"/>
    <cellStyle name="_Sub-K Accruals_Jun 02_Acquisition Schedules" xfId="1987" xr:uid="{00000000-0005-0000-0000-0000AF060000}"/>
    <cellStyle name="_Subscription REV" xfId="1988" xr:uid="{00000000-0005-0000-0000-0000B0060000}"/>
    <cellStyle name="_Subscription REV Q2" xfId="1989" xr:uid="{00000000-0005-0000-0000-0000B1060000}"/>
    <cellStyle name="_Subscription REV Q2_Acquisition Schedules" xfId="1990" xr:uid="{00000000-0005-0000-0000-0000B2060000}"/>
    <cellStyle name="_Subscription REV Q3" xfId="1991" xr:uid="{00000000-0005-0000-0000-0000B3060000}"/>
    <cellStyle name="_Subscription REV Q3_Acquisition Schedules" xfId="1992" xr:uid="{00000000-0005-0000-0000-0000B4060000}"/>
    <cellStyle name="_Subscription REV Q4" xfId="1993" xr:uid="{00000000-0005-0000-0000-0000B5060000}"/>
    <cellStyle name="_Subscription REV Q4_Acquisition Schedules" xfId="1994" xr:uid="{00000000-0005-0000-0000-0000B6060000}"/>
    <cellStyle name="_Subscription REV_Acquisition Schedules" xfId="1995" xr:uid="{00000000-0005-0000-0000-0000B7060000}"/>
    <cellStyle name="_Summary of Input" xfId="1996" xr:uid="{00000000-0005-0000-0000-0000B8060000}"/>
    <cellStyle name="_Summary of Input_Acquisition Schedules" xfId="1997" xr:uid="{00000000-0005-0000-0000-0000B9060000}"/>
    <cellStyle name="_Summary of Input_ANZ FY04 Goaling" xfId="1998" xr:uid="{00000000-0005-0000-0000-0000BA060000}"/>
    <cellStyle name="_Summary of Input_ANZ FY04 Goaling_Acquisition Schedules" xfId="1999" xr:uid="{00000000-0005-0000-0000-0000BB060000}"/>
    <cellStyle name="_Summary of Input_APAC AS Aug'05 WD3 Flash" xfId="2000" xr:uid="{00000000-0005-0000-0000-0000BC060000}"/>
    <cellStyle name="_Summary of Input_APAC AS Aug'05 WD3 Flash_Acquisition Schedules" xfId="2001" xr:uid="{00000000-0005-0000-0000-0000BD060000}"/>
    <cellStyle name="_Summary of Input_APAC Weekly Commit - FY04Q2W01" xfId="2002" xr:uid="{00000000-0005-0000-0000-0000BE060000}"/>
    <cellStyle name="_Summary of Input_APAC Weekly Commit - FY04Q2W01_Acquisition Schedules" xfId="2003" xr:uid="{00000000-0005-0000-0000-0000BF060000}"/>
    <cellStyle name="_Summary of Input_AS WD1 Flash Charts - Apr'05" xfId="2004" xr:uid="{00000000-0005-0000-0000-0000C0060000}"/>
    <cellStyle name="_Summary of Input_AS WD1 Flash Charts - Apr'05_Acquisition Schedules" xfId="2005" xr:uid="{00000000-0005-0000-0000-0000C1060000}"/>
    <cellStyle name="_Summary of Input_AS WD1 Flash Charts - May'05" xfId="2006" xr:uid="{00000000-0005-0000-0000-0000C2060000}"/>
    <cellStyle name="_Summary of Input_AS WD1 Flash Charts - May'05_Acquisition Schedules" xfId="2007" xr:uid="{00000000-0005-0000-0000-0000C3060000}"/>
    <cellStyle name="_Summary of Input_AS WD3 Flash Charts - Apr'05" xfId="2008" xr:uid="{00000000-0005-0000-0000-0000C4060000}"/>
    <cellStyle name="_Summary of Input_AS WD3 Flash Charts - Apr'05_Acquisition Schedules" xfId="2009" xr:uid="{00000000-0005-0000-0000-0000C5060000}"/>
    <cellStyle name="_Summary of Input_AS WD3 Flash Charts - Mar'05v1" xfId="2010" xr:uid="{00000000-0005-0000-0000-0000C6060000}"/>
    <cellStyle name="_Summary of Input_AS WD3 Flash Charts - Mar'05v1_Acquisition Schedules" xfId="2011" xr:uid="{00000000-0005-0000-0000-0000C7060000}"/>
    <cellStyle name="_Summary of Input_CA WD1 Flash Charts - Sep'05" xfId="2012" xr:uid="{00000000-0005-0000-0000-0000C8060000}"/>
    <cellStyle name="_Summary of Input_CA WD1 Flash Charts - Sep'05_Acquisition Schedules" xfId="2013" xr:uid="{00000000-0005-0000-0000-0000C9060000}"/>
    <cellStyle name="_Summary of Input_Forecast Accuracy &amp; Linearity" xfId="2014" xr:uid="{00000000-0005-0000-0000-0000CA060000}"/>
    <cellStyle name="_Summary of Input_Forecast Accuracy &amp; Linearity_Acquisition Schedules" xfId="2015" xr:uid="{00000000-0005-0000-0000-0000CB060000}"/>
    <cellStyle name="_Summary of Input_FY04 Korea Goaling" xfId="2016" xr:uid="{00000000-0005-0000-0000-0000CC060000}"/>
    <cellStyle name="_Summary of Input_FY04 Korea Goaling_Acquisition Schedules" xfId="2017" xr:uid="{00000000-0005-0000-0000-0000CD060000}"/>
    <cellStyle name="_Summary of Input_WD1APAC Summary-26-04-05 FY05 ------1" xfId="2018" xr:uid="{00000000-0005-0000-0000-0000CE060000}"/>
    <cellStyle name="_Summary of Input_WD1APAC Summary-26-04-05 FY05 ------1_Acquisition Schedules" xfId="2019" xr:uid="{00000000-0005-0000-0000-0000CF060000}"/>
    <cellStyle name="_Summary Sheets" xfId="2020" xr:uid="{00000000-0005-0000-0000-0000D0060000}"/>
    <cellStyle name="_Summary Sheets_Acquisition Schedules" xfId="2021" xr:uid="{00000000-0005-0000-0000-0000D1060000}"/>
    <cellStyle name="_Summary Sheets_ANZ FY04 Goaling" xfId="2022" xr:uid="{00000000-0005-0000-0000-0000D2060000}"/>
    <cellStyle name="_Summary Sheets_ANZ FY04 Goaling_Acquisition Schedules" xfId="2023" xr:uid="{00000000-0005-0000-0000-0000D3060000}"/>
    <cellStyle name="_Summary Sheets_CA COGS FY'07 Guidance (7)" xfId="2024" xr:uid="{00000000-0005-0000-0000-0000D4060000}"/>
    <cellStyle name="_Summary Sheets_CA COGS FY'07 Guidance (7)_Acquisition Schedules" xfId="2025" xr:uid="{00000000-0005-0000-0000-0000D5060000}"/>
    <cellStyle name="_Summary Sheets_EMEA - FY05 actuals_FINAL" xfId="2026" xr:uid="{00000000-0005-0000-0000-0000D6060000}"/>
    <cellStyle name="_Summary Sheets_EMEA - FY05 actuals_FINAL_Acquisition Schedules" xfId="2027" xr:uid="{00000000-0005-0000-0000-0000D7060000}"/>
    <cellStyle name="_Summary Sheets_EMEA CA Commit FY05 - Q4M1W3" xfId="2028" xr:uid="{00000000-0005-0000-0000-0000D8060000}"/>
    <cellStyle name="_Summary Sheets_EMEA CA Commit FY05 - Q4M1W3_Acquisition Schedules" xfId="2029" xr:uid="{00000000-0005-0000-0000-0000D9060000}"/>
    <cellStyle name="_Summary Sheets_FY04 Korea Goaling" xfId="2030" xr:uid="{00000000-0005-0000-0000-0000DA060000}"/>
    <cellStyle name="_Summary Sheets_FY04 Korea Goaling_Acquisition Schedules" xfId="2031" xr:uid="{00000000-0005-0000-0000-0000DB060000}"/>
    <cellStyle name="_Summary Sheets_FY04 Plan Book" xfId="2032" xr:uid="{00000000-0005-0000-0000-0000DC060000}"/>
    <cellStyle name="_Summary Sheets_FY04 Plan Book_Acquisition Schedules" xfId="2033" xr:uid="{00000000-0005-0000-0000-0000DD060000}"/>
    <cellStyle name="_Summary Sheets_FY04 Plan Book_APAC AS Aug'05 WD3 Flash" xfId="2034" xr:uid="{00000000-0005-0000-0000-0000DE060000}"/>
    <cellStyle name="_Summary Sheets_FY04 Plan Book_APAC AS Aug'05 WD3 Flash_Acquisition Schedules" xfId="2035" xr:uid="{00000000-0005-0000-0000-0000DF060000}"/>
    <cellStyle name="_Summary Sheets_FY04 Plan Book_AS WD1 Flash Charts - Apr'05" xfId="2036" xr:uid="{00000000-0005-0000-0000-0000E0060000}"/>
    <cellStyle name="_Summary Sheets_FY04 Plan Book_AS WD1 Flash Charts - Apr'05_Acquisition Schedules" xfId="2037" xr:uid="{00000000-0005-0000-0000-0000E1060000}"/>
    <cellStyle name="_Summary Sheets_FY04 Plan Book_AS WD1 Flash Charts - May'05" xfId="2038" xr:uid="{00000000-0005-0000-0000-0000E2060000}"/>
    <cellStyle name="_Summary Sheets_FY04 Plan Book_AS WD1 Flash Charts - May'05_Acquisition Schedules" xfId="2039" xr:uid="{00000000-0005-0000-0000-0000E3060000}"/>
    <cellStyle name="_Summary Sheets_FY04 Plan Book_AS WD3 Flash Charts - Apr'05" xfId="2040" xr:uid="{00000000-0005-0000-0000-0000E4060000}"/>
    <cellStyle name="_Summary Sheets_FY04 Plan Book_AS WD3 Flash Charts - Apr'05_Acquisition Schedules" xfId="2041" xr:uid="{00000000-0005-0000-0000-0000E5060000}"/>
    <cellStyle name="_Summary Sheets_FY04 Plan Book_AS WD3 Flash Charts - Mar'05v1" xfId="2042" xr:uid="{00000000-0005-0000-0000-0000E6060000}"/>
    <cellStyle name="_Summary Sheets_FY04 Plan Book_AS WD3 Flash Charts - Mar'05v1_Acquisition Schedules" xfId="2043" xr:uid="{00000000-0005-0000-0000-0000E7060000}"/>
    <cellStyle name="_Summary Sheets_FY04 Plan Book_CA WD1 Flash Charts - Sep'05" xfId="2044" xr:uid="{00000000-0005-0000-0000-0000E8060000}"/>
    <cellStyle name="_Summary Sheets_FY04 Plan Book_CA WD1 Flash Charts - Sep'05_Acquisition Schedules" xfId="2045" xr:uid="{00000000-0005-0000-0000-0000E9060000}"/>
    <cellStyle name="_Summary Sheets_P12 Jul FY03 ASIA PAC BOOK FCST - Final" xfId="2046" xr:uid="{00000000-0005-0000-0000-0000EA060000}"/>
    <cellStyle name="_Summary Sheets_P12 Jul FY03 ASIA PAC BOOK FCST - Final_Acquisition Schedules" xfId="2047" xr:uid="{00000000-0005-0000-0000-0000EB060000}"/>
    <cellStyle name="_Summary Sheets_P12 Jul FY03 ASIA PAC BOOK FCST - Final_APAC AS Aug'05 WD3 Flash" xfId="2048" xr:uid="{00000000-0005-0000-0000-0000EC060000}"/>
    <cellStyle name="_Summary Sheets_P12 Jul FY03 ASIA PAC BOOK FCST - Final_APAC AS Aug'05 WD3 Flash_Acquisition Schedules" xfId="2049" xr:uid="{00000000-0005-0000-0000-0000ED060000}"/>
    <cellStyle name="_Summary Sheets_P12 Jul FY03 ASIA PAC BOOK FCST - Final_AS WD1 Flash Charts - Apr'05" xfId="2050" xr:uid="{00000000-0005-0000-0000-0000EE060000}"/>
    <cellStyle name="_Summary Sheets_P12 Jul FY03 ASIA PAC BOOK FCST - Final_AS WD1 Flash Charts - Apr'05_Acquisition Schedules" xfId="2051" xr:uid="{00000000-0005-0000-0000-0000EF060000}"/>
    <cellStyle name="_Summary Sheets_P12 Jul FY03 ASIA PAC BOOK FCST - Final_AS WD1 Flash Charts - May'05" xfId="2052" xr:uid="{00000000-0005-0000-0000-0000F0060000}"/>
    <cellStyle name="_Summary Sheets_P12 Jul FY03 ASIA PAC BOOK FCST - Final_AS WD1 Flash Charts - May'05_Acquisition Schedules" xfId="2053" xr:uid="{00000000-0005-0000-0000-0000F1060000}"/>
    <cellStyle name="_Summary Sheets_P12 Jul FY03 ASIA PAC BOOK FCST - Final_AS WD3 Flash Charts - Apr'05" xfId="2054" xr:uid="{00000000-0005-0000-0000-0000F2060000}"/>
    <cellStyle name="_Summary Sheets_P12 Jul FY03 ASIA PAC BOOK FCST - Final_AS WD3 Flash Charts - Apr'05_Acquisition Schedules" xfId="2055" xr:uid="{00000000-0005-0000-0000-0000F3060000}"/>
    <cellStyle name="_Summary Sheets_P12 Jul FY03 ASIA PAC BOOK FCST - Final_AS WD3 Flash Charts - Mar'05v1" xfId="2056" xr:uid="{00000000-0005-0000-0000-0000F4060000}"/>
    <cellStyle name="_Summary Sheets_P12 Jul FY03 ASIA PAC BOOK FCST - Final_AS WD3 Flash Charts - Mar'05v1_Acquisition Schedules" xfId="2057" xr:uid="{00000000-0005-0000-0000-0000F5060000}"/>
    <cellStyle name="_Summary Sheets_P12 Jul FY03 ASIA PAC BOOK FCST - Final_CA WD1 Flash Charts - Sep'05" xfId="2058" xr:uid="{00000000-0005-0000-0000-0000F6060000}"/>
    <cellStyle name="_Summary Sheets_P12 Jul FY03 ASIA PAC BOOK FCST - Final_CA WD1 Flash Charts - Sep'05_Acquisition Schedules" xfId="2059" xr:uid="{00000000-0005-0000-0000-0000F7060000}"/>
    <cellStyle name="_summary.14.10" xfId="2060" xr:uid="{00000000-0005-0000-0000-0000F8060000}"/>
    <cellStyle name="_summary.21.101" xfId="2061" xr:uid="{00000000-0005-0000-0000-0000F9060000}"/>
    <cellStyle name="_summary.4.11" xfId="2062" xr:uid="{00000000-0005-0000-0000-0000FA060000}"/>
    <cellStyle name="_Supply Chain Bridge Q4 07" xfId="2063" xr:uid="{00000000-0005-0000-0000-0000FB060000}"/>
    <cellStyle name="_Table" xfId="2064" xr:uid="{00000000-0005-0000-0000-0000FC060000}"/>
    <cellStyle name="_Table 2" xfId="2065" xr:uid="{00000000-0005-0000-0000-0000FD060000}"/>
    <cellStyle name="_Table 2_Acquisition Schedules" xfId="2066" xr:uid="{00000000-0005-0000-0000-0000FE060000}"/>
    <cellStyle name="_Table_Book1 (3)" xfId="2067" xr:uid="{00000000-0005-0000-0000-0000FF060000}"/>
    <cellStyle name="_Table_Book1 (3)_Q111 PR_NEW_2" xfId="2068" xr:uid="{00000000-0005-0000-0000-000000070000}"/>
    <cellStyle name="_Table_Book1 (3)_Reconciliation of GAAP to Non-GAAP Adjusted_3" xfId="2069" xr:uid="{00000000-0005-0000-0000-000001070000}"/>
    <cellStyle name="_Table_Book1 (3)_Reconciliation of NI &amp; EPS_2" xfId="2070" xr:uid="{00000000-0005-0000-0000-000002070000}"/>
    <cellStyle name="_Table_Financials_v2" xfId="2071" xr:uid="{00000000-0005-0000-0000-000003070000}"/>
    <cellStyle name="_Table_Financials_v2_Book1 (3)" xfId="2072" xr:uid="{00000000-0005-0000-0000-000004070000}"/>
    <cellStyle name="_Table_Financials_v2_Book1 (3)_Q111 PR_NEW_2" xfId="2073" xr:uid="{00000000-0005-0000-0000-000005070000}"/>
    <cellStyle name="_Table_Financials_v2_Book1 (3)_Reconciliation of GAAP to Non-GAAP Adjusted_3" xfId="2074" xr:uid="{00000000-0005-0000-0000-000006070000}"/>
    <cellStyle name="_Table_Financials_v2_Book1 (3)_Reconciliation of NI &amp; EPS_2" xfId="2075" xr:uid="{00000000-0005-0000-0000-000007070000}"/>
    <cellStyle name="_Table_Financials_v2_Q111 PR_NEW_2" xfId="2076" xr:uid="{00000000-0005-0000-0000-000008070000}"/>
    <cellStyle name="_Table_Financials_v2_Reconciliation of GAAP to Non-GAAP Adjusted_3" xfId="2077" xr:uid="{00000000-0005-0000-0000-000009070000}"/>
    <cellStyle name="_Table_Financials_v2_Reconciliation of NI &amp; EPS_2" xfId="2078" xr:uid="{00000000-0005-0000-0000-00000A070000}"/>
    <cellStyle name="_Table_Q111 PR_NEW_2" xfId="2079" xr:uid="{00000000-0005-0000-0000-00000B070000}"/>
    <cellStyle name="_Table_Reconciliation of GAAP to Non-GAAP Adjusted_3" xfId="2080" xr:uid="{00000000-0005-0000-0000-00000C070000}"/>
    <cellStyle name="_Table_Reconciliation of NI &amp; EPS_2" xfId="2081" xr:uid="{00000000-0005-0000-0000-00000D070000}"/>
    <cellStyle name="_TableHead" xfId="2082" xr:uid="{00000000-0005-0000-0000-00000E070000}"/>
    <cellStyle name="_TableHead_Book1 (3)" xfId="2083" xr:uid="{00000000-0005-0000-0000-00000F070000}"/>
    <cellStyle name="_TableHead_Book1 (3)_Q111 PR_NEW_2" xfId="2084" xr:uid="{00000000-0005-0000-0000-000010070000}"/>
    <cellStyle name="_TableHead_Book1 (3)_Reconciliation of GAAP to Non-GAAP Adjusted_3" xfId="2085" xr:uid="{00000000-0005-0000-0000-000011070000}"/>
    <cellStyle name="_TableHead_Book1 (3)_Reconciliation of NI &amp; EPS_2" xfId="2086" xr:uid="{00000000-0005-0000-0000-000012070000}"/>
    <cellStyle name="_TableHead_Financials_v2" xfId="2087" xr:uid="{00000000-0005-0000-0000-000013070000}"/>
    <cellStyle name="_TableHead_Financials_v2_Book1 (3)" xfId="2088" xr:uid="{00000000-0005-0000-0000-000014070000}"/>
    <cellStyle name="_TableHead_Financials_v2_Book1 (3)_Q111 PR_NEW_2" xfId="2089" xr:uid="{00000000-0005-0000-0000-000015070000}"/>
    <cellStyle name="_TableHead_Financials_v2_Book1 (3)_Reconciliation of GAAP to Non-GAAP Adjusted_3" xfId="2090" xr:uid="{00000000-0005-0000-0000-000016070000}"/>
    <cellStyle name="_TableHead_Financials_v2_Book1 (3)_Reconciliation of NI &amp; EPS_2" xfId="2091" xr:uid="{00000000-0005-0000-0000-000017070000}"/>
    <cellStyle name="_TableHead_Financials_v2_Q111 PR_NEW_2" xfId="2092" xr:uid="{00000000-0005-0000-0000-000018070000}"/>
    <cellStyle name="_TableHead_Financials_v2_Reconciliation of GAAP to Non-GAAP Adjusted_3" xfId="2093" xr:uid="{00000000-0005-0000-0000-000019070000}"/>
    <cellStyle name="_TableHead_Financials_v2_Reconciliation of NI &amp; EPS_2" xfId="2094" xr:uid="{00000000-0005-0000-0000-00001A070000}"/>
    <cellStyle name="_TableHead_Q111 PR_NEW_2" xfId="2095" xr:uid="{00000000-0005-0000-0000-00001B070000}"/>
    <cellStyle name="_TableHead_Reconciliation of GAAP to Non-GAAP Adjusted_3" xfId="2096" xr:uid="{00000000-0005-0000-0000-00001C070000}"/>
    <cellStyle name="_TableHead_Reconciliation of NI &amp; EPS_2" xfId="2097" xr:uid="{00000000-0005-0000-0000-00001D070000}"/>
    <cellStyle name="_TableRowHead" xfId="2098" xr:uid="{00000000-0005-0000-0000-00001E070000}"/>
    <cellStyle name="_TableRowHead_Financials_v2" xfId="2099" xr:uid="{00000000-0005-0000-0000-00001F070000}"/>
    <cellStyle name="_TableRowHead_Financials_v2_Book1 (3)" xfId="2100" xr:uid="{00000000-0005-0000-0000-000020070000}"/>
    <cellStyle name="_TableSuperHead" xfId="2101" xr:uid="{00000000-0005-0000-0000-000021070000}"/>
    <cellStyle name="_TableSuperHead_Financials_v2" xfId="2102" xr:uid="{00000000-0005-0000-0000-000022070000}"/>
    <cellStyle name="_TableSuperHead_Financials_v2_Book1 (3)" xfId="2103" xr:uid="{00000000-0005-0000-0000-000023070000}"/>
    <cellStyle name="_Top deals Week 8" xfId="2104" xr:uid="{00000000-0005-0000-0000-000024070000}"/>
    <cellStyle name="_Top deals Week 8_Acquisition Schedules" xfId="2105" xr:uid="{00000000-0005-0000-0000-000025070000}"/>
    <cellStyle name="_Top deals Wweek 8" xfId="2106" xr:uid="{00000000-0005-0000-0000-000026070000}"/>
    <cellStyle name="_Top deals Wweek 8_Acquisition Schedules" xfId="2107" xr:uid="{00000000-0005-0000-0000-000027070000}"/>
    <cellStyle name="_TS 2006 Plan EMEA Rolf Summary 12-7-05" xfId="2108" xr:uid="{00000000-0005-0000-0000-000028070000}"/>
    <cellStyle name="_TS 2006 Plan EMEA Rolf Summary 12-7-05_Book1 (3)" xfId="2109" xr:uid="{00000000-0005-0000-0000-000029070000}"/>
    <cellStyle name="_units" xfId="2110" xr:uid="{00000000-0005-0000-0000-00002A070000}"/>
    <cellStyle name="_units 2" xfId="2111" xr:uid="{00000000-0005-0000-0000-00002B070000}"/>
    <cellStyle name="_US AS FY'05 Plan" xfId="2112" xr:uid="{00000000-0005-0000-0000-00002C070000}"/>
    <cellStyle name="_US AS FY'05 Plan_Acquisition Schedules" xfId="2113" xr:uid="{00000000-0005-0000-0000-00002D070000}"/>
    <cellStyle name="_US AS Oct Rev Fcst Details" xfId="2114" xr:uid="{00000000-0005-0000-0000-00002E070000}"/>
    <cellStyle name="_US AS Oct Rev Fcst Details_Acquisition Schedules" xfId="2115" xr:uid="{00000000-0005-0000-0000-00002F070000}"/>
    <cellStyle name="_US AS Q103 Financials1" xfId="2116" xr:uid="{00000000-0005-0000-0000-000030070000}"/>
    <cellStyle name="_US AS Q103 Financials1_Acquisition Schedules" xfId="2117" xr:uid="{00000000-0005-0000-0000-000031070000}"/>
    <cellStyle name="_US AS Update 11-22-02-revised" xfId="2118" xr:uid="{00000000-0005-0000-0000-000032070000}"/>
    <cellStyle name="_US AS Update 11-22-02-revised_Acquisition Schedules" xfId="2119" xr:uid="{00000000-0005-0000-0000-000033070000}"/>
    <cellStyle name="_US FY06 Plan Submission1" xfId="2120" xr:uid="{00000000-0005-0000-0000-000034070000}"/>
    <cellStyle name="_US FY06 Plan Submission1_Acquisition Schedules" xfId="2121" xr:uid="{00000000-0005-0000-0000-000035070000}"/>
    <cellStyle name="_USTheaterTotalPipeline" xfId="2122" xr:uid="{00000000-0005-0000-0000-000036070000}"/>
    <cellStyle name="_USTheaterTotalPipeline_Japan_Top_Deals_by_Theater_Profile_Sep_wk3" xfId="2123" xr:uid="{00000000-0005-0000-0000-000037070000}"/>
    <cellStyle name="_USTheaterTotalPipeline_Japan_Top_Deals_Q2_Wk4 (2)" xfId="2124" xr:uid="{00000000-0005-0000-0000-000038070000}"/>
    <cellStyle name="_USTheaterTotalPipeline_Japan_Top_Deals_Q2_Wk7" xfId="2125" xr:uid="{00000000-0005-0000-0000-000039070000}"/>
    <cellStyle name="_Validation Checklist Q3 FY08 MFG-031B" xfId="2126" xr:uid="{00000000-0005-0000-0000-00003A070000}"/>
    <cellStyle name="_Validation_Checklist" xfId="2127" xr:uid="{00000000-0005-0000-0000-00003B070000}"/>
    <cellStyle name="_WCM_JUL_FY07_FCST sonnyc V2 (3)" xfId="2128" xr:uid="{00000000-0005-0000-0000-00003C070000}"/>
    <cellStyle name="_WCM_JUL_FY07_FCST sonnyc V2 (3) 2" xfId="2129" xr:uid="{00000000-0005-0000-0000-00003D070000}"/>
    <cellStyle name="_WCP 9-14 Templates" xfId="2130" xr:uid="{00000000-0005-0000-0000-00003E070000}"/>
    <cellStyle name="_WCP 9-14 Templates_Acquisition Schedules" xfId="2131" xr:uid="{00000000-0005-0000-0000-00003F070000}"/>
    <cellStyle name="_WCP 9-26_European Theater (3)" xfId="2132" xr:uid="{00000000-0005-0000-0000-000040070000}"/>
    <cellStyle name="_WCP 9-26_European Theater (3) (2)" xfId="2133" xr:uid="{00000000-0005-0000-0000-000041070000}"/>
    <cellStyle name="_WCP 9-26_European Theater (3) (2)_Acquisition Schedules" xfId="2134" xr:uid="{00000000-0005-0000-0000-000042070000}"/>
    <cellStyle name="_WCP 9-26_European Theater (3)_Acquisition Schedules" xfId="2135" xr:uid="{00000000-0005-0000-0000-000043070000}"/>
    <cellStyle name="_WCP wd-1" xfId="2136" xr:uid="{00000000-0005-0000-0000-000044070000}"/>
    <cellStyle name="_WCP wd-1_Acquisition Schedules" xfId="2137" xr:uid="{00000000-0005-0000-0000-000045070000}"/>
    <cellStyle name="_WebEx P&amp;L tie-out template_Sep07_092107_Final2" xfId="2138" xr:uid="{00000000-0005-0000-0000-000046070000}"/>
    <cellStyle name="_WebEx P&amp;L tie-out template_Sep07_092107_Final2_Acquisition Schedules" xfId="2139" xr:uid="{00000000-0005-0000-0000-000047070000}"/>
    <cellStyle name="_WebEx P&amp;L tie-out template_Sep07_092107_Final2_Acquisition Schedules_1" xfId="2140" xr:uid="{00000000-0005-0000-0000-000048070000}"/>
    <cellStyle name="_WEBEX_FY09 FCST v4 (Kelly 100808)" xfId="2141" xr:uid="{00000000-0005-0000-0000-000049070000}"/>
    <cellStyle name="_Weekly Bookings Scorecard as at  wk13 Q3 FY02_Part II" xfId="2142" xr:uid="{00000000-0005-0000-0000-00004A070000}"/>
    <cellStyle name="_Weekly Forecast FY06Q1 - Week03 (Jeff)" xfId="2143" xr:uid="{00000000-0005-0000-0000-00004B070000}"/>
    <cellStyle name="_Weekly Forecast FY06Q1 - Week03 (Jeff)_Acquisition Schedules" xfId="2144" xr:uid="{00000000-0005-0000-0000-00004C070000}"/>
    <cellStyle name="_weekly pack q4 week 13" xfId="2145" xr:uid="{00000000-0005-0000-0000-00004D070000}"/>
    <cellStyle name="_weekly pack q4 week 13_Acquisition Schedules" xfId="2146" xr:uid="{00000000-0005-0000-0000-00004E070000}"/>
    <cellStyle name="_WW 2nd Pass Bridge2" xfId="2147" xr:uid="{00000000-0005-0000-0000-00004F070000}"/>
    <cellStyle name="_WW Exec Upload_W7.v3" xfId="2148" xr:uid="{00000000-0005-0000-0000-000050070000}"/>
    <cellStyle name="_WW Exec Upload_W7.v3_Acquisition Schedules" xfId="2149" xr:uid="{00000000-0005-0000-0000-000051070000}"/>
    <cellStyle name="_WW Recruitment Activity wk  Ending 05-6-05 A" xfId="2150" xr:uid="{00000000-0005-0000-0000-000052070000}"/>
    <cellStyle name="_WW Recruitment Activity wk  Ending 05-6-05 A 2" xfId="2151" xr:uid="{00000000-0005-0000-0000-000053070000}"/>
    <cellStyle name="_WW Recruitment Activity wk  Ending 05-6-05 A 3" xfId="2152" xr:uid="{00000000-0005-0000-0000-000054070000}"/>
    <cellStyle name="_WW Recruitment Activity wk  Ending 05-6-05 A 4" xfId="2153" xr:uid="{00000000-0005-0000-0000-000055070000}"/>
    <cellStyle name="_WW Recruitment Activity wk  Ending 05-6-05 A 5" xfId="2154" xr:uid="{00000000-0005-0000-0000-000056070000}"/>
    <cellStyle name="_WW Recruitment Activity wk  Ending 05-6-05 A 6" xfId="2155" xr:uid="{00000000-0005-0000-0000-000057070000}"/>
    <cellStyle name="_WW Recruitment Activity wk  Ending 05-6-05 A 7" xfId="2156" xr:uid="{00000000-0005-0000-0000-000058070000}"/>
    <cellStyle name="_WW Recruitment Activity wk  Ending 05-6-05 A 8" xfId="2157" xr:uid="{00000000-0005-0000-0000-000059070000}"/>
    <cellStyle name="_WW Recruitment Activity wk  Ending 05-6-05 A_Acquisition Schedules" xfId="2158" xr:uid="{00000000-0005-0000-0000-00005A070000}"/>
    <cellStyle name="¦__x001d_" xfId="2159" xr:uid="{00000000-0005-0000-0000-00005B070000}"/>
    <cellStyle name="¦n" xfId="2160" xr:uid="{00000000-0005-0000-0000-00005C070000}"/>
    <cellStyle name="¦X­p" xfId="2161" xr:uid="{00000000-0005-0000-0000-00005D070000}"/>
    <cellStyle name="¿é¤J" xfId="2162" xr:uid="{00000000-0005-0000-0000-00005E070000}"/>
    <cellStyle name="¿é¥X" xfId="2163" xr:uid="{00000000-0005-0000-0000-00005F070000}"/>
    <cellStyle name="’Ê‰Ý [0.00]_Region Orders (2)" xfId="2164" xr:uid="{00000000-0005-0000-0000-000060070000}"/>
    <cellStyle name="’Ê‰Ý_Region Orders (2)" xfId="2165" xr:uid="{00000000-0005-0000-0000-000061070000}"/>
    <cellStyle name="¤¤µ¥" xfId="2166" xr:uid="{00000000-0005-0000-0000-000062070000}"/>
    <cellStyle name="=C:\WINDOWS\SYSTEM32\COMMAND.COM" xfId="2167" xr:uid="{00000000-0005-0000-0000-000063070000}"/>
    <cellStyle name="=C:\WINNT35\SYSTEM32\COMMAND.COM" xfId="2168" xr:uid="{00000000-0005-0000-0000-000064070000}"/>
    <cellStyle name="»¡©ú¤å¦r" xfId="2169" xr:uid="{00000000-0005-0000-0000-000065070000}"/>
    <cellStyle name="»²¦â1" xfId="2170" xr:uid="{00000000-0005-0000-0000-000066070000}"/>
    <cellStyle name="»²¦â2" xfId="2171" xr:uid="{00000000-0005-0000-0000-000067070000}"/>
    <cellStyle name="»²¦â3" xfId="2172" xr:uid="{00000000-0005-0000-0000-000068070000}"/>
    <cellStyle name="»²¦â4" xfId="2173" xr:uid="{00000000-0005-0000-0000-000069070000}"/>
    <cellStyle name="»²¦â5" xfId="2174" xr:uid="{00000000-0005-0000-0000-00006A070000}"/>
    <cellStyle name="»²¦â6" xfId="2175" xr:uid="{00000000-0005-0000-0000-00006B070000}"/>
    <cellStyle name="•\¦Ï‚Ý‚ÌƒnƒCƒp[ƒŠƒ“ƒN" xfId="2176" xr:uid="{00000000-0005-0000-0000-00006C070000}"/>
    <cellStyle name="•W€_Pacific Region P&amp;L" xfId="2177" xr:uid="{00000000-0005-0000-0000-00006D070000}"/>
    <cellStyle name="•W_Asset Schedule" xfId="2178" xr:uid="{00000000-0005-0000-0000-00006E070000}"/>
    <cellStyle name="0%" xfId="2179" xr:uid="{00000000-0005-0000-0000-00006F070000}"/>
    <cellStyle name="0% 2" xfId="2180" xr:uid="{00000000-0005-0000-0000-000070070000}"/>
    <cellStyle name="0,0_x000a__x000a_NA_x000a__x000a_" xfId="2181" xr:uid="{00000000-0005-0000-0000-000071070000}"/>
    <cellStyle name="0,0_x000d__x000a_NA_x000d__x000a_" xfId="2182" xr:uid="{00000000-0005-0000-0000-000072070000}"/>
    <cellStyle name="0,0_x000d__x000a_NA_x000d__x000a_ 2" xfId="2183" xr:uid="{00000000-0005-0000-0000-000073070000}"/>
    <cellStyle name="0,0_x000d__x000a_NA_x000d__x000a_ 3" xfId="2184" xr:uid="{00000000-0005-0000-0000-000074070000}"/>
    <cellStyle name="0.0%" xfId="2185" xr:uid="{00000000-0005-0000-0000-000075070000}"/>
    <cellStyle name="0.00%" xfId="2186" xr:uid="{00000000-0005-0000-0000-000076070000}"/>
    <cellStyle name="0.0x" xfId="2187" xr:uid="{00000000-0005-0000-0000-000077070000}"/>
    <cellStyle name="000 PN" xfId="2188" xr:uid="{00000000-0005-0000-0000-000078070000}"/>
    <cellStyle name="¼ÐÃD" xfId="2189" xr:uid="{00000000-0005-0000-0000-000079070000}"/>
    <cellStyle name="¼ÐÃD 1" xfId="2190" xr:uid="{00000000-0005-0000-0000-00007A070000}"/>
    <cellStyle name="¼ÐÃD 2" xfId="2191" xr:uid="{00000000-0005-0000-0000-00007B070000}"/>
    <cellStyle name="¼ÐÃD 3" xfId="2192" xr:uid="{00000000-0005-0000-0000-00007C070000}"/>
    <cellStyle name="¼ÐÃD 4" xfId="2193" xr:uid="{00000000-0005-0000-0000-00007D070000}"/>
    <cellStyle name="20% - »²¦â1" xfId="2194" xr:uid="{00000000-0005-0000-0000-00007E070000}"/>
    <cellStyle name="20% - »²¦â2" xfId="2195" xr:uid="{00000000-0005-0000-0000-00007F070000}"/>
    <cellStyle name="20% - »²¦â3" xfId="2196" xr:uid="{00000000-0005-0000-0000-000080070000}"/>
    <cellStyle name="20% - »²¦â4" xfId="2197" xr:uid="{00000000-0005-0000-0000-000081070000}"/>
    <cellStyle name="20% - »²¦â5" xfId="2198" xr:uid="{00000000-0005-0000-0000-000082070000}"/>
    <cellStyle name="20% - »²¦â6" xfId="2199" xr:uid="{00000000-0005-0000-0000-000083070000}"/>
    <cellStyle name="20% - Accent1 2" xfId="2200" xr:uid="{00000000-0005-0000-0000-000084070000}"/>
    <cellStyle name="20% - Accent2 2" xfId="2201" xr:uid="{00000000-0005-0000-0000-000085070000}"/>
    <cellStyle name="20% - Accent3 2" xfId="2202" xr:uid="{00000000-0005-0000-0000-000086070000}"/>
    <cellStyle name="20% - Accent4 2" xfId="2203" xr:uid="{00000000-0005-0000-0000-000087070000}"/>
    <cellStyle name="20% - Accent5 2" xfId="2204" xr:uid="{00000000-0005-0000-0000-000088070000}"/>
    <cellStyle name="20% - Accent6 2" xfId="2205" xr:uid="{00000000-0005-0000-0000-000089070000}"/>
    <cellStyle name="20% - 輔色1" xfId="2206" xr:uid="{00000000-0005-0000-0000-00008A070000}"/>
    <cellStyle name="20% - 輔色2" xfId="2207" xr:uid="{00000000-0005-0000-0000-00008B070000}"/>
    <cellStyle name="20% - 輔色3" xfId="2208" xr:uid="{00000000-0005-0000-0000-00008C070000}"/>
    <cellStyle name="20% - 輔色4" xfId="2209" xr:uid="{00000000-0005-0000-0000-00008D070000}"/>
    <cellStyle name="20% - 輔色5" xfId="2210" xr:uid="{00000000-0005-0000-0000-00008E070000}"/>
    <cellStyle name="20% - 輔色6" xfId="2211" xr:uid="{00000000-0005-0000-0000-00008F070000}"/>
    <cellStyle name="259 PN" xfId="2212" xr:uid="{00000000-0005-0000-0000-000090070000}"/>
    <cellStyle name="³Æµù" xfId="2213" xr:uid="{00000000-0005-0000-0000-000091070000}"/>
    <cellStyle name="³sµ²ªºÀx¦s®æ" xfId="2214" xr:uid="{00000000-0005-0000-0000-000092070000}"/>
    <cellStyle name="40% - »²¦â1" xfId="2215" xr:uid="{00000000-0005-0000-0000-000093070000}"/>
    <cellStyle name="40% - »²¦â2" xfId="2216" xr:uid="{00000000-0005-0000-0000-000094070000}"/>
    <cellStyle name="40% - »²¦â3" xfId="2217" xr:uid="{00000000-0005-0000-0000-000095070000}"/>
    <cellStyle name="40% - »²¦â4" xfId="2218" xr:uid="{00000000-0005-0000-0000-000096070000}"/>
    <cellStyle name="40% - »²¦â5" xfId="2219" xr:uid="{00000000-0005-0000-0000-000097070000}"/>
    <cellStyle name="40% - »²¦â6" xfId="2220" xr:uid="{00000000-0005-0000-0000-000098070000}"/>
    <cellStyle name="40% - Accent1 2" xfId="2221" xr:uid="{00000000-0005-0000-0000-000099070000}"/>
    <cellStyle name="40% - Accent2 2" xfId="2222" xr:uid="{00000000-0005-0000-0000-00009A070000}"/>
    <cellStyle name="40% - Accent3 2" xfId="2223" xr:uid="{00000000-0005-0000-0000-00009B070000}"/>
    <cellStyle name="40% - Accent4 2" xfId="2224" xr:uid="{00000000-0005-0000-0000-00009C070000}"/>
    <cellStyle name="40% - Accent5 2" xfId="2225" xr:uid="{00000000-0005-0000-0000-00009D070000}"/>
    <cellStyle name="40% - Accent6 2" xfId="2226" xr:uid="{00000000-0005-0000-0000-00009E070000}"/>
    <cellStyle name="40% - 輔色1" xfId="2227" xr:uid="{00000000-0005-0000-0000-00009F070000}"/>
    <cellStyle name="40% - 輔色2" xfId="2228" xr:uid="{00000000-0005-0000-0000-0000A0070000}"/>
    <cellStyle name="40% - 輔色3" xfId="2229" xr:uid="{00000000-0005-0000-0000-0000A1070000}"/>
    <cellStyle name="40% - 輔色4" xfId="2230" xr:uid="{00000000-0005-0000-0000-0000A2070000}"/>
    <cellStyle name="40% - 輔色5" xfId="2231" xr:uid="{00000000-0005-0000-0000-0000A3070000}"/>
    <cellStyle name="40% - 輔色6" xfId="2232" xr:uid="{00000000-0005-0000-0000-0000A4070000}"/>
    <cellStyle name="6-0" xfId="2233" xr:uid="{00000000-0005-0000-0000-0000A5070000}"/>
    <cellStyle name="60% - »²¦â1" xfId="2234" xr:uid="{00000000-0005-0000-0000-0000A6070000}"/>
    <cellStyle name="60% - »²¦â2" xfId="2235" xr:uid="{00000000-0005-0000-0000-0000A7070000}"/>
    <cellStyle name="60% - »²¦â3" xfId="2236" xr:uid="{00000000-0005-0000-0000-0000A8070000}"/>
    <cellStyle name="60% - »²¦â4" xfId="2237" xr:uid="{00000000-0005-0000-0000-0000A9070000}"/>
    <cellStyle name="60% - »²¦â5" xfId="2238" xr:uid="{00000000-0005-0000-0000-0000AA070000}"/>
    <cellStyle name="60% - »²¦â6" xfId="2239" xr:uid="{00000000-0005-0000-0000-0000AB070000}"/>
    <cellStyle name="60% - Accent1 2" xfId="2240" xr:uid="{00000000-0005-0000-0000-0000AC070000}"/>
    <cellStyle name="60% - Accent2 2" xfId="2241" xr:uid="{00000000-0005-0000-0000-0000AD070000}"/>
    <cellStyle name="60% - Accent3 2" xfId="2242" xr:uid="{00000000-0005-0000-0000-0000AE070000}"/>
    <cellStyle name="60% - Accent4 2" xfId="2243" xr:uid="{00000000-0005-0000-0000-0000AF070000}"/>
    <cellStyle name="60% - Accent5 2" xfId="2244" xr:uid="{00000000-0005-0000-0000-0000B0070000}"/>
    <cellStyle name="60% - Accent6 2" xfId="2245" xr:uid="{00000000-0005-0000-0000-0000B1070000}"/>
    <cellStyle name="60% - 輔色1" xfId="2246" xr:uid="{00000000-0005-0000-0000-0000B2070000}"/>
    <cellStyle name="60% - 輔色2" xfId="2247" xr:uid="{00000000-0005-0000-0000-0000B3070000}"/>
    <cellStyle name="60% - 輔色3" xfId="2248" xr:uid="{00000000-0005-0000-0000-0000B4070000}"/>
    <cellStyle name="60% - 輔色4" xfId="2249" xr:uid="{00000000-0005-0000-0000-0000B5070000}"/>
    <cellStyle name="60% - 輔色5" xfId="2250" xr:uid="{00000000-0005-0000-0000-0000B6070000}"/>
    <cellStyle name="60% - 輔色6" xfId="2251" xr:uid="{00000000-0005-0000-0000-0000B7070000}"/>
    <cellStyle name="600 PN" xfId="2252" xr:uid="{00000000-0005-0000-0000-0000B8070000}"/>
    <cellStyle name="700 PN" xfId="2253" xr:uid="{00000000-0005-0000-0000-0000B9070000}"/>
    <cellStyle name="700 PN 2" xfId="2254" xr:uid="{00000000-0005-0000-0000-0000BA070000}"/>
    <cellStyle name="700 PN 3" xfId="2255" xr:uid="{00000000-0005-0000-0000-0000BB070000}"/>
    <cellStyle name="700 PN 4" xfId="2256" xr:uid="{00000000-0005-0000-0000-0000BC070000}"/>
    <cellStyle name="700 PN 5" xfId="2257" xr:uid="{00000000-0005-0000-0000-0000BD070000}"/>
    <cellStyle name="700 PN 6" xfId="2258" xr:uid="{00000000-0005-0000-0000-0000BE070000}"/>
    <cellStyle name="700 PN 7" xfId="2259" xr:uid="{00000000-0005-0000-0000-0000BF070000}"/>
    <cellStyle name="700 PN 8" xfId="2260" xr:uid="{00000000-0005-0000-0000-0000C0070000}"/>
    <cellStyle name="Äµ§i¤å¦r" xfId="2261" xr:uid="{00000000-0005-0000-0000-0000C1070000}"/>
    <cellStyle name="Ãa" xfId="2262" xr:uid="{00000000-0005-0000-0000-0000C2070000}"/>
    <cellStyle name="ac" xfId="2263" xr:uid="{00000000-0005-0000-0000-0000C3070000}"/>
    <cellStyle name="Accent1 2" xfId="2264" xr:uid="{00000000-0005-0000-0000-0000C4070000}"/>
    <cellStyle name="Accent2 2" xfId="2265" xr:uid="{00000000-0005-0000-0000-0000C5070000}"/>
    <cellStyle name="Accent3 2" xfId="2266" xr:uid="{00000000-0005-0000-0000-0000C6070000}"/>
    <cellStyle name="Accent4 2" xfId="2267" xr:uid="{00000000-0005-0000-0000-0000C7070000}"/>
    <cellStyle name="Accent5 2" xfId="2268" xr:uid="{00000000-0005-0000-0000-0000C8070000}"/>
    <cellStyle name="Accent6 2" xfId="2269" xr:uid="{00000000-0005-0000-0000-0000C9070000}"/>
    <cellStyle name="Account Code" xfId="2270" xr:uid="{00000000-0005-0000-0000-0000CA070000}"/>
    <cellStyle name="Account Name" xfId="2271" xr:uid="{00000000-0005-0000-0000-0000CB070000}"/>
    <cellStyle name="ActivateFontColor" xfId="2272" xr:uid="{00000000-0005-0000-0000-0000CC070000}"/>
    <cellStyle name="active" xfId="2273" xr:uid="{00000000-0005-0000-0000-0000CD070000}"/>
    <cellStyle name="active 2" xfId="2274" xr:uid="{00000000-0005-0000-0000-0000CE070000}"/>
    <cellStyle name="Actual Date" xfId="2275" xr:uid="{00000000-0005-0000-0000-0000CF070000}"/>
    <cellStyle name="Actual Date 2" xfId="2276" xr:uid="{00000000-0005-0000-0000-0000D0070000}"/>
    <cellStyle name="Actual Date 3" xfId="2277" xr:uid="{00000000-0005-0000-0000-0000D1070000}"/>
    <cellStyle name="Actual Date 4" xfId="2278" xr:uid="{00000000-0005-0000-0000-0000D2070000}"/>
    <cellStyle name="Actual Date 5" xfId="2279" xr:uid="{00000000-0005-0000-0000-0000D3070000}"/>
    <cellStyle name="Actual Date 6" xfId="2280" xr:uid="{00000000-0005-0000-0000-0000D4070000}"/>
    <cellStyle name="Actual Date 7" xfId="2281" xr:uid="{00000000-0005-0000-0000-0000D5070000}"/>
    <cellStyle name="Actual Date 8" xfId="2282" xr:uid="{00000000-0005-0000-0000-0000D6070000}"/>
    <cellStyle name="ÀË¬dÀx¦s®æ" xfId="2283" xr:uid="{00000000-0005-0000-0000-0000D7070000}"/>
    <cellStyle name="aPrice" xfId="2284" xr:uid="{00000000-0005-0000-0000-0000D8070000}"/>
    <cellStyle name="args.style" xfId="2285" xr:uid="{00000000-0005-0000-0000-0000D9070000}"/>
    <cellStyle name="args.style 2" xfId="2286" xr:uid="{00000000-0005-0000-0000-0000DA070000}"/>
    <cellStyle name="args.style 3" xfId="2287" xr:uid="{00000000-0005-0000-0000-0000DB070000}"/>
    <cellStyle name="args.style 4" xfId="2288" xr:uid="{00000000-0005-0000-0000-0000DC070000}"/>
    <cellStyle name="args.style 5" xfId="2289" xr:uid="{00000000-0005-0000-0000-0000DD070000}"/>
    <cellStyle name="args.style 6" xfId="2290" xr:uid="{00000000-0005-0000-0000-0000DE070000}"/>
    <cellStyle name="args.style 7" xfId="2291" xr:uid="{00000000-0005-0000-0000-0000DF070000}"/>
    <cellStyle name="args.style 8" xfId="2292" xr:uid="{00000000-0005-0000-0000-0000E0070000}"/>
    <cellStyle name="Arial 10" xfId="2293" xr:uid="{00000000-0005-0000-0000-0000E1070000}"/>
    <cellStyle name="Arial 12" xfId="2294" xr:uid="{00000000-0005-0000-0000-0000E2070000}"/>
    <cellStyle name="Arial10b" xfId="2295" xr:uid="{00000000-0005-0000-0000-0000E3070000}"/>
    <cellStyle name="Arial10b 2" xfId="2296" xr:uid="{00000000-0005-0000-0000-0000E4070000}"/>
    <cellStyle name="Arial10b 3" xfId="2297" xr:uid="{00000000-0005-0000-0000-0000E5070000}"/>
    <cellStyle name="Arial10b 4" xfId="2298" xr:uid="{00000000-0005-0000-0000-0000E6070000}"/>
    <cellStyle name="Arial10b 5" xfId="2299" xr:uid="{00000000-0005-0000-0000-0000E7070000}"/>
    <cellStyle name="Arial10b 6" xfId="2300" xr:uid="{00000000-0005-0000-0000-0000E8070000}"/>
    <cellStyle name="Arial10b 7" xfId="2301" xr:uid="{00000000-0005-0000-0000-0000E9070000}"/>
    <cellStyle name="Arial10b 8" xfId="2302" xr:uid="{00000000-0005-0000-0000-0000EA070000}"/>
    <cellStyle name="AutoFormat Options" xfId="2303" xr:uid="{00000000-0005-0000-0000-0000EB070000}"/>
    <cellStyle name="AutoFormat Options 10" xfId="2304" xr:uid="{00000000-0005-0000-0000-0000EC070000}"/>
    <cellStyle name="AutoFormat Options 10 2" xfId="2305" xr:uid="{00000000-0005-0000-0000-0000ED070000}"/>
    <cellStyle name="AutoFormat Options 11" xfId="2306" xr:uid="{00000000-0005-0000-0000-0000EE070000}"/>
    <cellStyle name="AutoFormat Options 11 2" xfId="2307" xr:uid="{00000000-0005-0000-0000-0000EF070000}"/>
    <cellStyle name="AutoFormat Options 2" xfId="2308" xr:uid="{00000000-0005-0000-0000-0000F0070000}"/>
    <cellStyle name="AutoFormat Options 2 2" xfId="2309" xr:uid="{00000000-0005-0000-0000-0000F1070000}"/>
    <cellStyle name="AutoFormat Options 3" xfId="2310" xr:uid="{00000000-0005-0000-0000-0000F2070000}"/>
    <cellStyle name="AutoFormat Options 3 2" xfId="2311" xr:uid="{00000000-0005-0000-0000-0000F3070000}"/>
    <cellStyle name="AutoFormat Options 4" xfId="2312" xr:uid="{00000000-0005-0000-0000-0000F4070000}"/>
    <cellStyle name="AutoFormat Options 4 2" xfId="2313" xr:uid="{00000000-0005-0000-0000-0000F5070000}"/>
    <cellStyle name="AutoFormat Options 5" xfId="2314" xr:uid="{00000000-0005-0000-0000-0000F6070000}"/>
    <cellStyle name="AutoFormat Options 5 2" xfId="2315" xr:uid="{00000000-0005-0000-0000-0000F7070000}"/>
    <cellStyle name="AutoFormat Options 6" xfId="2316" xr:uid="{00000000-0005-0000-0000-0000F8070000}"/>
    <cellStyle name="AutoFormat Options 6 2" xfId="2317" xr:uid="{00000000-0005-0000-0000-0000F9070000}"/>
    <cellStyle name="AutoFormat Options 7" xfId="2318" xr:uid="{00000000-0005-0000-0000-0000FA070000}"/>
    <cellStyle name="AutoFormat Options 7 2" xfId="2319" xr:uid="{00000000-0005-0000-0000-0000FB070000}"/>
    <cellStyle name="AutoFormat Options 8" xfId="2320" xr:uid="{00000000-0005-0000-0000-0000FC070000}"/>
    <cellStyle name="AutoFormat Options 8 2" xfId="2321" xr:uid="{00000000-0005-0000-0000-0000FD070000}"/>
    <cellStyle name="AutoFormat Options 9" xfId="2322" xr:uid="{00000000-0005-0000-0000-0000FE070000}"/>
    <cellStyle name="AutoFormat Options 9 2" xfId="2323" xr:uid="{00000000-0005-0000-0000-0000FF070000}"/>
    <cellStyle name="Background (,0)" xfId="2324" xr:uid="{00000000-0005-0000-0000-000000080000}"/>
    <cellStyle name="background grid" xfId="2325" xr:uid="{00000000-0005-0000-0000-000001080000}"/>
    <cellStyle name="Bad 2" xfId="2326" xr:uid="{00000000-0005-0000-0000-000002080000}"/>
    <cellStyle name="Black" xfId="2327" xr:uid="{00000000-0005-0000-0000-000003080000}"/>
    <cellStyle name="blank" xfId="2328" xr:uid="{00000000-0005-0000-0000-000004080000}"/>
    <cellStyle name="blue" xfId="2329" xr:uid="{00000000-0005-0000-0000-000005080000}"/>
    <cellStyle name="Body" xfId="2330" xr:uid="{00000000-0005-0000-0000-000006080000}"/>
    <cellStyle name="Body 2" xfId="2331" xr:uid="{00000000-0005-0000-0000-000007080000}"/>
    <cellStyle name="Bold grid (,0)" xfId="2332" xr:uid="{00000000-0005-0000-0000-000008080000}"/>
    <cellStyle name="Border" xfId="2333" xr:uid="{00000000-0005-0000-0000-000009080000}"/>
    <cellStyle name="Border table" xfId="2334" xr:uid="{00000000-0005-0000-0000-00000A080000}"/>
    <cellStyle name="Bottom" xfId="2335" xr:uid="{00000000-0005-0000-0000-00000B080000}"/>
    <cellStyle name="British Pound" xfId="2336" xr:uid="{00000000-0005-0000-0000-00000C080000}"/>
    <cellStyle name="c" xfId="2337" xr:uid="{00000000-0005-0000-0000-00000D080000}"/>
    <cellStyle name="Ç¥ÁØ_¿ù°£¿ä¾àº¸°í" xfId="2338" xr:uid="{00000000-0005-0000-0000-00000E080000}"/>
    <cellStyle name="C600 PN" xfId="2339" xr:uid="{00000000-0005-0000-0000-00000F080000}"/>
    <cellStyle name="C600 PN 2" xfId="2340" xr:uid="{00000000-0005-0000-0000-000010080000}"/>
    <cellStyle name="C600 PN 3" xfId="2341" xr:uid="{00000000-0005-0000-0000-000011080000}"/>
    <cellStyle name="C600 PN 4" xfId="2342" xr:uid="{00000000-0005-0000-0000-000012080000}"/>
    <cellStyle name="C600 PN 5" xfId="2343" xr:uid="{00000000-0005-0000-0000-000013080000}"/>
    <cellStyle name="C600 PN 6" xfId="2344" xr:uid="{00000000-0005-0000-0000-000014080000}"/>
    <cellStyle name="C600 PN 7" xfId="2345" xr:uid="{00000000-0005-0000-0000-000015080000}"/>
    <cellStyle name="C600 PN 8" xfId="2346" xr:uid="{00000000-0005-0000-0000-000016080000}"/>
    <cellStyle name="Calc Currency (0)" xfId="2347" xr:uid="{00000000-0005-0000-0000-000017080000}"/>
    <cellStyle name="Calc Currency (0) 10" xfId="2348" xr:uid="{00000000-0005-0000-0000-000018080000}"/>
    <cellStyle name="Calc Currency (0) 11" xfId="2349" xr:uid="{00000000-0005-0000-0000-000019080000}"/>
    <cellStyle name="Calc Currency (0) 12" xfId="2350" xr:uid="{00000000-0005-0000-0000-00001A080000}"/>
    <cellStyle name="Calc Currency (0) 13" xfId="2351" xr:uid="{00000000-0005-0000-0000-00001B080000}"/>
    <cellStyle name="Calc Currency (0) 14" xfId="2352" xr:uid="{00000000-0005-0000-0000-00001C080000}"/>
    <cellStyle name="Calc Currency (0) 15" xfId="2353" xr:uid="{00000000-0005-0000-0000-00001D080000}"/>
    <cellStyle name="Calc Currency (0) 16" xfId="2354" xr:uid="{00000000-0005-0000-0000-00001E080000}"/>
    <cellStyle name="Calc Currency (0) 17" xfId="2355" xr:uid="{00000000-0005-0000-0000-00001F080000}"/>
    <cellStyle name="Calc Currency (0) 18" xfId="2356" xr:uid="{00000000-0005-0000-0000-000020080000}"/>
    <cellStyle name="Calc Currency (0) 19" xfId="2357" xr:uid="{00000000-0005-0000-0000-000021080000}"/>
    <cellStyle name="Calc Currency (0) 2" xfId="2358" xr:uid="{00000000-0005-0000-0000-000022080000}"/>
    <cellStyle name="Calc Currency (0) 2 2" xfId="2359" xr:uid="{00000000-0005-0000-0000-000023080000}"/>
    <cellStyle name="Calc Currency (0) 20" xfId="2360" xr:uid="{00000000-0005-0000-0000-000024080000}"/>
    <cellStyle name="Calc Currency (0) 21" xfId="2361" xr:uid="{00000000-0005-0000-0000-000025080000}"/>
    <cellStyle name="Calc Currency (0) 22" xfId="2362" xr:uid="{00000000-0005-0000-0000-000026080000}"/>
    <cellStyle name="Calc Currency (0) 23" xfId="2363" xr:uid="{00000000-0005-0000-0000-000027080000}"/>
    <cellStyle name="Calc Currency (0) 24" xfId="2364" xr:uid="{00000000-0005-0000-0000-000028080000}"/>
    <cellStyle name="Calc Currency (0) 25" xfId="2365" xr:uid="{00000000-0005-0000-0000-000029080000}"/>
    <cellStyle name="Calc Currency (0) 26" xfId="2366" xr:uid="{00000000-0005-0000-0000-00002A080000}"/>
    <cellStyle name="Calc Currency (0) 27" xfId="2367" xr:uid="{00000000-0005-0000-0000-00002B080000}"/>
    <cellStyle name="Calc Currency (0) 28" xfId="2368" xr:uid="{00000000-0005-0000-0000-00002C080000}"/>
    <cellStyle name="Calc Currency (0) 29" xfId="2369" xr:uid="{00000000-0005-0000-0000-00002D080000}"/>
    <cellStyle name="Calc Currency (0) 3" xfId="2370" xr:uid="{00000000-0005-0000-0000-00002E080000}"/>
    <cellStyle name="Calc Currency (0) 3 2" xfId="2371" xr:uid="{00000000-0005-0000-0000-00002F080000}"/>
    <cellStyle name="Calc Currency (0) 30" xfId="2372" xr:uid="{00000000-0005-0000-0000-000030080000}"/>
    <cellStyle name="Calc Currency (0) 4" xfId="2373" xr:uid="{00000000-0005-0000-0000-000031080000}"/>
    <cellStyle name="Calc Currency (0) 4 2" xfId="2374" xr:uid="{00000000-0005-0000-0000-000032080000}"/>
    <cellStyle name="Calc Currency (0) 5" xfId="2375" xr:uid="{00000000-0005-0000-0000-000033080000}"/>
    <cellStyle name="Calc Currency (0) 5 2" xfId="2376" xr:uid="{00000000-0005-0000-0000-000034080000}"/>
    <cellStyle name="Calc Currency (0) 6" xfId="2377" xr:uid="{00000000-0005-0000-0000-000035080000}"/>
    <cellStyle name="Calc Currency (0) 6 2" xfId="2378" xr:uid="{00000000-0005-0000-0000-000036080000}"/>
    <cellStyle name="Calc Currency (0) 7" xfId="2379" xr:uid="{00000000-0005-0000-0000-000037080000}"/>
    <cellStyle name="Calc Currency (0) 7 2" xfId="2380" xr:uid="{00000000-0005-0000-0000-000038080000}"/>
    <cellStyle name="Calc Currency (0) 8" xfId="2381" xr:uid="{00000000-0005-0000-0000-000039080000}"/>
    <cellStyle name="Calc Currency (0) 8 2" xfId="2382" xr:uid="{00000000-0005-0000-0000-00003A080000}"/>
    <cellStyle name="Calc Currency (0) 9" xfId="2383" xr:uid="{00000000-0005-0000-0000-00003B080000}"/>
    <cellStyle name="Calc Currency (2)" xfId="2384" xr:uid="{00000000-0005-0000-0000-00003C080000}"/>
    <cellStyle name="Calc Currency (2) 10" xfId="2385" xr:uid="{00000000-0005-0000-0000-00003D080000}"/>
    <cellStyle name="Calc Currency (2) 11" xfId="2386" xr:uid="{00000000-0005-0000-0000-00003E080000}"/>
    <cellStyle name="Calc Currency (2) 2" xfId="2387" xr:uid="{00000000-0005-0000-0000-00003F080000}"/>
    <cellStyle name="Calc Currency (2) 3" xfId="2388" xr:uid="{00000000-0005-0000-0000-000040080000}"/>
    <cellStyle name="Calc Currency (2) 4" xfId="2389" xr:uid="{00000000-0005-0000-0000-000041080000}"/>
    <cellStyle name="Calc Currency (2) 5" xfId="2390" xr:uid="{00000000-0005-0000-0000-000042080000}"/>
    <cellStyle name="Calc Currency (2) 6" xfId="2391" xr:uid="{00000000-0005-0000-0000-000043080000}"/>
    <cellStyle name="Calc Currency (2) 7" xfId="2392" xr:uid="{00000000-0005-0000-0000-000044080000}"/>
    <cellStyle name="Calc Currency (2) 8" xfId="2393" xr:uid="{00000000-0005-0000-0000-000045080000}"/>
    <cellStyle name="Calc Currency (2) 9" xfId="2394" xr:uid="{00000000-0005-0000-0000-000046080000}"/>
    <cellStyle name="Calc Percent (0)" xfId="2395" xr:uid="{00000000-0005-0000-0000-000047080000}"/>
    <cellStyle name="Calc Percent (0) 10" xfId="2396" xr:uid="{00000000-0005-0000-0000-000048080000}"/>
    <cellStyle name="Calc Percent (0) 11" xfId="2397" xr:uid="{00000000-0005-0000-0000-000049080000}"/>
    <cellStyle name="Calc Percent (0) 2" xfId="2398" xr:uid="{00000000-0005-0000-0000-00004A080000}"/>
    <cellStyle name="Calc Percent (0) 3" xfId="2399" xr:uid="{00000000-0005-0000-0000-00004B080000}"/>
    <cellStyle name="Calc Percent (0) 4" xfId="2400" xr:uid="{00000000-0005-0000-0000-00004C080000}"/>
    <cellStyle name="Calc Percent (0) 5" xfId="2401" xr:uid="{00000000-0005-0000-0000-00004D080000}"/>
    <cellStyle name="Calc Percent (0) 6" xfId="2402" xr:uid="{00000000-0005-0000-0000-00004E080000}"/>
    <cellStyle name="Calc Percent (0) 7" xfId="2403" xr:uid="{00000000-0005-0000-0000-00004F080000}"/>
    <cellStyle name="Calc Percent (0) 8" xfId="2404" xr:uid="{00000000-0005-0000-0000-000050080000}"/>
    <cellStyle name="Calc Percent (0) 9" xfId="2405" xr:uid="{00000000-0005-0000-0000-000051080000}"/>
    <cellStyle name="Calc Percent (1)" xfId="2406" xr:uid="{00000000-0005-0000-0000-000052080000}"/>
    <cellStyle name="Calc Percent (1) 10" xfId="2407" xr:uid="{00000000-0005-0000-0000-000053080000}"/>
    <cellStyle name="Calc Percent (1) 11" xfId="2408" xr:uid="{00000000-0005-0000-0000-000054080000}"/>
    <cellStyle name="Calc Percent (1) 2" xfId="2409" xr:uid="{00000000-0005-0000-0000-000055080000}"/>
    <cellStyle name="Calc Percent (1) 3" xfId="2410" xr:uid="{00000000-0005-0000-0000-000056080000}"/>
    <cellStyle name="Calc Percent (1) 4" xfId="2411" xr:uid="{00000000-0005-0000-0000-000057080000}"/>
    <cellStyle name="Calc Percent (1) 5" xfId="2412" xr:uid="{00000000-0005-0000-0000-000058080000}"/>
    <cellStyle name="Calc Percent (1) 6" xfId="2413" xr:uid="{00000000-0005-0000-0000-000059080000}"/>
    <cellStyle name="Calc Percent (1) 7" xfId="2414" xr:uid="{00000000-0005-0000-0000-00005A080000}"/>
    <cellStyle name="Calc Percent (1) 8" xfId="2415" xr:uid="{00000000-0005-0000-0000-00005B080000}"/>
    <cellStyle name="Calc Percent (1) 9" xfId="2416" xr:uid="{00000000-0005-0000-0000-00005C080000}"/>
    <cellStyle name="Calc Percent (2)" xfId="2417" xr:uid="{00000000-0005-0000-0000-00005D080000}"/>
    <cellStyle name="Calc Percent (2) 10" xfId="2418" xr:uid="{00000000-0005-0000-0000-00005E080000}"/>
    <cellStyle name="Calc Percent (2) 11" xfId="2419" xr:uid="{00000000-0005-0000-0000-00005F080000}"/>
    <cellStyle name="Calc Percent (2) 2" xfId="2420" xr:uid="{00000000-0005-0000-0000-000060080000}"/>
    <cellStyle name="Calc Percent (2) 3" xfId="2421" xr:uid="{00000000-0005-0000-0000-000061080000}"/>
    <cellStyle name="Calc Percent (2) 4" xfId="2422" xr:uid="{00000000-0005-0000-0000-000062080000}"/>
    <cellStyle name="Calc Percent (2) 5" xfId="2423" xr:uid="{00000000-0005-0000-0000-000063080000}"/>
    <cellStyle name="Calc Percent (2) 6" xfId="2424" xr:uid="{00000000-0005-0000-0000-000064080000}"/>
    <cellStyle name="Calc Percent (2) 7" xfId="2425" xr:uid="{00000000-0005-0000-0000-000065080000}"/>
    <cellStyle name="Calc Percent (2) 8" xfId="2426" xr:uid="{00000000-0005-0000-0000-000066080000}"/>
    <cellStyle name="Calc Percent (2) 9" xfId="2427" xr:uid="{00000000-0005-0000-0000-000067080000}"/>
    <cellStyle name="Calc Units (0)" xfId="2428" xr:uid="{00000000-0005-0000-0000-000068080000}"/>
    <cellStyle name="Calc Units (0) 10" xfId="2429" xr:uid="{00000000-0005-0000-0000-000069080000}"/>
    <cellStyle name="Calc Units (0) 11" xfId="2430" xr:uid="{00000000-0005-0000-0000-00006A080000}"/>
    <cellStyle name="Calc Units (0) 2" xfId="2431" xr:uid="{00000000-0005-0000-0000-00006B080000}"/>
    <cellStyle name="Calc Units (0) 3" xfId="2432" xr:uid="{00000000-0005-0000-0000-00006C080000}"/>
    <cellStyle name="Calc Units (0) 4" xfId="2433" xr:uid="{00000000-0005-0000-0000-00006D080000}"/>
    <cellStyle name="Calc Units (0) 5" xfId="2434" xr:uid="{00000000-0005-0000-0000-00006E080000}"/>
    <cellStyle name="Calc Units (0) 6" xfId="2435" xr:uid="{00000000-0005-0000-0000-00006F080000}"/>
    <cellStyle name="Calc Units (0) 7" xfId="2436" xr:uid="{00000000-0005-0000-0000-000070080000}"/>
    <cellStyle name="Calc Units (0) 8" xfId="2437" xr:uid="{00000000-0005-0000-0000-000071080000}"/>
    <cellStyle name="Calc Units (0) 9" xfId="2438" xr:uid="{00000000-0005-0000-0000-000072080000}"/>
    <cellStyle name="Calc Units (1)" xfId="2439" xr:uid="{00000000-0005-0000-0000-000073080000}"/>
    <cellStyle name="Calc Units (1) 10" xfId="2440" xr:uid="{00000000-0005-0000-0000-000074080000}"/>
    <cellStyle name="Calc Units (1) 11" xfId="2441" xr:uid="{00000000-0005-0000-0000-000075080000}"/>
    <cellStyle name="Calc Units (1) 2" xfId="2442" xr:uid="{00000000-0005-0000-0000-000076080000}"/>
    <cellStyle name="Calc Units (1) 3" xfId="2443" xr:uid="{00000000-0005-0000-0000-000077080000}"/>
    <cellStyle name="Calc Units (1) 4" xfId="2444" xr:uid="{00000000-0005-0000-0000-000078080000}"/>
    <cellStyle name="Calc Units (1) 5" xfId="2445" xr:uid="{00000000-0005-0000-0000-000079080000}"/>
    <cellStyle name="Calc Units (1) 6" xfId="2446" xr:uid="{00000000-0005-0000-0000-00007A080000}"/>
    <cellStyle name="Calc Units (1) 7" xfId="2447" xr:uid="{00000000-0005-0000-0000-00007B080000}"/>
    <cellStyle name="Calc Units (1) 8" xfId="2448" xr:uid="{00000000-0005-0000-0000-00007C080000}"/>
    <cellStyle name="Calc Units (1) 9" xfId="2449" xr:uid="{00000000-0005-0000-0000-00007D080000}"/>
    <cellStyle name="Calc Units (2)" xfId="2450" xr:uid="{00000000-0005-0000-0000-00007E080000}"/>
    <cellStyle name="Calc Units (2) 10" xfId="2451" xr:uid="{00000000-0005-0000-0000-00007F080000}"/>
    <cellStyle name="Calc Units (2) 11" xfId="2452" xr:uid="{00000000-0005-0000-0000-000080080000}"/>
    <cellStyle name="Calc Units (2) 2" xfId="2453" xr:uid="{00000000-0005-0000-0000-000081080000}"/>
    <cellStyle name="Calc Units (2) 3" xfId="2454" xr:uid="{00000000-0005-0000-0000-000082080000}"/>
    <cellStyle name="Calc Units (2) 4" xfId="2455" xr:uid="{00000000-0005-0000-0000-000083080000}"/>
    <cellStyle name="Calc Units (2) 5" xfId="2456" xr:uid="{00000000-0005-0000-0000-000084080000}"/>
    <cellStyle name="Calc Units (2) 6" xfId="2457" xr:uid="{00000000-0005-0000-0000-000085080000}"/>
    <cellStyle name="Calc Units (2) 7" xfId="2458" xr:uid="{00000000-0005-0000-0000-000086080000}"/>
    <cellStyle name="Calc Units (2) 8" xfId="2459" xr:uid="{00000000-0005-0000-0000-000087080000}"/>
    <cellStyle name="Calc Units (2) 9" xfId="2460" xr:uid="{00000000-0005-0000-0000-000088080000}"/>
    <cellStyle name="Calculation 2" xfId="2461" xr:uid="{00000000-0005-0000-0000-000089080000}"/>
    <cellStyle name="Centered Heading" xfId="2462" xr:uid="{00000000-0005-0000-0000-00008A080000}"/>
    <cellStyle name="Check Cell 2" xfId="2463" xr:uid="{00000000-0005-0000-0000-00008B080000}"/>
    <cellStyle name="clear - Style2" xfId="2464" xr:uid="{00000000-0005-0000-0000-00008C080000}"/>
    <cellStyle name="Cmnt - Style1" xfId="2465" xr:uid="{00000000-0005-0000-0000-00008D080000}"/>
    <cellStyle name="Co. Names" xfId="2466" xr:uid="{00000000-0005-0000-0000-00008E080000}"/>
    <cellStyle name="Col Heading" xfId="2467" xr:uid="{00000000-0005-0000-0000-00008F080000}"/>
    <cellStyle name="Col Heading 10" xfId="2468" xr:uid="{00000000-0005-0000-0000-000090080000}"/>
    <cellStyle name="Col Heading 11" xfId="2469" xr:uid="{00000000-0005-0000-0000-000091080000}"/>
    <cellStyle name="Col Heading 12" xfId="2470" xr:uid="{00000000-0005-0000-0000-000092080000}"/>
    <cellStyle name="Col Heading 13" xfId="2471" xr:uid="{00000000-0005-0000-0000-000093080000}"/>
    <cellStyle name="Col Heading 14" xfId="2472" xr:uid="{00000000-0005-0000-0000-000094080000}"/>
    <cellStyle name="Col Heading 15" xfId="2473" xr:uid="{00000000-0005-0000-0000-000095080000}"/>
    <cellStyle name="Col Heading 16" xfId="2474" xr:uid="{00000000-0005-0000-0000-000096080000}"/>
    <cellStyle name="Col Heading 17" xfId="2475" xr:uid="{00000000-0005-0000-0000-000097080000}"/>
    <cellStyle name="Col Heading 18" xfId="2476" xr:uid="{00000000-0005-0000-0000-000098080000}"/>
    <cellStyle name="Col Heading 19" xfId="2477" xr:uid="{00000000-0005-0000-0000-000099080000}"/>
    <cellStyle name="Col Heading 2" xfId="2478" xr:uid="{00000000-0005-0000-0000-00009A080000}"/>
    <cellStyle name="Col Heading 2 2" xfId="2479" xr:uid="{00000000-0005-0000-0000-00009B080000}"/>
    <cellStyle name="Col Heading 2_Top 20-IR" xfId="2480" xr:uid="{00000000-0005-0000-0000-00009C080000}"/>
    <cellStyle name="Col Heading 20" xfId="2481" xr:uid="{00000000-0005-0000-0000-00009D080000}"/>
    <cellStyle name="Col Heading 21" xfId="2482" xr:uid="{00000000-0005-0000-0000-00009E080000}"/>
    <cellStyle name="Col Heading 22" xfId="2483" xr:uid="{00000000-0005-0000-0000-00009F080000}"/>
    <cellStyle name="Col Heading 23" xfId="2484" xr:uid="{00000000-0005-0000-0000-0000A0080000}"/>
    <cellStyle name="Col Heading 24" xfId="2485" xr:uid="{00000000-0005-0000-0000-0000A1080000}"/>
    <cellStyle name="Col Heading 25" xfId="2486" xr:uid="{00000000-0005-0000-0000-0000A2080000}"/>
    <cellStyle name="Col Heading 26" xfId="2487" xr:uid="{00000000-0005-0000-0000-0000A3080000}"/>
    <cellStyle name="Col Heading 27" xfId="2488" xr:uid="{00000000-0005-0000-0000-0000A4080000}"/>
    <cellStyle name="Col Heading 28" xfId="2489" xr:uid="{00000000-0005-0000-0000-0000A5080000}"/>
    <cellStyle name="Col Heading 29" xfId="2490" xr:uid="{00000000-0005-0000-0000-0000A6080000}"/>
    <cellStyle name="Col Heading 3" xfId="2491" xr:uid="{00000000-0005-0000-0000-0000A7080000}"/>
    <cellStyle name="Col Heading 3 2" xfId="2492" xr:uid="{00000000-0005-0000-0000-0000A8080000}"/>
    <cellStyle name="Col Heading 3_Top 20-IR" xfId="2493" xr:uid="{00000000-0005-0000-0000-0000A9080000}"/>
    <cellStyle name="Col Heading 30" xfId="2494" xr:uid="{00000000-0005-0000-0000-0000AA080000}"/>
    <cellStyle name="Col Heading 31" xfId="2495" xr:uid="{00000000-0005-0000-0000-0000AB080000}"/>
    <cellStyle name="Col Heading 32" xfId="2496" xr:uid="{00000000-0005-0000-0000-0000AC080000}"/>
    <cellStyle name="Col Heading 33" xfId="2497" xr:uid="{00000000-0005-0000-0000-0000AD080000}"/>
    <cellStyle name="Col Heading 4" xfId="2498" xr:uid="{00000000-0005-0000-0000-0000AE080000}"/>
    <cellStyle name="Col Heading 4 2" xfId="2499" xr:uid="{00000000-0005-0000-0000-0000AF080000}"/>
    <cellStyle name="Col Heading 4_Top 20-IR" xfId="2500" xr:uid="{00000000-0005-0000-0000-0000B0080000}"/>
    <cellStyle name="Col Heading 5" xfId="2501" xr:uid="{00000000-0005-0000-0000-0000B1080000}"/>
    <cellStyle name="Col Heading 6" xfId="2502" xr:uid="{00000000-0005-0000-0000-0000B2080000}"/>
    <cellStyle name="Col Heading 7" xfId="2503" xr:uid="{00000000-0005-0000-0000-0000B3080000}"/>
    <cellStyle name="Col Heading 8" xfId="2504" xr:uid="{00000000-0005-0000-0000-0000B4080000}"/>
    <cellStyle name="Col Heading 9" xfId="2505" xr:uid="{00000000-0005-0000-0000-0000B5080000}"/>
    <cellStyle name="Col Heads" xfId="2506" xr:uid="{00000000-0005-0000-0000-0000B6080000}"/>
    <cellStyle name="Col Heads 2" xfId="2507" xr:uid="{00000000-0005-0000-0000-0000B7080000}"/>
    <cellStyle name="Column_Title" xfId="2508" xr:uid="{00000000-0005-0000-0000-0000B8080000}"/>
    <cellStyle name="ColumnAttributeAbovePrompt" xfId="2509" xr:uid="{00000000-0005-0000-0000-0000B9080000}"/>
    <cellStyle name="ColumnAttributeAbovePrompt 2" xfId="2510" xr:uid="{00000000-0005-0000-0000-0000BA080000}"/>
    <cellStyle name="ColumnAttributePrompt" xfId="2511" xr:uid="{00000000-0005-0000-0000-0000BB080000}"/>
    <cellStyle name="ColumnAttributePrompt 2" xfId="2512" xr:uid="{00000000-0005-0000-0000-0000BC080000}"/>
    <cellStyle name="ColumnAttributeValue" xfId="2513" xr:uid="{00000000-0005-0000-0000-0000BD080000}"/>
    <cellStyle name="ColumnAttributeValue 2" xfId="2514" xr:uid="{00000000-0005-0000-0000-0000BE080000}"/>
    <cellStyle name="ColumnHeadingPrompt" xfId="2515" xr:uid="{00000000-0005-0000-0000-0000BF080000}"/>
    <cellStyle name="ColumnHeadingPrompt 2" xfId="2516" xr:uid="{00000000-0005-0000-0000-0000C0080000}"/>
    <cellStyle name="ColumnHeadingValue" xfId="2517" xr:uid="{00000000-0005-0000-0000-0000C1080000}"/>
    <cellStyle name="ColumnHeadingValue 2" xfId="2518" xr:uid="{00000000-0005-0000-0000-0000C2080000}"/>
    <cellStyle name="columns" xfId="2519" xr:uid="{00000000-0005-0000-0000-0000C3080000}"/>
    <cellStyle name="Comma" xfId="1" builtinId="3"/>
    <cellStyle name="Comma  - Style1" xfId="2520" xr:uid="{00000000-0005-0000-0000-0000C5080000}"/>
    <cellStyle name="Comma  - Style1 2" xfId="2521" xr:uid="{00000000-0005-0000-0000-0000C6080000}"/>
    <cellStyle name="Comma  - Style2" xfId="2522" xr:uid="{00000000-0005-0000-0000-0000C7080000}"/>
    <cellStyle name="Comma  - Style3" xfId="2523" xr:uid="{00000000-0005-0000-0000-0000C8080000}"/>
    <cellStyle name="Comma  - Style4" xfId="2524" xr:uid="{00000000-0005-0000-0000-0000C9080000}"/>
    <cellStyle name="Comma  - Style5" xfId="2525" xr:uid="{00000000-0005-0000-0000-0000CA080000}"/>
    <cellStyle name="Comma  - Style6" xfId="2526" xr:uid="{00000000-0005-0000-0000-0000CB080000}"/>
    <cellStyle name="Comma  - Style7" xfId="2527" xr:uid="{00000000-0005-0000-0000-0000CC080000}"/>
    <cellStyle name="Comma  - Style8" xfId="2528" xr:uid="{00000000-0005-0000-0000-0000CD080000}"/>
    <cellStyle name="comma (,0)" xfId="2529" xr:uid="{00000000-0005-0000-0000-0000CE080000}"/>
    <cellStyle name="comma (,0) 10" xfId="2530" xr:uid="{00000000-0005-0000-0000-0000CF080000}"/>
    <cellStyle name="comma (,0) 11" xfId="2531" xr:uid="{00000000-0005-0000-0000-0000D0080000}"/>
    <cellStyle name="comma (,0) 12" xfId="2532" xr:uid="{00000000-0005-0000-0000-0000D1080000}"/>
    <cellStyle name="comma (,0) 13" xfId="2533" xr:uid="{00000000-0005-0000-0000-0000D2080000}"/>
    <cellStyle name="comma (,0) 14" xfId="2534" xr:uid="{00000000-0005-0000-0000-0000D3080000}"/>
    <cellStyle name="comma (,0) 15" xfId="2535" xr:uid="{00000000-0005-0000-0000-0000D4080000}"/>
    <cellStyle name="comma (,0) 16" xfId="2536" xr:uid="{00000000-0005-0000-0000-0000D5080000}"/>
    <cellStyle name="comma (,0) 17" xfId="2537" xr:uid="{00000000-0005-0000-0000-0000D6080000}"/>
    <cellStyle name="comma (,0) 18" xfId="2538" xr:uid="{00000000-0005-0000-0000-0000D7080000}"/>
    <cellStyle name="comma (,0) 19" xfId="2539" xr:uid="{00000000-0005-0000-0000-0000D8080000}"/>
    <cellStyle name="comma (,0) 2" xfId="2540" xr:uid="{00000000-0005-0000-0000-0000D9080000}"/>
    <cellStyle name="comma (,0) 20" xfId="2541" xr:uid="{00000000-0005-0000-0000-0000DA080000}"/>
    <cellStyle name="comma (,0) 21" xfId="2542" xr:uid="{00000000-0005-0000-0000-0000DB080000}"/>
    <cellStyle name="comma (,0) 22" xfId="2543" xr:uid="{00000000-0005-0000-0000-0000DC080000}"/>
    <cellStyle name="comma (,0) 23" xfId="2544" xr:uid="{00000000-0005-0000-0000-0000DD080000}"/>
    <cellStyle name="comma (,0) 24" xfId="2545" xr:uid="{00000000-0005-0000-0000-0000DE080000}"/>
    <cellStyle name="comma (,0) 25" xfId="2546" xr:uid="{00000000-0005-0000-0000-0000DF080000}"/>
    <cellStyle name="comma (,0) 26" xfId="2547" xr:uid="{00000000-0005-0000-0000-0000E0080000}"/>
    <cellStyle name="comma (,0) 27" xfId="2548" xr:uid="{00000000-0005-0000-0000-0000E1080000}"/>
    <cellStyle name="comma (,0) 28" xfId="2549" xr:uid="{00000000-0005-0000-0000-0000E2080000}"/>
    <cellStyle name="comma (,0) 29" xfId="2550" xr:uid="{00000000-0005-0000-0000-0000E3080000}"/>
    <cellStyle name="comma (,0) 3" xfId="2551" xr:uid="{00000000-0005-0000-0000-0000E4080000}"/>
    <cellStyle name="comma (,0) 30" xfId="2552" xr:uid="{00000000-0005-0000-0000-0000E5080000}"/>
    <cellStyle name="comma (,0) 4" xfId="2553" xr:uid="{00000000-0005-0000-0000-0000E6080000}"/>
    <cellStyle name="comma (,0) 5" xfId="2554" xr:uid="{00000000-0005-0000-0000-0000E7080000}"/>
    <cellStyle name="comma (,0) 6" xfId="2555" xr:uid="{00000000-0005-0000-0000-0000E8080000}"/>
    <cellStyle name="comma (,0) 7" xfId="2556" xr:uid="{00000000-0005-0000-0000-0000E9080000}"/>
    <cellStyle name="comma (,0) 8" xfId="2557" xr:uid="{00000000-0005-0000-0000-0000EA080000}"/>
    <cellStyle name="comma (,0) 9" xfId="2558" xr:uid="{00000000-0005-0000-0000-0000EB080000}"/>
    <cellStyle name="comma (,1)" xfId="2559" xr:uid="{00000000-0005-0000-0000-0000EC080000}"/>
    <cellStyle name="comma (,1) 2" xfId="2560" xr:uid="{00000000-0005-0000-0000-0000ED080000}"/>
    <cellStyle name="comma (,1) 3" xfId="2561" xr:uid="{00000000-0005-0000-0000-0000EE080000}"/>
    <cellStyle name="comma (,1) 4" xfId="2562" xr:uid="{00000000-0005-0000-0000-0000EF080000}"/>
    <cellStyle name="comma (,2)" xfId="2563" xr:uid="{00000000-0005-0000-0000-0000F0080000}"/>
    <cellStyle name="comma (,2) 2" xfId="2564" xr:uid="{00000000-0005-0000-0000-0000F1080000}"/>
    <cellStyle name="comma (,2) 3" xfId="2565" xr:uid="{00000000-0005-0000-0000-0000F2080000}"/>
    <cellStyle name="comma (,2) 4" xfId="2566" xr:uid="{00000000-0005-0000-0000-0000F3080000}"/>
    <cellStyle name="comma (0)" xfId="2567" xr:uid="{00000000-0005-0000-0000-0000F4080000}"/>
    <cellStyle name="comma (K0)" xfId="2568" xr:uid="{00000000-0005-0000-0000-0000F5080000}"/>
    <cellStyle name="comma (K0) 10" xfId="2569" xr:uid="{00000000-0005-0000-0000-0000F6080000}"/>
    <cellStyle name="comma (K0) 11" xfId="2570" xr:uid="{00000000-0005-0000-0000-0000F7080000}"/>
    <cellStyle name="comma (K0) 12" xfId="2571" xr:uid="{00000000-0005-0000-0000-0000F8080000}"/>
    <cellStyle name="comma (K0) 13" xfId="2572" xr:uid="{00000000-0005-0000-0000-0000F9080000}"/>
    <cellStyle name="comma (K0) 14" xfId="2573" xr:uid="{00000000-0005-0000-0000-0000FA080000}"/>
    <cellStyle name="comma (K0) 15" xfId="2574" xr:uid="{00000000-0005-0000-0000-0000FB080000}"/>
    <cellStyle name="comma (K0) 16" xfId="2575" xr:uid="{00000000-0005-0000-0000-0000FC080000}"/>
    <cellStyle name="comma (K0) 17" xfId="2576" xr:uid="{00000000-0005-0000-0000-0000FD080000}"/>
    <cellStyle name="comma (K0) 18" xfId="2577" xr:uid="{00000000-0005-0000-0000-0000FE080000}"/>
    <cellStyle name="comma (K0) 19" xfId="2578" xr:uid="{00000000-0005-0000-0000-0000FF080000}"/>
    <cellStyle name="comma (K0) 2" xfId="2579" xr:uid="{00000000-0005-0000-0000-000000090000}"/>
    <cellStyle name="comma (K0) 20" xfId="2580" xr:uid="{00000000-0005-0000-0000-000001090000}"/>
    <cellStyle name="comma (K0) 21" xfId="2581" xr:uid="{00000000-0005-0000-0000-000002090000}"/>
    <cellStyle name="comma (K0) 22" xfId="2582" xr:uid="{00000000-0005-0000-0000-000003090000}"/>
    <cellStyle name="comma (K0) 23" xfId="2583" xr:uid="{00000000-0005-0000-0000-000004090000}"/>
    <cellStyle name="comma (K0) 24" xfId="2584" xr:uid="{00000000-0005-0000-0000-000005090000}"/>
    <cellStyle name="comma (K0) 25" xfId="2585" xr:uid="{00000000-0005-0000-0000-000006090000}"/>
    <cellStyle name="comma (K0) 26" xfId="2586" xr:uid="{00000000-0005-0000-0000-000007090000}"/>
    <cellStyle name="comma (K0) 27" xfId="2587" xr:uid="{00000000-0005-0000-0000-000008090000}"/>
    <cellStyle name="comma (K0) 28" xfId="2588" xr:uid="{00000000-0005-0000-0000-000009090000}"/>
    <cellStyle name="comma (K0) 29" xfId="2589" xr:uid="{00000000-0005-0000-0000-00000A090000}"/>
    <cellStyle name="comma (K0) 3" xfId="2590" xr:uid="{00000000-0005-0000-0000-00000B090000}"/>
    <cellStyle name="comma (K0) 30" xfId="2591" xr:uid="{00000000-0005-0000-0000-00000C090000}"/>
    <cellStyle name="comma (K0) 4" xfId="2592" xr:uid="{00000000-0005-0000-0000-00000D090000}"/>
    <cellStyle name="comma (K0) 5" xfId="2593" xr:uid="{00000000-0005-0000-0000-00000E090000}"/>
    <cellStyle name="comma (K0) 6" xfId="2594" xr:uid="{00000000-0005-0000-0000-00000F090000}"/>
    <cellStyle name="comma (K0) 7" xfId="2595" xr:uid="{00000000-0005-0000-0000-000010090000}"/>
    <cellStyle name="comma (K0) 8" xfId="2596" xr:uid="{00000000-0005-0000-0000-000011090000}"/>
    <cellStyle name="comma (K0) 9" xfId="2597" xr:uid="{00000000-0005-0000-0000-000012090000}"/>
    <cellStyle name="comma (K1)" xfId="2598" xr:uid="{00000000-0005-0000-0000-000013090000}"/>
    <cellStyle name="comma (K1) 2" xfId="2599" xr:uid="{00000000-0005-0000-0000-000014090000}"/>
    <cellStyle name="comma (K1) 3" xfId="2600" xr:uid="{00000000-0005-0000-0000-000015090000}"/>
    <cellStyle name="comma (K1) 4" xfId="2601" xr:uid="{00000000-0005-0000-0000-000016090000}"/>
    <cellStyle name="comma (M0)" xfId="2602" xr:uid="{00000000-0005-0000-0000-000017090000}"/>
    <cellStyle name="comma (M0) 2" xfId="2603" xr:uid="{00000000-0005-0000-0000-000018090000}"/>
    <cellStyle name="comma (M0) 3" xfId="2604" xr:uid="{00000000-0005-0000-0000-000019090000}"/>
    <cellStyle name="comma (M0) 4" xfId="2605" xr:uid="{00000000-0005-0000-0000-00001A090000}"/>
    <cellStyle name="comma (M1)" xfId="2606" xr:uid="{00000000-0005-0000-0000-00001B090000}"/>
    <cellStyle name="comma (M1) 2" xfId="2607" xr:uid="{00000000-0005-0000-0000-00001C090000}"/>
    <cellStyle name="comma (M1) 3" xfId="2608" xr:uid="{00000000-0005-0000-0000-00001D090000}"/>
    <cellStyle name="comma (M1) 4" xfId="2609" xr:uid="{00000000-0005-0000-0000-00001E090000}"/>
    <cellStyle name="Comma [00]" xfId="2610" xr:uid="{00000000-0005-0000-0000-00001F090000}"/>
    <cellStyle name="Comma [00] 10" xfId="2611" xr:uid="{00000000-0005-0000-0000-000020090000}"/>
    <cellStyle name="Comma [00] 11" xfId="2612" xr:uid="{00000000-0005-0000-0000-000021090000}"/>
    <cellStyle name="Comma [00] 2" xfId="2613" xr:uid="{00000000-0005-0000-0000-000022090000}"/>
    <cellStyle name="Comma [00] 3" xfId="2614" xr:uid="{00000000-0005-0000-0000-000023090000}"/>
    <cellStyle name="Comma [00] 4" xfId="2615" xr:uid="{00000000-0005-0000-0000-000024090000}"/>
    <cellStyle name="Comma [00] 5" xfId="2616" xr:uid="{00000000-0005-0000-0000-000025090000}"/>
    <cellStyle name="Comma [00] 6" xfId="2617" xr:uid="{00000000-0005-0000-0000-000026090000}"/>
    <cellStyle name="Comma [00] 7" xfId="2618" xr:uid="{00000000-0005-0000-0000-000027090000}"/>
    <cellStyle name="Comma [00] 8" xfId="2619" xr:uid="{00000000-0005-0000-0000-000028090000}"/>
    <cellStyle name="Comma [00] 9" xfId="2620" xr:uid="{00000000-0005-0000-0000-000029090000}"/>
    <cellStyle name="comma [1]" xfId="2621" xr:uid="{00000000-0005-0000-0000-00002A090000}"/>
    <cellStyle name="Comma [2]" xfId="2622" xr:uid="{00000000-0005-0000-0000-00002B090000}"/>
    <cellStyle name="Comma 0" xfId="2623" xr:uid="{00000000-0005-0000-0000-00002C090000}"/>
    <cellStyle name="Comma 0*" xfId="2624" xr:uid="{00000000-0005-0000-0000-00002D090000}"/>
    <cellStyle name="Comma 10" xfId="2625" xr:uid="{00000000-0005-0000-0000-00002E090000}"/>
    <cellStyle name="Comma 10 2" xfId="2626" xr:uid="{00000000-0005-0000-0000-00002F090000}"/>
    <cellStyle name="Comma 10 3" xfId="2627" xr:uid="{00000000-0005-0000-0000-000030090000}"/>
    <cellStyle name="Comma 10 4" xfId="2628" xr:uid="{00000000-0005-0000-0000-000031090000}"/>
    <cellStyle name="Comma 10 5" xfId="2629" xr:uid="{00000000-0005-0000-0000-000032090000}"/>
    <cellStyle name="Comma 10 6" xfId="2630" xr:uid="{00000000-0005-0000-0000-000033090000}"/>
    <cellStyle name="Comma 10 7" xfId="2631" xr:uid="{00000000-0005-0000-0000-000034090000}"/>
    <cellStyle name="Comma 10 8" xfId="2632" xr:uid="{00000000-0005-0000-0000-000035090000}"/>
    <cellStyle name="Comma 10 9" xfId="2633" xr:uid="{00000000-0005-0000-0000-000036090000}"/>
    <cellStyle name="Comma 11" xfId="2634" xr:uid="{00000000-0005-0000-0000-000037090000}"/>
    <cellStyle name="Comma 11 2" xfId="2635" xr:uid="{00000000-0005-0000-0000-000038090000}"/>
    <cellStyle name="Comma 11 3" xfId="2636" xr:uid="{00000000-0005-0000-0000-000039090000}"/>
    <cellStyle name="Comma 11 4" xfId="2637" xr:uid="{00000000-0005-0000-0000-00003A090000}"/>
    <cellStyle name="Comma 11 5" xfId="2638" xr:uid="{00000000-0005-0000-0000-00003B090000}"/>
    <cellStyle name="Comma 11 6" xfId="2639" xr:uid="{00000000-0005-0000-0000-00003C090000}"/>
    <cellStyle name="Comma 11 7" xfId="2640" xr:uid="{00000000-0005-0000-0000-00003D090000}"/>
    <cellStyle name="Comma 11 8" xfId="2641" xr:uid="{00000000-0005-0000-0000-00003E090000}"/>
    <cellStyle name="Comma 11 9" xfId="2642" xr:uid="{00000000-0005-0000-0000-00003F090000}"/>
    <cellStyle name="Comma 12" xfId="2643" xr:uid="{00000000-0005-0000-0000-000040090000}"/>
    <cellStyle name="Comma 12 2" xfId="2644" xr:uid="{00000000-0005-0000-0000-000041090000}"/>
    <cellStyle name="Comma 12 3" xfId="2645" xr:uid="{00000000-0005-0000-0000-000042090000}"/>
    <cellStyle name="Comma 12 4" xfId="2646" xr:uid="{00000000-0005-0000-0000-000043090000}"/>
    <cellStyle name="Comma 12 5" xfId="2647" xr:uid="{00000000-0005-0000-0000-000044090000}"/>
    <cellStyle name="Comma 12 6" xfId="2648" xr:uid="{00000000-0005-0000-0000-000045090000}"/>
    <cellStyle name="Comma 12 7" xfId="2649" xr:uid="{00000000-0005-0000-0000-000046090000}"/>
    <cellStyle name="Comma 12 8" xfId="2650" xr:uid="{00000000-0005-0000-0000-000047090000}"/>
    <cellStyle name="Comma 12 9" xfId="2651" xr:uid="{00000000-0005-0000-0000-000048090000}"/>
    <cellStyle name="Comma 13" xfId="2652" xr:uid="{00000000-0005-0000-0000-000049090000}"/>
    <cellStyle name="Comma 13 2" xfId="2653" xr:uid="{00000000-0005-0000-0000-00004A090000}"/>
    <cellStyle name="Comma 13 3" xfId="2654" xr:uid="{00000000-0005-0000-0000-00004B090000}"/>
    <cellStyle name="Comma 13 4" xfId="2655" xr:uid="{00000000-0005-0000-0000-00004C090000}"/>
    <cellStyle name="Comma 13 5" xfId="2656" xr:uid="{00000000-0005-0000-0000-00004D090000}"/>
    <cellStyle name="Comma 13 6" xfId="2657" xr:uid="{00000000-0005-0000-0000-00004E090000}"/>
    <cellStyle name="Comma 13 7" xfId="2658" xr:uid="{00000000-0005-0000-0000-00004F090000}"/>
    <cellStyle name="Comma 13 8" xfId="2659" xr:uid="{00000000-0005-0000-0000-000050090000}"/>
    <cellStyle name="Comma 13 9" xfId="2660" xr:uid="{00000000-0005-0000-0000-000051090000}"/>
    <cellStyle name="Comma 14" xfId="2661" xr:uid="{00000000-0005-0000-0000-000052090000}"/>
    <cellStyle name="Comma 14 2" xfId="2662" xr:uid="{00000000-0005-0000-0000-000053090000}"/>
    <cellStyle name="Comma 14 3" xfId="2663" xr:uid="{00000000-0005-0000-0000-000054090000}"/>
    <cellStyle name="Comma 14 4" xfId="2664" xr:uid="{00000000-0005-0000-0000-000055090000}"/>
    <cellStyle name="Comma 14 5" xfId="2665" xr:uid="{00000000-0005-0000-0000-000056090000}"/>
    <cellStyle name="Comma 14 6" xfId="2666" xr:uid="{00000000-0005-0000-0000-000057090000}"/>
    <cellStyle name="Comma 14 7" xfId="2667" xr:uid="{00000000-0005-0000-0000-000058090000}"/>
    <cellStyle name="Comma 14 8" xfId="2668" xr:uid="{00000000-0005-0000-0000-000059090000}"/>
    <cellStyle name="Comma 14 9" xfId="2669" xr:uid="{00000000-0005-0000-0000-00005A090000}"/>
    <cellStyle name="Comma 15" xfId="2670" xr:uid="{00000000-0005-0000-0000-00005B090000}"/>
    <cellStyle name="Comma 16" xfId="2671" xr:uid="{00000000-0005-0000-0000-00005C090000}"/>
    <cellStyle name="Comma 17" xfId="2672" xr:uid="{00000000-0005-0000-0000-00005D090000}"/>
    <cellStyle name="Comma 18" xfId="2673" xr:uid="{00000000-0005-0000-0000-00005E090000}"/>
    <cellStyle name="Comma 19" xfId="2674" xr:uid="{00000000-0005-0000-0000-00005F090000}"/>
    <cellStyle name="Comma 2" xfId="2" xr:uid="{00000000-0005-0000-0000-000060090000}"/>
    <cellStyle name="Comma 2 10" xfId="2675" xr:uid="{00000000-0005-0000-0000-000061090000}"/>
    <cellStyle name="Comma 2 2" xfId="243" xr:uid="{00000000-0005-0000-0000-000062090000}"/>
    <cellStyle name="Comma 2 2 2" xfId="258" xr:uid="{00000000-0005-0000-0000-000063090000}"/>
    <cellStyle name="Comma 2 2 2 2" xfId="2676" xr:uid="{00000000-0005-0000-0000-000064090000}"/>
    <cellStyle name="Comma 2 2 3" xfId="2677" xr:uid="{00000000-0005-0000-0000-000065090000}"/>
    <cellStyle name="Comma 2 2 4" xfId="2678" xr:uid="{00000000-0005-0000-0000-000066090000}"/>
    <cellStyle name="Comma 2 3" xfId="2679" xr:uid="{00000000-0005-0000-0000-000067090000}"/>
    <cellStyle name="Comma 2 3 2" xfId="2680" xr:uid="{00000000-0005-0000-0000-000068090000}"/>
    <cellStyle name="Comma 2 3 3" xfId="2681" xr:uid="{00000000-0005-0000-0000-000069090000}"/>
    <cellStyle name="Comma 2 3 4" xfId="2682" xr:uid="{00000000-0005-0000-0000-00006A090000}"/>
    <cellStyle name="Comma 2 4" xfId="2683" xr:uid="{00000000-0005-0000-0000-00006B090000}"/>
    <cellStyle name="Comma 2 5" xfId="2684" xr:uid="{00000000-0005-0000-0000-00006C090000}"/>
    <cellStyle name="Comma 2 6" xfId="2685" xr:uid="{00000000-0005-0000-0000-00006D090000}"/>
    <cellStyle name="Comma 2 7" xfId="2686" xr:uid="{00000000-0005-0000-0000-00006E090000}"/>
    <cellStyle name="Comma 2 8" xfId="2687" xr:uid="{00000000-0005-0000-0000-00006F090000}"/>
    <cellStyle name="Comma 2 9" xfId="2688" xr:uid="{00000000-0005-0000-0000-000070090000}"/>
    <cellStyle name="Comma 20" xfId="2689" xr:uid="{00000000-0005-0000-0000-000071090000}"/>
    <cellStyle name="Comma 21" xfId="2690" xr:uid="{00000000-0005-0000-0000-000072090000}"/>
    <cellStyle name="Comma 22" xfId="2691" xr:uid="{00000000-0005-0000-0000-000073090000}"/>
    <cellStyle name="Comma 23" xfId="2692" xr:uid="{00000000-0005-0000-0000-000074090000}"/>
    <cellStyle name="Comma 24" xfId="2693" xr:uid="{00000000-0005-0000-0000-000075090000}"/>
    <cellStyle name="Comma 25" xfId="2694" xr:uid="{00000000-0005-0000-0000-000076090000}"/>
    <cellStyle name="Comma 26" xfId="2695" xr:uid="{00000000-0005-0000-0000-000077090000}"/>
    <cellStyle name="Comma 27" xfId="2696" xr:uid="{00000000-0005-0000-0000-000078090000}"/>
    <cellStyle name="Comma 28" xfId="2697" xr:uid="{00000000-0005-0000-0000-000079090000}"/>
    <cellStyle name="Comma 29" xfId="2698" xr:uid="{00000000-0005-0000-0000-00007A090000}"/>
    <cellStyle name="Comma 3" xfId="3" xr:uid="{00000000-0005-0000-0000-00007B090000}"/>
    <cellStyle name="Comma 3 10" xfId="2699" xr:uid="{00000000-0005-0000-0000-00007C090000}"/>
    <cellStyle name="Comma 3 11" xfId="2700" xr:uid="{00000000-0005-0000-0000-00007D090000}"/>
    <cellStyle name="Comma 3 2" xfId="244" xr:uid="{00000000-0005-0000-0000-00007E090000}"/>
    <cellStyle name="Comma 3 2 2" xfId="259" xr:uid="{00000000-0005-0000-0000-00007F090000}"/>
    <cellStyle name="Comma 3 2 3" xfId="2701" xr:uid="{00000000-0005-0000-0000-000080090000}"/>
    <cellStyle name="Comma 3 3" xfId="2702" xr:uid="{00000000-0005-0000-0000-000081090000}"/>
    <cellStyle name="Comma 3 4" xfId="2703" xr:uid="{00000000-0005-0000-0000-000082090000}"/>
    <cellStyle name="Comma 3 5" xfId="2704" xr:uid="{00000000-0005-0000-0000-000083090000}"/>
    <cellStyle name="Comma 3 6" xfId="2705" xr:uid="{00000000-0005-0000-0000-000084090000}"/>
    <cellStyle name="Comma 3 7" xfId="2706" xr:uid="{00000000-0005-0000-0000-000085090000}"/>
    <cellStyle name="Comma 3 8" xfId="2707" xr:uid="{00000000-0005-0000-0000-000086090000}"/>
    <cellStyle name="Comma 3 9" xfId="2708" xr:uid="{00000000-0005-0000-0000-000087090000}"/>
    <cellStyle name="Comma 4" xfId="4" xr:uid="{00000000-0005-0000-0000-000088090000}"/>
    <cellStyle name="Comma 4 2" xfId="2709" xr:uid="{00000000-0005-0000-0000-000089090000}"/>
    <cellStyle name="Comma 4 3" xfId="2710" xr:uid="{00000000-0005-0000-0000-00008A090000}"/>
    <cellStyle name="Comma 4 4" xfId="2711" xr:uid="{00000000-0005-0000-0000-00008B090000}"/>
    <cellStyle name="Comma 4 5" xfId="2712" xr:uid="{00000000-0005-0000-0000-00008C090000}"/>
    <cellStyle name="Comma 4 6" xfId="2713" xr:uid="{00000000-0005-0000-0000-00008D090000}"/>
    <cellStyle name="Comma 4 7" xfId="2714" xr:uid="{00000000-0005-0000-0000-00008E090000}"/>
    <cellStyle name="Comma 4 8" xfId="2715" xr:uid="{00000000-0005-0000-0000-00008F090000}"/>
    <cellStyle name="Comma 4 9" xfId="2716" xr:uid="{00000000-0005-0000-0000-000090090000}"/>
    <cellStyle name="Comma 5" xfId="119" xr:uid="{00000000-0005-0000-0000-000091090000}"/>
    <cellStyle name="Comma 5 10" xfId="2717" xr:uid="{00000000-0005-0000-0000-000092090000}"/>
    <cellStyle name="Comma 5 11" xfId="2718" xr:uid="{00000000-0005-0000-0000-000093090000}"/>
    <cellStyle name="Comma 5 2" xfId="260" xr:uid="{00000000-0005-0000-0000-000094090000}"/>
    <cellStyle name="Comma 5 2 2" xfId="2719" xr:uid="{00000000-0005-0000-0000-000095090000}"/>
    <cellStyle name="Comma 5 3" xfId="2720" xr:uid="{00000000-0005-0000-0000-000096090000}"/>
    <cellStyle name="Comma 5 4" xfId="2721" xr:uid="{00000000-0005-0000-0000-000097090000}"/>
    <cellStyle name="Comma 5 5" xfId="2722" xr:uid="{00000000-0005-0000-0000-000098090000}"/>
    <cellStyle name="Comma 5 6" xfId="2723" xr:uid="{00000000-0005-0000-0000-000099090000}"/>
    <cellStyle name="Comma 5 7" xfId="2724" xr:uid="{00000000-0005-0000-0000-00009A090000}"/>
    <cellStyle name="Comma 5 8" xfId="2725" xr:uid="{00000000-0005-0000-0000-00009B090000}"/>
    <cellStyle name="Comma 5 9" xfId="2726" xr:uid="{00000000-0005-0000-0000-00009C090000}"/>
    <cellStyle name="Comma 6" xfId="261" xr:uid="{00000000-0005-0000-0000-00009D090000}"/>
    <cellStyle name="Comma 6 2" xfId="2727" xr:uid="{00000000-0005-0000-0000-00009E090000}"/>
    <cellStyle name="Comma 6 3" xfId="2728" xr:uid="{00000000-0005-0000-0000-00009F090000}"/>
    <cellStyle name="Comma 7" xfId="262" xr:uid="{00000000-0005-0000-0000-0000A0090000}"/>
    <cellStyle name="Comma 7 2" xfId="2729" xr:uid="{00000000-0005-0000-0000-0000A1090000}"/>
    <cellStyle name="Comma 7 3" xfId="2730" xr:uid="{00000000-0005-0000-0000-0000A2090000}"/>
    <cellStyle name="Comma 7 4" xfId="2731" xr:uid="{00000000-0005-0000-0000-0000A3090000}"/>
    <cellStyle name="Comma 7 5" xfId="2732" xr:uid="{00000000-0005-0000-0000-0000A4090000}"/>
    <cellStyle name="Comma 7 6" xfId="2733" xr:uid="{00000000-0005-0000-0000-0000A5090000}"/>
    <cellStyle name="Comma 7 7" xfId="2734" xr:uid="{00000000-0005-0000-0000-0000A6090000}"/>
    <cellStyle name="Comma 7 8" xfId="2735" xr:uid="{00000000-0005-0000-0000-0000A7090000}"/>
    <cellStyle name="Comma 7 9" xfId="2736" xr:uid="{00000000-0005-0000-0000-0000A8090000}"/>
    <cellStyle name="Comma 8" xfId="2737" xr:uid="{00000000-0005-0000-0000-0000A9090000}"/>
    <cellStyle name="Comma 8 2" xfId="2738" xr:uid="{00000000-0005-0000-0000-0000AA090000}"/>
    <cellStyle name="Comma 8 3" xfId="2739" xr:uid="{00000000-0005-0000-0000-0000AB090000}"/>
    <cellStyle name="Comma 8 4" xfId="2740" xr:uid="{00000000-0005-0000-0000-0000AC090000}"/>
    <cellStyle name="Comma 8 5" xfId="2741" xr:uid="{00000000-0005-0000-0000-0000AD090000}"/>
    <cellStyle name="Comma 8 6" xfId="2742" xr:uid="{00000000-0005-0000-0000-0000AE090000}"/>
    <cellStyle name="Comma 8 7" xfId="2743" xr:uid="{00000000-0005-0000-0000-0000AF090000}"/>
    <cellStyle name="Comma 8 8" xfId="2744" xr:uid="{00000000-0005-0000-0000-0000B0090000}"/>
    <cellStyle name="Comma 8 9" xfId="2745" xr:uid="{00000000-0005-0000-0000-0000B1090000}"/>
    <cellStyle name="Comma 9" xfId="2746" xr:uid="{00000000-0005-0000-0000-0000B2090000}"/>
    <cellStyle name="Comma 9 2" xfId="2747" xr:uid="{00000000-0005-0000-0000-0000B3090000}"/>
    <cellStyle name="Comma 9 3" xfId="2748" xr:uid="{00000000-0005-0000-0000-0000B4090000}"/>
    <cellStyle name="Comma 9 4" xfId="2749" xr:uid="{00000000-0005-0000-0000-0000B5090000}"/>
    <cellStyle name="Comma 9 5" xfId="2750" xr:uid="{00000000-0005-0000-0000-0000B6090000}"/>
    <cellStyle name="Comma 9 6" xfId="2751" xr:uid="{00000000-0005-0000-0000-0000B7090000}"/>
    <cellStyle name="Comma 9 7" xfId="2752" xr:uid="{00000000-0005-0000-0000-0000B8090000}"/>
    <cellStyle name="Comma 9 8" xfId="2753" xr:uid="{00000000-0005-0000-0000-0000B9090000}"/>
    <cellStyle name="Comma 9 9" xfId="2754" xr:uid="{00000000-0005-0000-0000-0000BA090000}"/>
    <cellStyle name="comma zerodec" xfId="2755" xr:uid="{00000000-0005-0000-0000-0000BB090000}"/>
    <cellStyle name="Comma,0" xfId="2756" xr:uid="{00000000-0005-0000-0000-0000BC090000}"/>
    <cellStyle name="Comma,1" xfId="2757" xr:uid="{00000000-0005-0000-0000-0000BD090000}"/>
    <cellStyle name="Comma,2" xfId="2758" xr:uid="{00000000-0005-0000-0000-0000BE090000}"/>
    <cellStyle name="Comma0" xfId="2759" xr:uid="{00000000-0005-0000-0000-0000BF090000}"/>
    <cellStyle name="Comma0 - Modelo1" xfId="2760" xr:uid="{00000000-0005-0000-0000-0000C0090000}"/>
    <cellStyle name="Comma0 - Style1" xfId="2761" xr:uid="{00000000-0005-0000-0000-0000C1090000}"/>
    <cellStyle name="Comma0 - Style3" xfId="2762" xr:uid="{00000000-0005-0000-0000-0000C2090000}"/>
    <cellStyle name="Comma0 2" xfId="2763" xr:uid="{00000000-0005-0000-0000-0000C3090000}"/>
    <cellStyle name="Comma0 3" xfId="2764" xr:uid="{00000000-0005-0000-0000-0000C4090000}"/>
    <cellStyle name="Comma0 4" xfId="2765" xr:uid="{00000000-0005-0000-0000-0000C5090000}"/>
    <cellStyle name="Comma0 5" xfId="2766" xr:uid="{00000000-0005-0000-0000-0000C6090000}"/>
    <cellStyle name="Comma0 6" xfId="2767" xr:uid="{00000000-0005-0000-0000-0000C7090000}"/>
    <cellStyle name="Comma0 7" xfId="2768" xr:uid="{00000000-0005-0000-0000-0000C8090000}"/>
    <cellStyle name="Comma0 8" xfId="2769" xr:uid="{00000000-0005-0000-0000-0000C9090000}"/>
    <cellStyle name="Comma0_Book1 (3)" xfId="2770" xr:uid="{00000000-0005-0000-0000-0000CA090000}"/>
    <cellStyle name="Comma1 - Modelo2" xfId="2771" xr:uid="{00000000-0005-0000-0000-0000CB090000}"/>
    <cellStyle name="Comma1 - Style2" xfId="2772" xr:uid="{00000000-0005-0000-0000-0000CC090000}"/>
    <cellStyle name="Company Name" xfId="2773" xr:uid="{00000000-0005-0000-0000-0000CD090000}"/>
    <cellStyle name="Compressed" xfId="2774" xr:uid="{00000000-0005-0000-0000-0000CE090000}"/>
    <cellStyle name="Compressed 2" xfId="2775" xr:uid="{00000000-0005-0000-0000-0000CF090000}"/>
    <cellStyle name="Compressed 3" xfId="2776" xr:uid="{00000000-0005-0000-0000-0000D0090000}"/>
    <cellStyle name="Compressed 4" xfId="2777" xr:uid="{00000000-0005-0000-0000-0000D1090000}"/>
    <cellStyle name="Compressed 5" xfId="2778" xr:uid="{00000000-0005-0000-0000-0000D2090000}"/>
    <cellStyle name="Compressed 6" xfId="2779" xr:uid="{00000000-0005-0000-0000-0000D3090000}"/>
    <cellStyle name="Compressed 7" xfId="2780" xr:uid="{00000000-0005-0000-0000-0000D4090000}"/>
    <cellStyle name="Compressed 8" xfId="2781" xr:uid="{00000000-0005-0000-0000-0000D5090000}"/>
    <cellStyle name="COMPS" xfId="2782" xr:uid="{00000000-0005-0000-0000-0000D6090000}"/>
    <cellStyle name="ContentsHyperlink" xfId="2783" xr:uid="{00000000-0005-0000-0000-0000D7090000}"/>
    <cellStyle name="ContentsHyperlink 2" xfId="2784" xr:uid="{00000000-0005-0000-0000-0000D8090000}"/>
    <cellStyle name="ContentsHyperlink 3" xfId="2785" xr:uid="{00000000-0005-0000-0000-0000D9090000}"/>
    <cellStyle name="ContentsHyperlink 4" xfId="2786" xr:uid="{00000000-0005-0000-0000-0000DA090000}"/>
    <cellStyle name="ContentsHyperlink 5" xfId="2787" xr:uid="{00000000-0005-0000-0000-0000DB090000}"/>
    <cellStyle name="ContentsHyperlink 6" xfId="2788" xr:uid="{00000000-0005-0000-0000-0000DC090000}"/>
    <cellStyle name="ContentsHyperlink 7" xfId="2789" xr:uid="{00000000-0005-0000-0000-0000DD090000}"/>
    <cellStyle name="ContentsHyperlink 8" xfId="2790" xr:uid="{00000000-0005-0000-0000-0000DE090000}"/>
    <cellStyle name="Contracts" xfId="2791" xr:uid="{00000000-0005-0000-0000-0000DF090000}"/>
    <cellStyle name="Copied" xfId="2792" xr:uid="{00000000-0005-0000-0000-0000E0090000}"/>
    <cellStyle name="Copied 2" xfId="2793" xr:uid="{00000000-0005-0000-0000-0000E1090000}"/>
    <cellStyle name="Copied 3" xfId="2794" xr:uid="{00000000-0005-0000-0000-0000E2090000}"/>
    <cellStyle name="Copied 4" xfId="2795" xr:uid="{00000000-0005-0000-0000-0000E3090000}"/>
    <cellStyle name="Copied 5" xfId="2796" xr:uid="{00000000-0005-0000-0000-0000E4090000}"/>
    <cellStyle name="Copied 6" xfId="2797" xr:uid="{00000000-0005-0000-0000-0000E5090000}"/>
    <cellStyle name="Copied 7" xfId="2798" xr:uid="{00000000-0005-0000-0000-0000E6090000}"/>
    <cellStyle name="Copied 8" xfId="2799" xr:uid="{00000000-0005-0000-0000-0000E7090000}"/>
    <cellStyle name="COST1" xfId="2800" xr:uid="{00000000-0005-0000-0000-0000E8090000}"/>
    <cellStyle name="COST1 2" xfId="2801" xr:uid="{00000000-0005-0000-0000-0000E9090000}"/>
    <cellStyle name="COST1 3" xfId="2802" xr:uid="{00000000-0005-0000-0000-0000EA090000}"/>
    <cellStyle name="COST1 4" xfId="2803" xr:uid="{00000000-0005-0000-0000-0000EB090000}"/>
    <cellStyle name="COST1 5" xfId="2804" xr:uid="{00000000-0005-0000-0000-0000EC090000}"/>
    <cellStyle name="COST1 6" xfId="2805" xr:uid="{00000000-0005-0000-0000-0000ED090000}"/>
    <cellStyle name="COST1 7" xfId="2806" xr:uid="{00000000-0005-0000-0000-0000EE090000}"/>
    <cellStyle name="COST1 8" xfId="2807" xr:uid="{00000000-0005-0000-0000-0000EF090000}"/>
    <cellStyle name="Cover Date" xfId="2808" xr:uid="{00000000-0005-0000-0000-0000F0090000}"/>
    <cellStyle name="Cover Subtitle" xfId="2809" xr:uid="{00000000-0005-0000-0000-0000F1090000}"/>
    <cellStyle name="Cover Title" xfId="2810" xr:uid="{00000000-0005-0000-0000-0000F2090000}"/>
    <cellStyle name="cross_pull" xfId="2811" xr:uid="{00000000-0005-0000-0000-0000F3090000}"/>
    <cellStyle name="Currency" xfId="5" builtinId="4"/>
    <cellStyle name="Currency (,0)" xfId="2812" xr:uid="{00000000-0005-0000-0000-0000F5090000}"/>
    <cellStyle name="Currency (,0) 2" xfId="2813" xr:uid="{00000000-0005-0000-0000-0000F6090000}"/>
    <cellStyle name="Currency (,0) 3" xfId="2814" xr:uid="{00000000-0005-0000-0000-0000F7090000}"/>
    <cellStyle name="Currency (,0) 4" xfId="2815" xr:uid="{00000000-0005-0000-0000-0000F8090000}"/>
    <cellStyle name="currency (,1)" xfId="2816" xr:uid="{00000000-0005-0000-0000-0000F9090000}"/>
    <cellStyle name="currency (,1) 2" xfId="2817" xr:uid="{00000000-0005-0000-0000-0000FA090000}"/>
    <cellStyle name="currency (,1) 3" xfId="2818" xr:uid="{00000000-0005-0000-0000-0000FB090000}"/>
    <cellStyle name="currency (,1) 4" xfId="2819" xr:uid="{00000000-0005-0000-0000-0000FC090000}"/>
    <cellStyle name="currency (,2)" xfId="2820" xr:uid="{00000000-0005-0000-0000-0000FD090000}"/>
    <cellStyle name="currency (,2) 2" xfId="2821" xr:uid="{00000000-0005-0000-0000-0000FE090000}"/>
    <cellStyle name="currency (,2) 3" xfId="2822" xr:uid="{00000000-0005-0000-0000-0000FF090000}"/>
    <cellStyle name="currency (,2) 4" xfId="2823" xr:uid="{00000000-0005-0000-0000-0000000A0000}"/>
    <cellStyle name="currency (,3)" xfId="2824" xr:uid="{00000000-0005-0000-0000-0000010A0000}"/>
    <cellStyle name="currency (K0)" xfId="2825" xr:uid="{00000000-0005-0000-0000-0000020A0000}"/>
    <cellStyle name="currency (K0) 10" xfId="2826" xr:uid="{00000000-0005-0000-0000-0000030A0000}"/>
    <cellStyle name="currency (K0) 11" xfId="2827" xr:uid="{00000000-0005-0000-0000-0000040A0000}"/>
    <cellStyle name="currency (K0) 12" xfId="2828" xr:uid="{00000000-0005-0000-0000-0000050A0000}"/>
    <cellStyle name="currency (K0) 13" xfId="2829" xr:uid="{00000000-0005-0000-0000-0000060A0000}"/>
    <cellStyle name="currency (K0) 14" xfId="2830" xr:uid="{00000000-0005-0000-0000-0000070A0000}"/>
    <cellStyle name="currency (K0) 15" xfId="2831" xr:uid="{00000000-0005-0000-0000-0000080A0000}"/>
    <cellStyle name="currency (K0) 16" xfId="2832" xr:uid="{00000000-0005-0000-0000-0000090A0000}"/>
    <cellStyle name="currency (K0) 17" xfId="2833" xr:uid="{00000000-0005-0000-0000-00000A0A0000}"/>
    <cellStyle name="currency (K0) 18" xfId="2834" xr:uid="{00000000-0005-0000-0000-00000B0A0000}"/>
    <cellStyle name="currency (K0) 19" xfId="2835" xr:uid="{00000000-0005-0000-0000-00000C0A0000}"/>
    <cellStyle name="currency (K0) 2" xfId="2836" xr:uid="{00000000-0005-0000-0000-00000D0A0000}"/>
    <cellStyle name="currency (K0) 20" xfId="2837" xr:uid="{00000000-0005-0000-0000-00000E0A0000}"/>
    <cellStyle name="currency (K0) 21" xfId="2838" xr:uid="{00000000-0005-0000-0000-00000F0A0000}"/>
    <cellStyle name="currency (K0) 22" xfId="2839" xr:uid="{00000000-0005-0000-0000-0000100A0000}"/>
    <cellStyle name="currency (K0) 23" xfId="2840" xr:uid="{00000000-0005-0000-0000-0000110A0000}"/>
    <cellStyle name="currency (K0) 24" xfId="2841" xr:uid="{00000000-0005-0000-0000-0000120A0000}"/>
    <cellStyle name="currency (K0) 25" xfId="2842" xr:uid="{00000000-0005-0000-0000-0000130A0000}"/>
    <cellStyle name="currency (K0) 26" xfId="2843" xr:uid="{00000000-0005-0000-0000-0000140A0000}"/>
    <cellStyle name="currency (K0) 27" xfId="2844" xr:uid="{00000000-0005-0000-0000-0000150A0000}"/>
    <cellStyle name="currency (K0) 28" xfId="2845" xr:uid="{00000000-0005-0000-0000-0000160A0000}"/>
    <cellStyle name="currency (K0) 29" xfId="2846" xr:uid="{00000000-0005-0000-0000-0000170A0000}"/>
    <cellStyle name="currency (K0) 3" xfId="2847" xr:uid="{00000000-0005-0000-0000-0000180A0000}"/>
    <cellStyle name="currency (K0) 30" xfId="2848" xr:uid="{00000000-0005-0000-0000-0000190A0000}"/>
    <cellStyle name="currency (K0) 4" xfId="2849" xr:uid="{00000000-0005-0000-0000-00001A0A0000}"/>
    <cellStyle name="currency (K0) 5" xfId="2850" xr:uid="{00000000-0005-0000-0000-00001B0A0000}"/>
    <cellStyle name="currency (K0) 6" xfId="2851" xr:uid="{00000000-0005-0000-0000-00001C0A0000}"/>
    <cellStyle name="currency (K0) 7" xfId="2852" xr:uid="{00000000-0005-0000-0000-00001D0A0000}"/>
    <cellStyle name="currency (K0) 8" xfId="2853" xr:uid="{00000000-0005-0000-0000-00001E0A0000}"/>
    <cellStyle name="currency (K0) 9" xfId="2854" xr:uid="{00000000-0005-0000-0000-00001F0A0000}"/>
    <cellStyle name="currency (K1)" xfId="2855" xr:uid="{00000000-0005-0000-0000-0000200A0000}"/>
    <cellStyle name="currency (K1) 2" xfId="2856" xr:uid="{00000000-0005-0000-0000-0000210A0000}"/>
    <cellStyle name="currency (K1) 3" xfId="2857" xr:uid="{00000000-0005-0000-0000-0000220A0000}"/>
    <cellStyle name="currency (K1) 4" xfId="2858" xr:uid="{00000000-0005-0000-0000-0000230A0000}"/>
    <cellStyle name="currency (K㰰)" xfId="2859" xr:uid="{00000000-0005-0000-0000-0000240A0000}"/>
    <cellStyle name="currency (M0)" xfId="2860" xr:uid="{00000000-0005-0000-0000-0000250A0000}"/>
    <cellStyle name="currency (M0) 2" xfId="2861" xr:uid="{00000000-0005-0000-0000-0000260A0000}"/>
    <cellStyle name="currency (M0) 3" xfId="2862" xr:uid="{00000000-0005-0000-0000-0000270A0000}"/>
    <cellStyle name="currency (M0) 4" xfId="2863" xr:uid="{00000000-0005-0000-0000-0000280A0000}"/>
    <cellStyle name="currency (M1)" xfId="2864" xr:uid="{00000000-0005-0000-0000-0000290A0000}"/>
    <cellStyle name="currency (M1) 2" xfId="2865" xr:uid="{00000000-0005-0000-0000-00002A0A0000}"/>
    <cellStyle name="currency (M1) 3" xfId="2866" xr:uid="{00000000-0005-0000-0000-00002B0A0000}"/>
    <cellStyle name="currency (M1) 4" xfId="2867" xr:uid="{00000000-0005-0000-0000-00002C0A0000}"/>
    <cellStyle name="Currency [0] _KOL0698" xfId="2868" xr:uid="{00000000-0005-0000-0000-00002D0A0000}"/>
    <cellStyle name="Currency [00]" xfId="2869" xr:uid="{00000000-0005-0000-0000-00002E0A0000}"/>
    <cellStyle name="Currency [00] 10" xfId="2870" xr:uid="{00000000-0005-0000-0000-00002F0A0000}"/>
    <cellStyle name="Currency [00] 11" xfId="2871" xr:uid="{00000000-0005-0000-0000-0000300A0000}"/>
    <cellStyle name="Currency [00] 2" xfId="2872" xr:uid="{00000000-0005-0000-0000-0000310A0000}"/>
    <cellStyle name="Currency [00] 3" xfId="2873" xr:uid="{00000000-0005-0000-0000-0000320A0000}"/>
    <cellStyle name="Currency [00] 4" xfId="2874" xr:uid="{00000000-0005-0000-0000-0000330A0000}"/>
    <cellStyle name="Currency [00] 5" xfId="2875" xr:uid="{00000000-0005-0000-0000-0000340A0000}"/>
    <cellStyle name="Currency [00] 6" xfId="2876" xr:uid="{00000000-0005-0000-0000-0000350A0000}"/>
    <cellStyle name="Currency [00] 7" xfId="2877" xr:uid="{00000000-0005-0000-0000-0000360A0000}"/>
    <cellStyle name="Currency [00] 8" xfId="2878" xr:uid="{00000000-0005-0000-0000-0000370A0000}"/>
    <cellStyle name="Currency [00] 9" xfId="2879" xr:uid="{00000000-0005-0000-0000-0000380A0000}"/>
    <cellStyle name="Currency [1]" xfId="2880" xr:uid="{00000000-0005-0000-0000-0000390A0000}"/>
    <cellStyle name="Currency [2]" xfId="2881" xr:uid="{00000000-0005-0000-0000-00003A0A0000}"/>
    <cellStyle name="Currency 0" xfId="2882" xr:uid="{00000000-0005-0000-0000-00003B0A0000}"/>
    <cellStyle name="Currency 10" xfId="263" xr:uid="{00000000-0005-0000-0000-00003C0A0000}"/>
    <cellStyle name="Currency 11" xfId="2883" xr:uid="{00000000-0005-0000-0000-00003D0A0000}"/>
    <cellStyle name="Currency 12" xfId="2884" xr:uid="{00000000-0005-0000-0000-00003E0A0000}"/>
    <cellStyle name="Currency 13" xfId="2885" xr:uid="{00000000-0005-0000-0000-00003F0A0000}"/>
    <cellStyle name="Currency 14" xfId="2886" xr:uid="{00000000-0005-0000-0000-0000400A0000}"/>
    <cellStyle name="Currency 15" xfId="2887" xr:uid="{00000000-0005-0000-0000-0000410A0000}"/>
    <cellStyle name="Currency 16" xfId="2888" xr:uid="{00000000-0005-0000-0000-0000420A0000}"/>
    <cellStyle name="Currency 17" xfId="2889" xr:uid="{00000000-0005-0000-0000-0000430A0000}"/>
    <cellStyle name="Currency 18" xfId="2890" xr:uid="{00000000-0005-0000-0000-0000440A0000}"/>
    <cellStyle name="Currency 19" xfId="2891" xr:uid="{00000000-0005-0000-0000-0000450A0000}"/>
    <cellStyle name="Currency 2" xfId="6" xr:uid="{00000000-0005-0000-0000-0000460A0000}"/>
    <cellStyle name="Currency 2 10" xfId="2892" xr:uid="{00000000-0005-0000-0000-0000470A0000}"/>
    <cellStyle name="Currency 2 100" xfId="2893" xr:uid="{00000000-0005-0000-0000-0000480A0000}"/>
    <cellStyle name="Currency 2 101" xfId="2894" xr:uid="{00000000-0005-0000-0000-0000490A0000}"/>
    <cellStyle name="Currency 2 102" xfId="2895" xr:uid="{00000000-0005-0000-0000-00004A0A0000}"/>
    <cellStyle name="Currency 2 103" xfId="2896" xr:uid="{00000000-0005-0000-0000-00004B0A0000}"/>
    <cellStyle name="Currency 2 104" xfId="2897" xr:uid="{00000000-0005-0000-0000-00004C0A0000}"/>
    <cellStyle name="Currency 2 105" xfId="2898" xr:uid="{00000000-0005-0000-0000-00004D0A0000}"/>
    <cellStyle name="Currency 2 106" xfId="2899" xr:uid="{00000000-0005-0000-0000-00004E0A0000}"/>
    <cellStyle name="Currency 2 107" xfId="2900" xr:uid="{00000000-0005-0000-0000-00004F0A0000}"/>
    <cellStyle name="Currency 2 108" xfId="2901" xr:uid="{00000000-0005-0000-0000-0000500A0000}"/>
    <cellStyle name="Currency 2 109" xfId="2902" xr:uid="{00000000-0005-0000-0000-0000510A0000}"/>
    <cellStyle name="Currency 2 11" xfId="2903" xr:uid="{00000000-0005-0000-0000-0000520A0000}"/>
    <cellStyle name="Currency 2 110" xfId="2904" xr:uid="{00000000-0005-0000-0000-0000530A0000}"/>
    <cellStyle name="Currency 2 111" xfId="2905" xr:uid="{00000000-0005-0000-0000-0000540A0000}"/>
    <cellStyle name="Currency 2 112" xfId="2906" xr:uid="{00000000-0005-0000-0000-0000550A0000}"/>
    <cellStyle name="Currency 2 113" xfId="2907" xr:uid="{00000000-0005-0000-0000-0000560A0000}"/>
    <cellStyle name="Currency 2 114" xfId="2908" xr:uid="{00000000-0005-0000-0000-0000570A0000}"/>
    <cellStyle name="Currency 2 115" xfId="2909" xr:uid="{00000000-0005-0000-0000-0000580A0000}"/>
    <cellStyle name="Currency 2 116" xfId="2910" xr:uid="{00000000-0005-0000-0000-0000590A0000}"/>
    <cellStyle name="Currency 2 117" xfId="2911" xr:uid="{00000000-0005-0000-0000-00005A0A0000}"/>
    <cellStyle name="Currency 2 118" xfId="2912" xr:uid="{00000000-0005-0000-0000-00005B0A0000}"/>
    <cellStyle name="Currency 2 119" xfId="2913" xr:uid="{00000000-0005-0000-0000-00005C0A0000}"/>
    <cellStyle name="Currency 2 12" xfId="2914" xr:uid="{00000000-0005-0000-0000-00005D0A0000}"/>
    <cellStyle name="Currency 2 120" xfId="2915" xr:uid="{00000000-0005-0000-0000-00005E0A0000}"/>
    <cellStyle name="Currency 2 121" xfId="2916" xr:uid="{00000000-0005-0000-0000-00005F0A0000}"/>
    <cellStyle name="Currency 2 122" xfId="2917" xr:uid="{00000000-0005-0000-0000-0000600A0000}"/>
    <cellStyle name="Currency 2 123" xfId="2918" xr:uid="{00000000-0005-0000-0000-0000610A0000}"/>
    <cellStyle name="Currency 2 124" xfId="2919" xr:uid="{00000000-0005-0000-0000-0000620A0000}"/>
    <cellStyle name="Currency 2 125" xfId="2920" xr:uid="{00000000-0005-0000-0000-0000630A0000}"/>
    <cellStyle name="Currency 2 126" xfId="2921" xr:uid="{00000000-0005-0000-0000-0000640A0000}"/>
    <cellStyle name="Currency 2 127" xfId="2922" xr:uid="{00000000-0005-0000-0000-0000650A0000}"/>
    <cellStyle name="Currency 2 128" xfId="2923" xr:uid="{00000000-0005-0000-0000-0000660A0000}"/>
    <cellStyle name="Currency 2 129" xfId="2924" xr:uid="{00000000-0005-0000-0000-0000670A0000}"/>
    <cellStyle name="Currency 2 13" xfId="2925" xr:uid="{00000000-0005-0000-0000-0000680A0000}"/>
    <cellStyle name="Currency 2 130" xfId="2926" xr:uid="{00000000-0005-0000-0000-0000690A0000}"/>
    <cellStyle name="Currency 2 131" xfId="2927" xr:uid="{00000000-0005-0000-0000-00006A0A0000}"/>
    <cellStyle name="Currency 2 132" xfId="2928" xr:uid="{00000000-0005-0000-0000-00006B0A0000}"/>
    <cellStyle name="Currency 2 133" xfId="2929" xr:uid="{00000000-0005-0000-0000-00006C0A0000}"/>
    <cellStyle name="Currency 2 134" xfId="2930" xr:uid="{00000000-0005-0000-0000-00006D0A0000}"/>
    <cellStyle name="Currency 2 135" xfId="2931" xr:uid="{00000000-0005-0000-0000-00006E0A0000}"/>
    <cellStyle name="Currency 2 136" xfId="2932" xr:uid="{00000000-0005-0000-0000-00006F0A0000}"/>
    <cellStyle name="Currency 2 137" xfId="2933" xr:uid="{00000000-0005-0000-0000-0000700A0000}"/>
    <cellStyle name="Currency 2 138" xfId="2934" xr:uid="{00000000-0005-0000-0000-0000710A0000}"/>
    <cellStyle name="Currency 2 139" xfId="2935" xr:uid="{00000000-0005-0000-0000-0000720A0000}"/>
    <cellStyle name="Currency 2 14" xfId="2936" xr:uid="{00000000-0005-0000-0000-0000730A0000}"/>
    <cellStyle name="Currency 2 140" xfId="2937" xr:uid="{00000000-0005-0000-0000-0000740A0000}"/>
    <cellStyle name="Currency 2 141" xfId="2938" xr:uid="{00000000-0005-0000-0000-0000750A0000}"/>
    <cellStyle name="Currency 2 142" xfId="2939" xr:uid="{00000000-0005-0000-0000-0000760A0000}"/>
    <cellStyle name="Currency 2 143" xfId="2940" xr:uid="{00000000-0005-0000-0000-0000770A0000}"/>
    <cellStyle name="Currency 2 144" xfId="2941" xr:uid="{00000000-0005-0000-0000-0000780A0000}"/>
    <cellStyle name="Currency 2 145" xfId="2942" xr:uid="{00000000-0005-0000-0000-0000790A0000}"/>
    <cellStyle name="Currency 2 146" xfId="2943" xr:uid="{00000000-0005-0000-0000-00007A0A0000}"/>
    <cellStyle name="Currency 2 147" xfId="2944" xr:uid="{00000000-0005-0000-0000-00007B0A0000}"/>
    <cellStyle name="Currency 2 148" xfId="2945" xr:uid="{00000000-0005-0000-0000-00007C0A0000}"/>
    <cellStyle name="Currency 2 149" xfId="2946" xr:uid="{00000000-0005-0000-0000-00007D0A0000}"/>
    <cellStyle name="Currency 2 15" xfId="2947" xr:uid="{00000000-0005-0000-0000-00007E0A0000}"/>
    <cellStyle name="Currency 2 150" xfId="2948" xr:uid="{00000000-0005-0000-0000-00007F0A0000}"/>
    <cellStyle name="Currency 2 151" xfId="2949" xr:uid="{00000000-0005-0000-0000-0000800A0000}"/>
    <cellStyle name="Currency 2 152" xfId="2950" xr:uid="{00000000-0005-0000-0000-0000810A0000}"/>
    <cellStyle name="Currency 2 153" xfId="2951" xr:uid="{00000000-0005-0000-0000-0000820A0000}"/>
    <cellStyle name="Currency 2 154" xfId="2952" xr:uid="{00000000-0005-0000-0000-0000830A0000}"/>
    <cellStyle name="Currency 2 155" xfId="2953" xr:uid="{00000000-0005-0000-0000-0000840A0000}"/>
    <cellStyle name="Currency 2 156" xfId="2954" xr:uid="{00000000-0005-0000-0000-0000850A0000}"/>
    <cellStyle name="Currency 2 157" xfId="2955" xr:uid="{00000000-0005-0000-0000-0000860A0000}"/>
    <cellStyle name="Currency 2 158" xfId="2956" xr:uid="{00000000-0005-0000-0000-0000870A0000}"/>
    <cellStyle name="Currency 2 159" xfId="2957" xr:uid="{00000000-0005-0000-0000-0000880A0000}"/>
    <cellStyle name="Currency 2 16" xfId="2958" xr:uid="{00000000-0005-0000-0000-0000890A0000}"/>
    <cellStyle name="Currency 2 160" xfId="2959" xr:uid="{00000000-0005-0000-0000-00008A0A0000}"/>
    <cellStyle name="Currency 2 161" xfId="2960" xr:uid="{00000000-0005-0000-0000-00008B0A0000}"/>
    <cellStyle name="Currency 2 162" xfId="2961" xr:uid="{00000000-0005-0000-0000-00008C0A0000}"/>
    <cellStyle name="Currency 2 163" xfId="2962" xr:uid="{00000000-0005-0000-0000-00008D0A0000}"/>
    <cellStyle name="Currency 2 164" xfId="2963" xr:uid="{00000000-0005-0000-0000-00008E0A0000}"/>
    <cellStyle name="Currency 2 165" xfId="2964" xr:uid="{00000000-0005-0000-0000-00008F0A0000}"/>
    <cellStyle name="Currency 2 166" xfId="2965" xr:uid="{00000000-0005-0000-0000-0000900A0000}"/>
    <cellStyle name="Currency 2 167" xfId="2966" xr:uid="{00000000-0005-0000-0000-0000910A0000}"/>
    <cellStyle name="Currency 2 168" xfId="2967" xr:uid="{00000000-0005-0000-0000-0000920A0000}"/>
    <cellStyle name="Currency 2 169" xfId="2968" xr:uid="{00000000-0005-0000-0000-0000930A0000}"/>
    <cellStyle name="Currency 2 17" xfId="2969" xr:uid="{00000000-0005-0000-0000-0000940A0000}"/>
    <cellStyle name="Currency 2 170" xfId="2970" xr:uid="{00000000-0005-0000-0000-0000950A0000}"/>
    <cellStyle name="Currency 2 171" xfId="2971" xr:uid="{00000000-0005-0000-0000-0000960A0000}"/>
    <cellStyle name="Currency 2 172" xfId="2972" xr:uid="{00000000-0005-0000-0000-0000970A0000}"/>
    <cellStyle name="Currency 2 173" xfId="2973" xr:uid="{00000000-0005-0000-0000-0000980A0000}"/>
    <cellStyle name="Currency 2 174" xfId="2974" xr:uid="{00000000-0005-0000-0000-0000990A0000}"/>
    <cellStyle name="Currency 2 175" xfId="2975" xr:uid="{00000000-0005-0000-0000-00009A0A0000}"/>
    <cellStyle name="Currency 2 176" xfId="2976" xr:uid="{00000000-0005-0000-0000-00009B0A0000}"/>
    <cellStyle name="Currency 2 177" xfId="2977" xr:uid="{00000000-0005-0000-0000-00009C0A0000}"/>
    <cellStyle name="Currency 2 178" xfId="2978" xr:uid="{00000000-0005-0000-0000-00009D0A0000}"/>
    <cellStyle name="Currency 2 179" xfId="2979" xr:uid="{00000000-0005-0000-0000-00009E0A0000}"/>
    <cellStyle name="Currency 2 18" xfId="2980" xr:uid="{00000000-0005-0000-0000-00009F0A0000}"/>
    <cellStyle name="Currency 2 180" xfId="2981" xr:uid="{00000000-0005-0000-0000-0000A00A0000}"/>
    <cellStyle name="Currency 2 181" xfId="2982" xr:uid="{00000000-0005-0000-0000-0000A10A0000}"/>
    <cellStyle name="Currency 2 182" xfId="2983" xr:uid="{00000000-0005-0000-0000-0000A20A0000}"/>
    <cellStyle name="Currency 2 183" xfId="2984" xr:uid="{00000000-0005-0000-0000-0000A30A0000}"/>
    <cellStyle name="Currency 2 184" xfId="2985" xr:uid="{00000000-0005-0000-0000-0000A40A0000}"/>
    <cellStyle name="Currency 2 185" xfId="2986" xr:uid="{00000000-0005-0000-0000-0000A50A0000}"/>
    <cellStyle name="Currency 2 186" xfId="2987" xr:uid="{00000000-0005-0000-0000-0000A60A0000}"/>
    <cellStyle name="Currency 2 187" xfId="2988" xr:uid="{00000000-0005-0000-0000-0000A70A0000}"/>
    <cellStyle name="Currency 2 188" xfId="2989" xr:uid="{00000000-0005-0000-0000-0000A80A0000}"/>
    <cellStyle name="Currency 2 189" xfId="2990" xr:uid="{00000000-0005-0000-0000-0000A90A0000}"/>
    <cellStyle name="Currency 2 19" xfId="2991" xr:uid="{00000000-0005-0000-0000-0000AA0A0000}"/>
    <cellStyle name="Currency 2 190" xfId="2992" xr:uid="{00000000-0005-0000-0000-0000AB0A0000}"/>
    <cellStyle name="Currency 2 191" xfId="2993" xr:uid="{00000000-0005-0000-0000-0000AC0A0000}"/>
    <cellStyle name="Currency 2 192" xfId="2994" xr:uid="{00000000-0005-0000-0000-0000AD0A0000}"/>
    <cellStyle name="Currency 2 193" xfId="2995" xr:uid="{00000000-0005-0000-0000-0000AE0A0000}"/>
    <cellStyle name="Currency 2 194" xfId="2996" xr:uid="{00000000-0005-0000-0000-0000AF0A0000}"/>
    <cellStyle name="Currency 2 195" xfId="2997" xr:uid="{00000000-0005-0000-0000-0000B00A0000}"/>
    <cellStyle name="Currency 2 196" xfId="2998" xr:uid="{00000000-0005-0000-0000-0000B10A0000}"/>
    <cellStyle name="Currency 2 197" xfId="2999" xr:uid="{00000000-0005-0000-0000-0000B20A0000}"/>
    <cellStyle name="Currency 2 198" xfId="3000" xr:uid="{00000000-0005-0000-0000-0000B30A0000}"/>
    <cellStyle name="Currency 2 199" xfId="3001" xr:uid="{00000000-0005-0000-0000-0000B40A0000}"/>
    <cellStyle name="Currency 2 2" xfId="3002" xr:uid="{00000000-0005-0000-0000-0000B50A0000}"/>
    <cellStyle name="Currency 2 20" xfId="3003" xr:uid="{00000000-0005-0000-0000-0000B60A0000}"/>
    <cellStyle name="Currency 2 200" xfId="3004" xr:uid="{00000000-0005-0000-0000-0000B70A0000}"/>
    <cellStyle name="Currency 2 201" xfId="3005" xr:uid="{00000000-0005-0000-0000-0000B80A0000}"/>
    <cellStyle name="Currency 2 202" xfId="3006" xr:uid="{00000000-0005-0000-0000-0000B90A0000}"/>
    <cellStyle name="Currency 2 203" xfId="3007" xr:uid="{00000000-0005-0000-0000-0000BA0A0000}"/>
    <cellStyle name="Currency 2 204" xfId="3008" xr:uid="{00000000-0005-0000-0000-0000BB0A0000}"/>
    <cellStyle name="Currency 2 205" xfId="3009" xr:uid="{00000000-0005-0000-0000-0000BC0A0000}"/>
    <cellStyle name="Currency 2 206" xfId="3010" xr:uid="{00000000-0005-0000-0000-0000BD0A0000}"/>
    <cellStyle name="Currency 2 207" xfId="3011" xr:uid="{00000000-0005-0000-0000-0000BE0A0000}"/>
    <cellStyle name="Currency 2 208" xfId="3012" xr:uid="{00000000-0005-0000-0000-0000BF0A0000}"/>
    <cellStyle name="Currency 2 209" xfId="3013" xr:uid="{00000000-0005-0000-0000-0000C00A0000}"/>
    <cellStyle name="Currency 2 21" xfId="3014" xr:uid="{00000000-0005-0000-0000-0000C10A0000}"/>
    <cellStyle name="Currency 2 210" xfId="3015" xr:uid="{00000000-0005-0000-0000-0000C20A0000}"/>
    <cellStyle name="Currency 2 211" xfId="3016" xr:uid="{00000000-0005-0000-0000-0000C30A0000}"/>
    <cellStyle name="Currency 2 212" xfId="3017" xr:uid="{00000000-0005-0000-0000-0000C40A0000}"/>
    <cellStyle name="Currency 2 213" xfId="3018" xr:uid="{00000000-0005-0000-0000-0000C50A0000}"/>
    <cellStyle name="Currency 2 214" xfId="3019" xr:uid="{00000000-0005-0000-0000-0000C60A0000}"/>
    <cellStyle name="Currency 2 215" xfId="3020" xr:uid="{00000000-0005-0000-0000-0000C70A0000}"/>
    <cellStyle name="Currency 2 216" xfId="3021" xr:uid="{00000000-0005-0000-0000-0000C80A0000}"/>
    <cellStyle name="Currency 2 217" xfId="3022" xr:uid="{00000000-0005-0000-0000-0000C90A0000}"/>
    <cellStyle name="Currency 2 218" xfId="3023" xr:uid="{00000000-0005-0000-0000-0000CA0A0000}"/>
    <cellStyle name="Currency 2 219" xfId="3024" xr:uid="{00000000-0005-0000-0000-0000CB0A0000}"/>
    <cellStyle name="Currency 2 22" xfId="3025" xr:uid="{00000000-0005-0000-0000-0000CC0A0000}"/>
    <cellStyle name="Currency 2 220" xfId="3026" xr:uid="{00000000-0005-0000-0000-0000CD0A0000}"/>
    <cellStyle name="Currency 2 221" xfId="3027" xr:uid="{00000000-0005-0000-0000-0000CE0A0000}"/>
    <cellStyle name="Currency 2 222" xfId="3028" xr:uid="{00000000-0005-0000-0000-0000CF0A0000}"/>
    <cellStyle name="Currency 2 223" xfId="3029" xr:uid="{00000000-0005-0000-0000-0000D00A0000}"/>
    <cellStyle name="Currency 2 224" xfId="3030" xr:uid="{00000000-0005-0000-0000-0000D10A0000}"/>
    <cellStyle name="Currency 2 225" xfId="3031" xr:uid="{00000000-0005-0000-0000-0000D20A0000}"/>
    <cellStyle name="Currency 2 226" xfId="3032" xr:uid="{00000000-0005-0000-0000-0000D30A0000}"/>
    <cellStyle name="Currency 2 227" xfId="3033" xr:uid="{00000000-0005-0000-0000-0000D40A0000}"/>
    <cellStyle name="Currency 2 228" xfId="3034" xr:uid="{00000000-0005-0000-0000-0000D50A0000}"/>
    <cellStyle name="Currency 2 229" xfId="3035" xr:uid="{00000000-0005-0000-0000-0000D60A0000}"/>
    <cellStyle name="Currency 2 23" xfId="3036" xr:uid="{00000000-0005-0000-0000-0000D70A0000}"/>
    <cellStyle name="Currency 2 230" xfId="3037" xr:uid="{00000000-0005-0000-0000-0000D80A0000}"/>
    <cellStyle name="Currency 2 231" xfId="3038" xr:uid="{00000000-0005-0000-0000-0000D90A0000}"/>
    <cellStyle name="Currency 2 232" xfId="3039" xr:uid="{00000000-0005-0000-0000-0000DA0A0000}"/>
    <cellStyle name="Currency 2 233" xfId="3040" xr:uid="{00000000-0005-0000-0000-0000DB0A0000}"/>
    <cellStyle name="Currency 2 234" xfId="3041" xr:uid="{00000000-0005-0000-0000-0000DC0A0000}"/>
    <cellStyle name="Currency 2 235" xfId="3042" xr:uid="{00000000-0005-0000-0000-0000DD0A0000}"/>
    <cellStyle name="Currency 2 236" xfId="3043" xr:uid="{00000000-0005-0000-0000-0000DE0A0000}"/>
    <cellStyle name="Currency 2 237" xfId="3044" xr:uid="{00000000-0005-0000-0000-0000DF0A0000}"/>
    <cellStyle name="Currency 2 238" xfId="3045" xr:uid="{00000000-0005-0000-0000-0000E00A0000}"/>
    <cellStyle name="Currency 2 239" xfId="3046" xr:uid="{00000000-0005-0000-0000-0000E10A0000}"/>
    <cellStyle name="Currency 2 24" xfId="3047" xr:uid="{00000000-0005-0000-0000-0000E20A0000}"/>
    <cellStyle name="Currency 2 240" xfId="3048" xr:uid="{00000000-0005-0000-0000-0000E30A0000}"/>
    <cellStyle name="Currency 2 241" xfId="3049" xr:uid="{00000000-0005-0000-0000-0000E40A0000}"/>
    <cellStyle name="Currency 2 242" xfId="3050" xr:uid="{00000000-0005-0000-0000-0000E50A0000}"/>
    <cellStyle name="Currency 2 243" xfId="3051" xr:uid="{00000000-0005-0000-0000-0000E60A0000}"/>
    <cellStyle name="Currency 2 244" xfId="3052" xr:uid="{00000000-0005-0000-0000-0000E70A0000}"/>
    <cellStyle name="Currency 2 245" xfId="3053" xr:uid="{00000000-0005-0000-0000-0000E80A0000}"/>
    <cellStyle name="Currency 2 246" xfId="3054" xr:uid="{00000000-0005-0000-0000-0000E90A0000}"/>
    <cellStyle name="Currency 2 247" xfId="3055" xr:uid="{00000000-0005-0000-0000-0000EA0A0000}"/>
    <cellStyle name="Currency 2 248" xfId="3056" xr:uid="{00000000-0005-0000-0000-0000EB0A0000}"/>
    <cellStyle name="Currency 2 249" xfId="3057" xr:uid="{00000000-0005-0000-0000-0000EC0A0000}"/>
    <cellStyle name="Currency 2 25" xfId="3058" xr:uid="{00000000-0005-0000-0000-0000ED0A0000}"/>
    <cellStyle name="Currency 2 250" xfId="3059" xr:uid="{00000000-0005-0000-0000-0000EE0A0000}"/>
    <cellStyle name="Currency 2 251" xfId="3060" xr:uid="{00000000-0005-0000-0000-0000EF0A0000}"/>
    <cellStyle name="Currency 2 252" xfId="3061" xr:uid="{00000000-0005-0000-0000-0000F00A0000}"/>
    <cellStyle name="Currency 2 253" xfId="3062" xr:uid="{00000000-0005-0000-0000-0000F10A0000}"/>
    <cellStyle name="Currency 2 254" xfId="3063" xr:uid="{00000000-0005-0000-0000-0000F20A0000}"/>
    <cellStyle name="Currency 2 26" xfId="3064" xr:uid="{00000000-0005-0000-0000-0000F30A0000}"/>
    <cellStyle name="Currency 2 27" xfId="3065" xr:uid="{00000000-0005-0000-0000-0000F40A0000}"/>
    <cellStyle name="Currency 2 28" xfId="3066" xr:uid="{00000000-0005-0000-0000-0000F50A0000}"/>
    <cellStyle name="Currency 2 29" xfId="3067" xr:uid="{00000000-0005-0000-0000-0000F60A0000}"/>
    <cellStyle name="Currency 2 3" xfId="3068" xr:uid="{00000000-0005-0000-0000-0000F70A0000}"/>
    <cellStyle name="Currency 2 30" xfId="3069" xr:uid="{00000000-0005-0000-0000-0000F80A0000}"/>
    <cellStyle name="Currency 2 31" xfId="3070" xr:uid="{00000000-0005-0000-0000-0000F90A0000}"/>
    <cellStyle name="Currency 2 32" xfId="3071" xr:uid="{00000000-0005-0000-0000-0000FA0A0000}"/>
    <cellStyle name="Currency 2 33" xfId="3072" xr:uid="{00000000-0005-0000-0000-0000FB0A0000}"/>
    <cellStyle name="Currency 2 34" xfId="3073" xr:uid="{00000000-0005-0000-0000-0000FC0A0000}"/>
    <cellStyle name="Currency 2 35" xfId="3074" xr:uid="{00000000-0005-0000-0000-0000FD0A0000}"/>
    <cellStyle name="Currency 2 36" xfId="3075" xr:uid="{00000000-0005-0000-0000-0000FE0A0000}"/>
    <cellStyle name="Currency 2 37" xfId="3076" xr:uid="{00000000-0005-0000-0000-0000FF0A0000}"/>
    <cellStyle name="Currency 2 38" xfId="3077" xr:uid="{00000000-0005-0000-0000-0000000B0000}"/>
    <cellStyle name="Currency 2 39" xfId="3078" xr:uid="{00000000-0005-0000-0000-0000010B0000}"/>
    <cellStyle name="Currency 2 4" xfId="3079" xr:uid="{00000000-0005-0000-0000-0000020B0000}"/>
    <cellStyle name="Currency 2 40" xfId="3080" xr:uid="{00000000-0005-0000-0000-0000030B0000}"/>
    <cellStyle name="Currency 2 41" xfId="3081" xr:uid="{00000000-0005-0000-0000-0000040B0000}"/>
    <cellStyle name="Currency 2 42" xfId="3082" xr:uid="{00000000-0005-0000-0000-0000050B0000}"/>
    <cellStyle name="Currency 2 43" xfId="3083" xr:uid="{00000000-0005-0000-0000-0000060B0000}"/>
    <cellStyle name="Currency 2 44" xfId="3084" xr:uid="{00000000-0005-0000-0000-0000070B0000}"/>
    <cellStyle name="Currency 2 45" xfId="3085" xr:uid="{00000000-0005-0000-0000-0000080B0000}"/>
    <cellStyle name="Currency 2 46" xfId="3086" xr:uid="{00000000-0005-0000-0000-0000090B0000}"/>
    <cellStyle name="Currency 2 47" xfId="3087" xr:uid="{00000000-0005-0000-0000-00000A0B0000}"/>
    <cellStyle name="Currency 2 48" xfId="3088" xr:uid="{00000000-0005-0000-0000-00000B0B0000}"/>
    <cellStyle name="Currency 2 49" xfId="3089" xr:uid="{00000000-0005-0000-0000-00000C0B0000}"/>
    <cellStyle name="Currency 2 5" xfId="3090" xr:uid="{00000000-0005-0000-0000-00000D0B0000}"/>
    <cellStyle name="Currency 2 50" xfId="3091" xr:uid="{00000000-0005-0000-0000-00000E0B0000}"/>
    <cellStyle name="Currency 2 51" xfId="3092" xr:uid="{00000000-0005-0000-0000-00000F0B0000}"/>
    <cellStyle name="Currency 2 52" xfId="3093" xr:uid="{00000000-0005-0000-0000-0000100B0000}"/>
    <cellStyle name="Currency 2 53" xfId="3094" xr:uid="{00000000-0005-0000-0000-0000110B0000}"/>
    <cellStyle name="Currency 2 54" xfId="3095" xr:uid="{00000000-0005-0000-0000-0000120B0000}"/>
    <cellStyle name="Currency 2 55" xfId="3096" xr:uid="{00000000-0005-0000-0000-0000130B0000}"/>
    <cellStyle name="Currency 2 56" xfId="3097" xr:uid="{00000000-0005-0000-0000-0000140B0000}"/>
    <cellStyle name="Currency 2 57" xfId="3098" xr:uid="{00000000-0005-0000-0000-0000150B0000}"/>
    <cellStyle name="Currency 2 58" xfId="3099" xr:uid="{00000000-0005-0000-0000-0000160B0000}"/>
    <cellStyle name="Currency 2 59" xfId="3100" xr:uid="{00000000-0005-0000-0000-0000170B0000}"/>
    <cellStyle name="Currency 2 6" xfId="3101" xr:uid="{00000000-0005-0000-0000-0000180B0000}"/>
    <cellStyle name="Currency 2 60" xfId="3102" xr:uid="{00000000-0005-0000-0000-0000190B0000}"/>
    <cellStyle name="Currency 2 61" xfId="3103" xr:uid="{00000000-0005-0000-0000-00001A0B0000}"/>
    <cellStyle name="Currency 2 62" xfId="3104" xr:uid="{00000000-0005-0000-0000-00001B0B0000}"/>
    <cellStyle name="Currency 2 63" xfId="3105" xr:uid="{00000000-0005-0000-0000-00001C0B0000}"/>
    <cellStyle name="Currency 2 64" xfId="3106" xr:uid="{00000000-0005-0000-0000-00001D0B0000}"/>
    <cellStyle name="Currency 2 65" xfId="3107" xr:uid="{00000000-0005-0000-0000-00001E0B0000}"/>
    <cellStyle name="Currency 2 66" xfId="3108" xr:uid="{00000000-0005-0000-0000-00001F0B0000}"/>
    <cellStyle name="Currency 2 67" xfId="3109" xr:uid="{00000000-0005-0000-0000-0000200B0000}"/>
    <cellStyle name="Currency 2 68" xfId="3110" xr:uid="{00000000-0005-0000-0000-0000210B0000}"/>
    <cellStyle name="Currency 2 69" xfId="3111" xr:uid="{00000000-0005-0000-0000-0000220B0000}"/>
    <cellStyle name="Currency 2 7" xfId="3112" xr:uid="{00000000-0005-0000-0000-0000230B0000}"/>
    <cellStyle name="Currency 2 70" xfId="3113" xr:uid="{00000000-0005-0000-0000-0000240B0000}"/>
    <cellStyle name="Currency 2 71" xfId="3114" xr:uid="{00000000-0005-0000-0000-0000250B0000}"/>
    <cellStyle name="Currency 2 72" xfId="3115" xr:uid="{00000000-0005-0000-0000-0000260B0000}"/>
    <cellStyle name="Currency 2 73" xfId="3116" xr:uid="{00000000-0005-0000-0000-0000270B0000}"/>
    <cellStyle name="Currency 2 74" xfId="3117" xr:uid="{00000000-0005-0000-0000-0000280B0000}"/>
    <cellStyle name="Currency 2 75" xfId="3118" xr:uid="{00000000-0005-0000-0000-0000290B0000}"/>
    <cellStyle name="Currency 2 76" xfId="3119" xr:uid="{00000000-0005-0000-0000-00002A0B0000}"/>
    <cellStyle name="Currency 2 77" xfId="3120" xr:uid="{00000000-0005-0000-0000-00002B0B0000}"/>
    <cellStyle name="Currency 2 78" xfId="3121" xr:uid="{00000000-0005-0000-0000-00002C0B0000}"/>
    <cellStyle name="Currency 2 79" xfId="3122" xr:uid="{00000000-0005-0000-0000-00002D0B0000}"/>
    <cellStyle name="Currency 2 8" xfId="3123" xr:uid="{00000000-0005-0000-0000-00002E0B0000}"/>
    <cellStyle name="Currency 2 80" xfId="3124" xr:uid="{00000000-0005-0000-0000-00002F0B0000}"/>
    <cellStyle name="Currency 2 81" xfId="3125" xr:uid="{00000000-0005-0000-0000-0000300B0000}"/>
    <cellStyle name="Currency 2 82" xfId="3126" xr:uid="{00000000-0005-0000-0000-0000310B0000}"/>
    <cellStyle name="Currency 2 83" xfId="3127" xr:uid="{00000000-0005-0000-0000-0000320B0000}"/>
    <cellStyle name="Currency 2 84" xfId="3128" xr:uid="{00000000-0005-0000-0000-0000330B0000}"/>
    <cellStyle name="Currency 2 85" xfId="3129" xr:uid="{00000000-0005-0000-0000-0000340B0000}"/>
    <cellStyle name="Currency 2 86" xfId="3130" xr:uid="{00000000-0005-0000-0000-0000350B0000}"/>
    <cellStyle name="Currency 2 87" xfId="3131" xr:uid="{00000000-0005-0000-0000-0000360B0000}"/>
    <cellStyle name="Currency 2 88" xfId="3132" xr:uid="{00000000-0005-0000-0000-0000370B0000}"/>
    <cellStyle name="Currency 2 89" xfId="3133" xr:uid="{00000000-0005-0000-0000-0000380B0000}"/>
    <cellStyle name="Currency 2 9" xfId="3134" xr:uid="{00000000-0005-0000-0000-0000390B0000}"/>
    <cellStyle name="Currency 2 90" xfId="3135" xr:uid="{00000000-0005-0000-0000-00003A0B0000}"/>
    <cellStyle name="Currency 2 91" xfId="3136" xr:uid="{00000000-0005-0000-0000-00003B0B0000}"/>
    <cellStyle name="Currency 2 92" xfId="3137" xr:uid="{00000000-0005-0000-0000-00003C0B0000}"/>
    <cellStyle name="Currency 2 93" xfId="3138" xr:uid="{00000000-0005-0000-0000-00003D0B0000}"/>
    <cellStyle name="Currency 2 94" xfId="3139" xr:uid="{00000000-0005-0000-0000-00003E0B0000}"/>
    <cellStyle name="Currency 2 95" xfId="3140" xr:uid="{00000000-0005-0000-0000-00003F0B0000}"/>
    <cellStyle name="Currency 2 96" xfId="3141" xr:uid="{00000000-0005-0000-0000-0000400B0000}"/>
    <cellStyle name="Currency 2 97" xfId="3142" xr:uid="{00000000-0005-0000-0000-0000410B0000}"/>
    <cellStyle name="Currency 2 98" xfId="3143" xr:uid="{00000000-0005-0000-0000-0000420B0000}"/>
    <cellStyle name="Currency 2 99" xfId="3144" xr:uid="{00000000-0005-0000-0000-0000430B0000}"/>
    <cellStyle name="Currency 20" xfId="3145" xr:uid="{00000000-0005-0000-0000-0000440B0000}"/>
    <cellStyle name="Currency 21" xfId="3146" xr:uid="{00000000-0005-0000-0000-0000450B0000}"/>
    <cellStyle name="Currency 22" xfId="3147" xr:uid="{00000000-0005-0000-0000-0000460B0000}"/>
    <cellStyle name="Currency 23" xfId="3148" xr:uid="{00000000-0005-0000-0000-0000470B0000}"/>
    <cellStyle name="Currency 24" xfId="3149" xr:uid="{00000000-0005-0000-0000-0000480B0000}"/>
    <cellStyle name="Currency 25" xfId="3150" xr:uid="{00000000-0005-0000-0000-0000490B0000}"/>
    <cellStyle name="Currency 26" xfId="3151" xr:uid="{00000000-0005-0000-0000-00004A0B0000}"/>
    <cellStyle name="Currency 27" xfId="3152" xr:uid="{00000000-0005-0000-0000-00004B0B0000}"/>
    <cellStyle name="Currency 28" xfId="3153" xr:uid="{00000000-0005-0000-0000-00004C0B0000}"/>
    <cellStyle name="Currency 29" xfId="3154" xr:uid="{00000000-0005-0000-0000-00004D0B0000}"/>
    <cellStyle name="Currency 3" xfId="120" xr:uid="{00000000-0005-0000-0000-00004E0B0000}"/>
    <cellStyle name="Currency 3 2" xfId="264" xr:uid="{00000000-0005-0000-0000-00004F0B0000}"/>
    <cellStyle name="Currency 3 2 2" xfId="3155" xr:uid="{00000000-0005-0000-0000-0000500B0000}"/>
    <cellStyle name="Currency 3 3" xfId="3156" xr:uid="{00000000-0005-0000-0000-0000510B0000}"/>
    <cellStyle name="Currency 4" xfId="265" xr:uid="{00000000-0005-0000-0000-0000520B0000}"/>
    <cellStyle name="Currency 5" xfId="3157" xr:uid="{00000000-0005-0000-0000-0000530B0000}"/>
    <cellStyle name="Currency 6" xfId="3158" xr:uid="{00000000-0005-0000-0000-0000540B0000}"/>
    <cellStyle name="Currency 7" xfId="3159" xr:uid="{00000000-0005-0000-0000-0000550B0000}"/>
    <cellStyle name="Currency 8" xfId="3160" xr:uid="{00000000-0005-0000-0000-0000560B0000}"/>
    <cellStyle name="Currency 9" xfId="3161" xr:uid="{00000000-0005-0000-0000-0000570B0000}"/>
    <cellStyle name="Currency- no decimal" xfId="3162" xr:uid="{00000000-0005-0000-0000-0000580B0000}"/>
    <cellStyle name="Currency- no decimal 10" xfId="3163" xr:uid="{00000000-0005-0000-0000-0000590B0000}"/>
    <cellStyle name="Currency- no decimal 10 2" xfId="3164" xr:uid="{00000000-0005-0000-0000-00005A0B0000}"/>
    <cellStyle name="Currency- no decimal 11" xfId="3165" xr:uid="{00000000-0005-0000-0000-00005B0B0000}"/>
    <cellStyle name="Currency- no decimal 11 2" xfId="3166" xr:uid="{00000000-0005-0000-0000-00005C0B0000}"/>
    <cellStyle name="Currency- no decimal 2" xfId="3167" xr:uid="{00000000-0005-0000-0000-00005D0B0000}"/>
    <cellStyle name="Currency- no decimal 2 2" xfId="3168" xr:uid="{00000000-0005-0000-0000-00005E0B0000}"/>
    <cellStyle name="Currency- no decimal 3" xfId="3169" xr:uid="{00000000-0005-0000-0000-00005F0B0000}"/>
    <cellStyle name="Currency- no decimal 3 2" xfId="3170" xr:uid="{00000000-0005-0000-0000-0000600B0000}"/>
    <cellStyle name="Currency- no decimal 4" xfId="3171" xr:uid="{00000000-0005-0000-0000-0000610B0000}"/>
    <cellStyle name="Currency- no decimal 4 2" xfId="3172" xr:uid="{00000000-0005-0000-0000-0000620B0000}"/>
    <cellStyle name="Currency- no decimal 5" xfId="3173" xr:uid="{00000000-0005-0000-0000-0000630B0000}"/>
    <cellStyle name="Currency- no decimal 5 2" xfId="3174" xr:uid="{00000000-0005-0000-0000-0000640B0000}"/>
    <cellStyle name="Currency- no decimal 6" xfId="3175" xr:uid="{00000000-0005-0000-0000-0000650B0000}"/>
    <cellStyle name="Currency- no decimal 6 2" xfId="3176" xr:uid="{00000000-0005-0000-0000-0000660B0000}"/>
    <cellStyle name="Currency- no decimal 7" xfId="3177" xr:uid="{00000000-0005-0000-0000-0000670B0000}"/>
    <cellStyle name="Currency- no decimal 7 2" xfId="3178" xr:uid="{00000000-0005-0000-0000-0000680B0000}"/>
    <cellStyle name="Currency- no decimal 8" xfId="3179" xr:uid="{00000000-0005-0000-0000-0000690B0000}"/>
    <cellStyle name="Currency- no decimal 8 2" xfId="3180" xr:uid="{00000000-0005-0000-0000-00006A0B0000}"/>
    <cellStyle name="Currency- no decimal 9" xfId="3181" xr:uid="{00000000-0005-0000-0000-00006B0B0000}"/>
    <cellStyle name="Currency- no decimal 9 2" xfId="3182" xr:uid="{00000000-0005-0000-0000-00006C0B0000}"/>
    <cellStyle name="Currency Style" xfId="3183" xr:uid="{00000000-0005-0000-0000-00006D0B0000}"/>
    <cellStyle name="Currency Style 2" xfId="3184" xr:uid="{00000000-0005-0000-0000-00006E0B0000}"/>
    <cellStyle name="Currency,0" xfId="3185" xr:uid="{00000000-0005-0000-0000-00006F0B0000}"/>
    <cellStyle name="Currency,2" xfId="3186" xr:uid="{00000000-0005-0000-0000-0000700B0000}"/>
    <cellStyle name="Currency0" xfId="3187" xr:uid="{00000000-0005-0000-0000-0000710B0000}"/>
    <cellStyle name="Currency0 2" xfId="3188" xr:uid="{00000000-0005-0000-0000-0000720B0000}"/>
    <cellStyle name="Currency0 3" xfId="3189" xr:uid="{00000000-0005-0000-0000-0000730B0000}"/>
    <cellStyle name="Currency0 4" xfId="3190" xr:uid="{00000000-0005-0000-0000-0000740B0000}"/>
    <cellStyle name="Currency0 5" xfId="3191" xr:uid="{00000000-0005-0000-0000-0000750B0000}"/>
    <cellStyle name="Currency0 6" xfId="3192" xr:uid="{00000000-0005-0000-0000-0000760B0000}"/>
    <cellStyle name="Currency0 7" xfId="3193" xr:uid="{00000000-0005-0000-0000-0000770B0000}"/>
    <cellStyle name="Currency0 8" xfId="3194" xr:uid="{00000000-0005-0000-0000-0000780B0000}"/>
    <cellStyle name="Currency1" xfId="3195" xr:uid="{00000000-0005-0000-0000-0000790B0000}"/>
    <cellStyle name="Currency2" xfId="3196" xr:uid="{00000000-0005-0000-0000-00007A0B0000}"/>
    <cellStyle name="DATA_ENT" xfId="3197" xr:uid="{00000000-0005-0000-0000-00007B0B0000}"/>
    <cellStyle name="Date" xfId="3198" xr:uid="{00000000-0005-0000-0000-00007C0B0000}"/>
    <cellStyle name="Date - mmm-dd" xfId="3199" xr:uid="{00000000-0005-0000-0000-00007D0B0000}"/>
    <cellStyle name="Date - Style2" xfId="3200" xr:uid="{00000000-0005-0000-0000-00007E0B0000}"/>
    <cellStyle name="date (d/m)" xfId="3201" xr:uid="{00000000-0005-0000-0000-00007F0B0000}"/>
    <cellStyle name="date (d/m/y)" xfId="3202" xr:uid="{00000000-0005-0000-0000-0000800B0000}"/>
    <cellStyle name="date (d/m/y) 2" xfId="3203" xr:uid="{00000000-0005-0000-0000-0000810B0000}"/>
    <cellStyle name="date (d/m/y) 3" xfId="3204" xr:uid="{00000000-0005-0000-0000-0000820B0000}"/>
    <cellStyle name="date (d/m/y) 4" xfId="3205" xr:uid="{00000000-0005-0000-0000-0000830B0000}"/>
    <cellStyle name="date (m-y)" xfId="3206" xr:uid="{00000000-0005-0000-0000-0000840B0000}"/>
    <cellStyle name="Date [d-mmm-yy]" xfId="3207" xr:uid="{00000000-0005-0000-0000-0000850B0000}"/>
    <cellStyle name="Date [mm-d-yy]" xfId="3208" xr:uid="{00000000-0005-0000-0000-0000860B0000}"/>
    <cellStyle name="Date [mm-d-yyyy]" xfId="3209" xr:uid="{00000000-0005-0000-0000-0000870B0000}"/>
    <cellStyle name="Date [mmm-d-yyyy]" xfId="3210" xr:uid="{00000000-0005-0000-0000-0000880B0000}"/>
    <cellStyle name="Date [mmm-yy]" xfId="3211" xr:uid="{00000000-0005-0000-0000-0000890B0000}"/>
    <cellStyle name="Date [yyyy]" xfId="3212" xr:uid="{00000000-0005-0000-0000-00008A0B0000}"/>
    <cellStyle name="Date 2" xfId="3213" xr:uid="{00000000-0005-0000-0000-00008B0B0000}"/>
    <cellStyle name="Date 3" xfId="3214" xr:uid="{00000000-0005-0000-0000-00008C0B0000}"/>
    <cellStyle name="Date 4" xfId="3215" xr:uid="{00000000-0005-0000-0000-00008D0B0000}"/>
    <cellStyle name="Date 5" xfId="3216" xr:uid="{00000000-0005-0000-0000-00008E0B0000}"/>
    <cellStyle name="Date 6" xfId="3217" xr:uid="{00000000-0005-0000-0000-00008F0B0000}"/>
    <cellStyle name="Date 7" xfId="3218" xr:uid="{00000000-0005-0000-0000-0000900B0000}"/>
    <cellStyle name="Date 8" xfId="3219" xr:uid="{00000000-0005-0000-0000-0000910B0000}"/>
    <cellStyle name="Date Aligned" xfId="3220" xr:uid="{00000000-0005-0000-0000-0000920B0000}"/>
    <cellStyle name="Date Short" xfId="3221" xr:uid="{00000000-0005-0000-0000-0000930B0000}"/>
    <cellStyle name="Date_0706_CISCO Q4 FCST_CISCO VIEW_062107_V1A_CHQ PLNG" xfId="3222" xr:uid="{00000000-0005-0000-0000-0000940B0000}"/>
    <cellStyle name="Days" xfId="3223" xr:uid="{00000000-0005-0000-0000-0000950B0000}"/>
    <cellStyle name="DblLineDollarAcct" xfId="3224" xr:uid="{00000000-0005-0000-0000-0000960B0000}"/>
    <cellStyle name="DblLinePercent" xfId="3225" xr:uid="{00000000-0005-0000-0000-0000970B0000}"/>
    <cellStyle name="DeActivateFontColor" xfId="3226" xr:uid="{00000000-0005-0000-0000-0000980B0000}"/>
    <cellStyle name="DELTA" xfId="3227" xr:uid="{00000000-0005-0000-0000-0000990B0000}"/>
    <cellStyle name="DELTA 2" xfId="3228" xr:uid="{00000000-0005-0000-0000-00009A0B0000}"/>
    <cellStyle name="DELTA 2 2" xfId="3229" xr:uid="{00000000-0005-0000-0000-00009B0B0000}"/>
    <cellStyle name="DELTA 2 3" xfId="3230" xr:uid="{00000000-0005-0000-0000-00009C0B0000}"/>
    <cellStyle name="DELTA 2 4" xfId="3231" xr:uid="{00000000-0005-0000-0000-00009D0B0000}"/>
    <cellStyle name="DELTA 2_Top 20-IR" xfId="3232" xr:uid="{00000000-0005-0000-0000-00009E0B0000}"/>
    <cellStyle name="DELTA 3" xfId="3233" xr:uid="{00000000-0005-0000-0000-00009F0B0000}"/>
    <cellStyle name="DELTA 3 2" xfId="3234" xr:uid="{00000000-0005-0000-0000-0000A00B0000}"/>
    <cellStyle name="DELTA 3 3" xfId="3235" xr:uid="{00000000-0005-0000-0000-0000A10B0000}"/>
    <cellStyle name="DELTA 3 4" xfId="3236" xr:uid="{00000000-0005-0000-0000-0000A20B0000}"/>
    <cellStyle name="DELTA 3_Top 20-IR" xfId="3237" xr:uid="{00000000-0005-0000-0000-0000A30B0000}"/>
    <cellStyle name="DELTA 4" xfId="3238" xr:uid="{00000000-0005-0000-0000-0000A40B0000}"/>
    <cellStyle name="DELTA 4 2" xfId="3239" xr:uid="{00000000-0005-0000-0000-0000A50B0000}"/>
    <cellStyle name="DELTA 4 3" xfId="3240" xr:uid="{00000000-0005-0000-0000-0000A60B0000}"/>
    <cellStyle name="DELTA 4 4" xfId="3241" xr:uid="{00000000-0005-0000-0000-0000A70B0000}"/>
    <cellStyle name="DELTA 4_Top 20-IR" xfId="3242" xr:uid="{00000000-0005-0000-0000-0000A80B0000}"/>
    <cellStyle name="DELTA 5" xfId="3243" xr:uid="{00000000-0005-0000-0000-0000A90B0000}"/>
    <cellStyle name="DELTA 6" xfId="3244" xr:uid="{00000000-0005-0000-0000-0000AA0B0000}"/>
    <cellStyle name="DELTA 7" xfId="3245" xr:uid="{00000000-0005-0000-0000-0000AB0B0000}"/>
    <cellStyle name="DELTA 8" xfId="3246" xr:uid="{00000000-0005-0000-0000-0000AC0B0000}"/>
    <cellStyle name="Description" xfId="3247" xr:uid="{00000000-0005-0000-0000-0000AD0B0000}"/>
    <cellStyle name="Description 2" xfId="3248" xr:uid="{00000000-0005-0000-0000-0000AE0B0000}"/>
    <cellStyle name="Dezimal [0]_Budget 1999 MK" xfId="3249" xr:uid="{00000000-0005-0000-0000-0000AF0B0000}"/>
    <cellStyle name="Dezimal_Budget 1999 MK" xfId="3250" xr:uid="{00000000-0005-0000-0000-0000B00B0000}"/>
    <cellStyle name="Dia" xfId="3251" xr:uid="{00000000-0005-0000-0000-0000B10B0000}"/>
    <cellStyle name="Diagramsumma A" xfId="3252" xr:uid="{00000000-0005-0000-0000-0000B20B0000}"/>
    <cellStyle name="Diagramtext A" xfId="3253" xr:uid="{00000000-0005-0000-0000-0000B30B0000}"/>
    <cellStyle name="dollar" xfId="3254" xr:uid="{00000000-0005-0000-0000-0000B40B0000}"/>
    <cellStyle name="Dollar (zero dec)" xfId="3255" xr:uid="{00000000-0005-0000-0000-0000B50B0000}"/>
    <cellStyle name="DollarAccounting" xfId="3256" xr:uid="{00000000-0005-0000-0000-0000B60B0000}"/>
    <cellStyle name="dollars" xfId="3257" xr:uid="{00000000-0005-0000-0000-0000B70B0000}"/>
    <cellStyle name="Dotted Line" xfId="3258" xr:uid="{00000000-0005-0000-0000-0000B80B0000}"/>
    <cellStyle name="Double Accounting" xfId="3259" xr:uid="{00000000-0005-0000-0000-0000B90B0000}"/>
    <cellStyle name="Double Line 25.5" xfId="3260" xr:uid="{00000000-0005-0000-0000-0000BA0B0000}"/>
    <cellStyle name="DOWNFOOT" xfId="3261" xr:uid="{00000000-0005-0000-0000-0000BB0B0000}"/>
    <cellStyle name="Driver Normal" xfId="3262" xr:uid="{00000000-0005-0000-0000-0000BC0B0000}"/>
    <cellStyle name="Driver Percent" xfId="3263" xr:uid="{00000000-0005-0000-0000-0000BD0B0000}"/>
    <cellStyle name="EMC Auto/Manual Column Header" xfId="3264" xr:uid="{00000000-0005-0000-0000-0000BE0B0000}"/>
    <cellStyle name="EMC Automatic Calc Column Header" xfId="3265" xr:uid="{00000000-0005-0000-0000-0000BF0B0000}"/>
    <cellStyle name="EMC Column Header" xfId="3266" xr:uid="{00000000-0005-0000-0000-0000C00B0000}"/>
    <cellStyle name="EMC Manual Input Column Header" xfId="3267" xr:uid="{00000000-0005-0000-0000-0000C10B0000}"/>
    <cellStyle name="EMC ROW Header" xfId="3268" xr:uid="{00000000-0005-0000-0000-0000C20B0000}"/>
    <cellStyle name="EMC SubTitle" xfId="3269" xr:uid="{00000000-0005-0000-0000-0000C30B0000}"/>
    <cellStyle name="EMC Table Center Text" xfId="3270" xr:uid="{00000000-0005-0000-0000-0000C40B0000}"/>
    <cellStyle name="EMC Table Date" xfId="3271" xr:uid="{00000000-0005-0000-0000-0000C50B0000}"/>
    <cellStyle name="EMC Table Left Align" xfId="3272" xr:uid="{00000000-0005-0000-0000-0000C60B0000}"/>
    <cellStyle name="EMC Table Text Example" xfId="3273" xr:uid="{00000000-0005-0000-0000-0000C70B0000}"/>
    <cellStyle name="EMC Title" xfId="3274" xr:uid="{00000000-0005-0000-0000-0000C80B0000}"/>
    <cellStyle name="Encabez1" xfId="3275" xr:uid="{00000000-0005-0000-0000-0000C90B0000}"/>
    <cellStyle name="Encabez2" xfId="3276" xr:uid="{00000000-0005-0000-0000-0000CA0B0000}"/>
    <cellStyle name="Enter Currency (0)" xfId="3277" xr:uid="{00000000-0005-0000-0000-0000CB0B0000}"/>
    <cellStyle name="Enter Currency (0) 10" xfId="3278" xr:uid="{00000000-0005-0000-0000-0000CC0B0000}"/>
    <cellStyle name="Enter Currency (0) 11" xfId="3279" xr:uid="{00000000-0005-0000-0000-0000CD0B0000}"/>
    <cellStyle name="Enter Currency (0) 2" xfId="3280" xr:uid="{00000000-0005-0000-0000-0000CE0B0000}"/>
    <cellStyle name="Enter Currency (0) 3" xfId="3281" xr:uid="{00000000-0005-0000-0000-0000CF0B0000}"/>
    <cellStyle name="Enter Currency (0) 4" xfId="3282" xr:uid="{00000000-0005-0000-0000-0000D00B0000}"/>
    <cellStyle name="Enter Currency (0) 5" xfId="3283" xr:uid="{00000000-0005-0000-0000-0000D10B0000}"/>
    <cellStyle name="Enter Currency (0) 6" xfId="3284" xr:uid="{00000000-0005-0000-0000-0000D20B0000}"/>
    <cellStyle name="Enter Currency (0) 7" xfId="3285" xr:uid="{00000000-0005-0000-0000-0000D30B0000}"/>
    <cellStyle name="Enter Currency (0) 8" xfId="3286" xr:uid="{00000000-0005-0000-0000-0000D40B0000}"/>
    <cellStyle name="Enter Currency (0) 9" xfId="3287" xr:uid="{00000000-0005-0000-0000-0000D50B0000}"/>
    <cellStyle name="Enter Currency (2)" xfId="3288" xr:uid="{00000000-0005-0000-0000-0000D60B0000}"/>
    <cellStyle name="Enter Currency (2) 10" xfId="3289" xr:uid="{00000000-0005-0000-0000-0000D70B0000}"/>
    <cellStyle name="Enter Currency (2) 11" xfId="3290" xr:uid="{00000000-0005-0000-0000-0000D80B0000}"/>
    <cellStyle name="Enter Currency (2) 2" xfId="3291" xr:uid="{00000000-0005-0000-0000-0000D90B0000}"/>
    <cellStyle name="Enter Currency (2) 3" xfId="3292" xr:uid="{00000000-0005-0000-0000-0000DA0B0000}"/>
    <cellStyle name="Enter Currency (2) 4" xfId="3293" xr:uid="{00000000-0005-0000-0000-0000DB0B0000}"/>
    <cellStyle name="Enter Currency (2) 5" xfId="3294" xr:uid="{00000000-0005-0000-0000-0000DC0B0000}"/>
    <cellStyle name="Enter Currency (2) 6" xfId="3295" xr:uid="{00000000-0005-0000-0000-0000DD0B0000}"/>
    <cellStyle name="Enter Currency (2) 7" xfId="3296" xr:uid="{00000000-0005-0000-0000-0000DE0B0000}"/>
    <cellStyle name="Enter Currency (2) 8" xfId="3297" xr:uid="{00000000-0005-0000-0000-0000DF0B0000}"/>
    <cellStyle name="Enter Currency (2) 9" xfId="3298" xr:uid="{00000000-0005-0000-0000-0000E00B0000}"/>
    <cellStyle name="Enter Units (0)" xfId="3299" xr:uid="{00000000-0005-0000-0000-0000E10B0000}"/>
    <cellStyle name="Enter Units (0) 10" xfId="3300" xr:uid="{00000000-0005-0000-0000-0000E20B0000}"/>
    <cellStyle name="Enter Units (0) 11" xfId="3301" xr:uid="{00000000-0005-0000-0000-0000E30B0000}"/>
    <cellStyle name="Enter Units (0) 2" xfId="3302" xr:uid="{00000000-0005-0000-0000-0000E40B0000}"/>
    <cellStyle name="Enter Units (0) 3" xfId="3303" xr:uid="{00000000-0005-0000-0000-0000E50B0000}"/>
    <cellStyle name="Enter Units (0) 4" xfId="3304" xr:uid="{00000000-0005-0000-0000-0000E60B0000}"/>
    <cellStyle name="Enter Units (0) 5" xfId="3305" xr:uid="{00000000-0005-0000-0000-0000E70B0000}"/>
    <cellStyle name="Enter Units (0) 6" xfId="3306" xr:uid="{00000000-0005-0000-0000-0000E80B0000}"/>
    <cellStyle name="Enter Units (0) 7" xfId="3307" xr:uid="{00000000-0005-0000-0000-0000E90B0000}"/>
    <cellStyle name="Enter Units (0) 8" xfId="3308" xr:uid="{00000000-0005-0000-0000-0000EA0B0000}"/>
    <cellStyle name="Enter Units (0) 9" xfId="3309" xr:uid="{00000000-0005-0000-0000-0000EB0B0000}"/>
    <cellStyle name="Enter Units (1)" xfId="3310" xr:uid="{00000000-0005-0000-0000-0000EC0B0000}"/>
    <cellStyle name="Enter Units (1) 10" xfId="3311" xr:uid="{00000000-0005-0000-0000-0000ED0B0000}"/>
    <cellStyle name="Enter Units (1) 11" xfId="3312" xr:uid="{00000000-0005-0000-0000-0000EE0B0000}"/>
    <cellStyle name="Enter Units (1) 2" xfId="3313" xr:uid="{00000000-0005-0000-0000-0000EF0B0000}"/>
    <cellStyle name="Enter Units (1) 3" xfId="3314" xr:uid="{00000000-0005-0000-0000-0000F00B0000}"/>
    <cellStyle name="Enter Units (1) 4" xfId="3315" xr:uid="{00000000-0005-0000-0000-0000F10B0000}"/>
    <cellStyle name="Enter Units (1) 5" xfId="3316" xr:uid="{00000000-0005-0000-0000-0000F20B0000}"/>
    <cellStyle name="Enter Units (1) 6" xfId="3317" xr:uid="{00000000-0005-0000-0000-0000F30B0000}"/>
    <cellStyle name="Enter Units (1) 7" xfId="3318" xr:uid="{00000000-0005-0000-0000-0000F40B0000}"/>
    <cellStyle name="Enter Units (1) 8" xfId="3319" xr:uid="{00000000-0005-0000-0000-0000F50B0000}"/>
    <cellStyle name="Enter Units (1) 9" xfId="3320" xr:uid="{00000000-0005-0000-0000-0000F60B0000}"/>
    <cellStyle name="Enter Units (2)" xfId="3321" xr:uid="{00000000-0005-0000-0000-0000F70B0000}"/>
    <cellStyle name="Enter Units (2) 10" xfId="3322" xr:uid="{00000000-0005-0000-0000-0000F80B0000}"/>
    <cellStyle name="Enter Units (2) 11" xfId="3323" xr:uid="{00000000-0005-0000-0000-0000F90B0000}"/>
    <cellStyle name="Enter Units (2) 2" xfId="3324" xr:uid="{00000000-0005-0000-0000-0000FA0B0000}"/>
    <cellStyle name="Enter Units (2) 3" xfId="3325" xr:uid="{00000000-0005-0000-0000-0000FB0B0000}"/>
    <cellStyle name="Enter Units (2) 4" xfId="3326" xr:uid="{00000000-0005-0000-0000-0000FC0B0000}"/>
    <cellStyle name="Enter Units (2) 5" xfId="3327" xr:uid="{00000000-0005-0000-0000-0000FD0B0000}"/>
    <cellStyle name="Enter Units (2) 6" xfId="3328" xr:uid="{00000000-0005-0000-0000-0000FE0B0000}"/>
    <cellStyle name="Enter Units (2) 7" xfId="3329" xr:uid="{00000000-0005-0000-0000-0000FF0B0000}"/>
    <cellStyle name="Enter Units (2) 8" xfId="3330" xr:uid="{00000000-0005-0000-0000-0000000C0000}"/>
    <cellStyle name="Enter Units (2) 9" xfId="3331" xr:uid="{00000000-0005-0000-0000-0000010C0000}"/>
    <cellStyle name="Entered" xfId="3332" xr:uid="{00000000-0005-0000-0000-0000020C0000}"/>
    <cellStyle name="Entered 2" xfId="3333" xr:uid="{00000000-0005-0000-0000-0000030C0000}"/>
    <cellStyle name="Entered 3" xfId="3334" xr:uid="{00000000-0005-0000-0000-0000040C0000}"/>
    <cellStyle name="Entered 4" xfId="3335" xr:uid="{00000000-0005-0000-0000-0000050C0000}"/>
    <cellStyle name="Entered 5" xfId="3336" xr:uid="{00000000-0005-0000-0000-0000060C0000}"/>
    <cellStyle name="Entered 6" xfId="3337" xr:uid="{00000000-0005-0000-0000-0000070C0000}"/>
    <cellStyle name="Entered 7" xfId="3338" xr:uid="{00000000-0005-0000-0000-0000080C0000}"/>
    <cellStyle name="Entered 8" xfId="3339" xr:uid="{00000000-0005-0000-0000-0000090C0000}"/>
    <cellStyle name="Euro" xfId="3340" xr:uid="{00000000-0005-0000-0000-00000A0C0000}"/>
    <cellStyle name="Euro 2" xfId="3341" xr:uid="{00000000-0005-0000-0000-00000B0C0000}"/>
    <cellStyle name="Euro 3" xfId="3342" xr:uid="{00000000-0005-0000-0000-00000C0C0000}"/>
    <cellStyle name="Euro 4" xfId="3343" xr:uid="{00000000-0005-0000-0000-00000D0C0000}"/>
    <cellStyle name="Euro 5" xfId="3344" xr:uid="{00000000-0005-0000-0000-00000E0C0000}"/>
    <cellStyle name="Euro 6" xfId="3345" xr:uid="{00000000-0005-0000-0000-00000F0C0000}"/>
    <cellStyle name="Euro 7" xfId="3346" xr:uid="{00000000-0005-0000-0000-0000100C0000}"/>
    <cellStyle name="Euro 8" xfId="3347" xr:uid="{00000000-0005-0000-0000-0000110C0000}"/>
    <cellStyle name="Exchange_rate" xfId="3348" xr:uid="{00000000-0005-0000-0000-0000120C0000}"/>
    <cellStyle name="Explanatory Text 2" xfId="3349" xr:uid="{00000000-0005-0000-0000-0000130C0000}"/>
    <cellStyle name="F2" xfId="3350" xr:uid="{00000000-0005-0000-0000-0000140C0000}"/>
    <cellStyle name="F3" xfId="3351" xr:uid="{00000000-0005-0000-0000-0000150C0000}"/>
    <cellStyle name="F4" xfId="3352" xr:uid="{00000000-0005-0000-0000-0000160C0000}"/>
    <cellStyle name="F5" xfId="3353" xr:uid="{00000000-0005-0000-0000-0000170C0000}"/>
    <cellStyle name="F6" xfId="3354" xr:uid="{00000000-0005-0000-0000-0000180C0000}"/>
    <cellStyle name="F7" xfId="3355" xr:uid="{00000000-0005-0000-0000-0000190C0000}"/>
    <cellStyle name="F8" xfId="3356" xr:uid="{00000000-0005-0000-0000-00001A0C0000}"/>
    <cellStyle name="Fijo" xfId="3357" xr:uid="{00000000-0005-0000-0000-00001B0C0000}"/>
    <cellStyle name="Financiero" xfId="3358" xr:uid="{00000000-0005-0000-0000-00001C0C0000}"/>
    <cellStyle name="Fixed" xfId="3359" xr:uid="{00000000-0005-0000-0000-00001D0C0000}"/>
    <cellStyle name="fixed (0)" xfId="3360" xr:uid="{00000000-0005-0000-0000-00001E0C0000}"/>
    <cellStyle name="Fixed [0]" xfId="3361" xr:uid="{00000000-0005-0000-0000-00001F0C0000}"/>
    <cellStyle name="Fixed 2" xfId="3362" xr:uid="{00000000-0005-0000-0000-0000200C0000}"/>
    <cellStyle name="Fixed 3" xfId="3363" xr:uid="{00000000-0005-0000-0000-0000210C0000}"/>
    <cellStyle name="Fixed 4" xfId="3364" xr:uid="{00000000-0005-0000-0000-0000220C0000}"/>
    <cellStyle name="Fixed 5" xfId="3365" xr:uid="{00000000-0005-0000-0000-0000230C0000}"/>
    <cellStyle name="Fixed 6" xfId="3366" xr:uid="{00000000-0005-0000-0000-0000240C0000}"/>
    <cellStyle name="Fixed 7" xfId="3367" xr:uid="{00000000-0005-0000-0000-0000250C0000}"/>
    <cellStyle name="Fixed 8" xfId="3368" xr:uid="{00000000-0005-0000-0000-0000260C0000}"/>
    <cellStyle name="ƒnƒCƒp[ƒŠƒ“ƒN" xfId="3369" xr:uid="{00000000-0005-0000-0000-0000270C0000}"/>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nt" xfId="3370" xr:uid="{00000000-0005-0000-0000-0000190D0000}"/>
    <cellStyle name="font 2" xfId="3371" xr:uid="{00000000-0005-0000-0000-00001A0D0000}"/>
    <cellStyle name="font 3" xfId="3372" xr:uid="{00000000-0005-0000-0000-00001B0D0000}"/>
    <cellStyle name="font 4" xfId="3373" xr:uid="{00000000-0005-0000-0000-00001C0D0000}"/>
    <cellStyle name="font 5" xfId="3374" xr:uid="{00000000-0005-0000-0000-00001D0D0000}"/>
    <cellStyle name="font 6" xfId="3375" xr:uid="{00000000-0005-0000-0000-00001E0D0000}"/>
    <cellStyle name="font 7" xfId="3376" xr:uid="{00000000-0005-0000-0000-00001F0D0000}"/>
    <cellStyle name="Footer SBILogo1" xfId="3377" xr:uid="{00000000-0005-0000-0000-0000200D0000}"/>
    <cellStyle name="Footer SBILogo2" xfId="3378" xr:uid="{00000000-0005-0000-0000-0000210D0000}"/>
    <cellStyle name="Footnote" xfId="3379" xr:uid="{00000000-0005-0000-0000-0000220D0000}"/>
    <cellStyle name="Footnote Reference" xfId="3380" xr:uid="{00000000-0005-0000-0000-0000230D0000}"/>
    <cellStyle name="Footnote_ACCC" xfId="3381" xr:uid="{00000000-0005-0000-0000-0000240D0000}"/>
    <cellStyle name="Good 2" xfId="3382" xr:uid="{00000000-0005-0000-0000-0000250D0000}"/>
    <cellStyle name="GP number style" xfId="3383" xr:uid="{00000000-0005-0000-0000-0000260D0000}"/>
    <cellStyle name="Grey" xfId="3384" xr:uid="{00000000-0005-0000-0000-0000270D0000}"/>
    <cellStyle name="grid (,0)" xfId="3385" xr:uid="{00000000-0005-0000-0000-0000280D0000}"/>
    <cellStyle name="Hard Percent" xfId="3386" xr:uid="{00000000-0005-0000-0000-0000290D0000}"/>
    <cellStyle name="HEADER" xfId="3387" xr:uid="{00000000-0005-0000-0000-00002A0D0000}"/>
    <cellStyle name="HEADER 2" xfId="3388" xr:uid="{00000000-0005-0000-0000-00002B0D0000}"/>
    <cellStyle name="HEADER 3" xfId="3389" xr:uid="{00000000-0005-0000-0000-00002C0D0000}"/>
    <cellStyle name="HEADER 4" xfId="3390" xr:uid="{00000000-0005-0000-0000-00002D0D0000}"/>
    <cellStyle name="HEADER 5" xfId="3391" xr:uid="{00000000-0005-0000-0000-00002E0D0000}"/>
    <cellStyle name="HEADER 6" xfId="3392" xr:uid="{00000000-0005-0000-0000-00002F0D0000}"/>
    <cellStyle name="HEADER 7" xfId="3393" xr:uid="{00000000-0005-0000-0000-0000300D0000}"/>
    <cellStyle name="HEADER 8" xfId="3394" xr:uid="{00000000-0005-0000-0000-0000310D0000}"/>
    <cellStyle name="Header Draft Stamp" xfId="3395" xr:uid="{00000000-0005-0000-0000-0000320D0000}"/>
    <cellStyle name="Header Major" xfId="3396" xr:uid="{00000000-0005-0000-0000-0000330D0000}"/>
    <cellStyle name="Header Minor" xfId="3397" xr:uid="{00000000-0005-0000-0000-0000340D0000}"/>
    <cellStyle name="Header_ACCC" xfId="3398" xr:uid="{00000000-0005-0000-0000-0000350D0000}"/>
    <cellStyle name="Header1" xfId="3399" xr:uid="{00000000-0005-0000-0000-0000360D0000}"/>
    <cellStyle name="Header1 2" xfId="3400" xr:uid="{00000000-0005-0000-0000-0000370D0000}"/>
    <cellStyle name="Header2" xfId="3401" xr:uid="{00000000-0005-0000-0000-0000380D0000}"/>
    <cellStyle name="Header2 2" xfId="3402" xr:uid="{00000000-0005-0000-0000-0000390D0000}"/>
    <cellStyle name="Heading" xfId="3403" xr:uid="{00000000-0005-0000-0000-00003A0D0000}"/>
    <cellStyle name="Heading 1 2" xfId="3404" xr:uid="{00000000-0005-0000-0000-00003B0D0000}"/>
    <cellStyle name="Heading 1 3" xfId="3405" xr:uid="{00000000-0005-0000-0000-00003C0D0000}"/>
    <cellStyle name="Heading 1 4" xfId="3406" xr:uid="{00000000-0005-0000-0000-00003D0D0000}"/>
    <cellStyle name="Heading 1 5" xfId="3407" xr:uid="{00000000-0005-0000-0000-00003E0D0000}"/>
    <cellStyle name="Heading 1 6" xfId="3408" xr:uid="{00000000-0005-0000-0000-00003F0D0000}"/>
    <cellStyle name="Heading 1 7" xfId="3409" xr:uid="{00000000-0005-0000-0000-0000400D0000}"/>
    <cellStyle name="Heading 1 8" xfId="3410" xr:uid="{00000000-0005-0000-0000-0000410D0000}"/>
    <cellStyle name="Heading 1 Above" xfId="3411" xr:uid="{00000000-0005-0000-0000-0000420D0000}"/>
    <cellStyle name="Heading 1+" xfId="3412" xr:uid="{00000000-0005-0000-0000-0000430D0000}"/>
    <cellStyle name="Heading 10" xfId="3413" xr:uid="{00000000-0005-0000-0000-0000440D0000}"/>
    <cellStyle name="Heading 11" xfId="3414" xr:uid="{00000000-0005-0000-0000-0000450D0000}"/>
    <cellStyle name="Heading 12" xfId="3415" xr:uid="{00000000-0005-0000-0000-0000460D0000}"/>
    <cellStyle name="Heading 13" xfId="3416" xr:uid="{00000000-0005-0000-0000-0000470D0000}"/>
    <cellStyle name="Heading 14" xfId="3417" xr:uid="{00000000-0005-0000-0000-0000480D0000}"/>
    <cellStyle name="Heading 2 2" xfId="3418" xr:uid="{00000000-0005-0000-0000-0000490D0000}"/>
    <cellStyle name="Heading 2 3" xfId="3419" xr:uid="{00000000-0005-0000-0000-00004A0D0000}"/>
    <cellStyle name="Heading 2 4" xfId="3420" xr:uid="{00000000-0005-0000-0000-00004B0D0000}"/>
    <cellStyle name="Heading 2 5" xfId="3421" xr:uid="{00000000-0005-0000-0000-00004C0D0000}"/>
    <cellStyle name="Heading 2 6" xfId="3422" xr:uid="{00000000-0005-0000-0000-00004D0D0000}"/>
    <cellStyle name="Heading 2 7" xfId="3423" xr:uid="{00000000-0005-0000-0000-00004E0D0000}"/>
    <cellStyle name="Heading 2 8" xfId="3424" xr:uid="{00000000-0005-0000-0000-00004F0D0000}"/>
    <cellStyle name="Heading 2 Below" xfId="3425" xr:uid="{00000000-0005-0000-0000-0000500D0000}"/>
    <cellStyle name="Heading 2+" xfId="3426" xr:uid="{00000000-0005-0000-0000-0000510D0000}"/>
    <cellStyle name="Heading 3 2" xfId="3427" xr:uid="{00000000-0005-0000-0000-0000520D0000}"/>
    <cellStyle name="Heading 3+" xfId="3428" xr:uid="{00000000-0005-0000-0000-0000530D0000}"/>
    <cellStyle name="Heading 4 2" xfId="3429" xr:uid="{00000000-0005-0000-0000-0000540D0000}"/>
    <cellStyle name="Heading 5" xfId="3430" xr:uid="{00000000-0005-0000-0000-0000550D0000}"/>
    <cellStyle name="Heading 5 2" xfId="3431" xr:uid="{00000000-0005-0000-0000-0000560D0000}"/>
    <cellStyle name="Heading 5_Top 20-IR" xfId="3432" xr:uid="{00000000-0005-0000-0000-0000570D0000}"/>
    <cellStyle name="Heading 6" xfId="3433" xr:uid="{00000000-0005-0000-0000-0000580D0000}"/>
    <cellStyle name="Heading 6 2" xfId="3434" xr:uid="{00000000-0005-0000-0000-0000590D0000}"/>
    <cellStyle name="Heading 6_Top 20-IR" xfId="3435" xr:uid="{00000000-0005-0000-0000-00005A0D0000}"/>
    <cellStyle name="Heading 7" xfId="3436" xr:uid="{00000000-0005-0000-0000-00005B0D0000}"/>
    <cellStyle name="Heading 7 2" xfId="3437" xr:uid="{00000000-0005-0000-0000-00005C0D0000}"/>
    <cellStyle name="Heading 7_Top 20-IR" xfId="3438" xr:uid="{00000000-0005-0000-0000-00005D0D0000}"/>
    <cellStyle name="Heading 8" xfId="3439" xr:uid="{00000000-0005-0000-0000-00005E0D0000}"/>
    <cellStyle name="Heading 9" xfId="3440" xr:uid="{00000000-0005-0000-0000-00005F0D0000}"/>
    <cellStyle name="heading info" xfId="3441" xr:uid="{00000000-0005-0000-0000-0000600D0000}"/>
    <cellStyle name="Heading No Underline" xfId="3442" xr:uid="{00000000-0005-0000-0000-0000610D0000}"/>
    <cellStyle name="Heading With Underline" xfId="3443" xr:uid="{00000000-0005-0000-0000-0000620D0000}"/>
    <cellStyle name="HEADING1" xfId="3444" xr:uid="{00000000-0005-0000-0000-0000630D0000}"/>
    <cellStyle name="Heading1 2" xfId="3445" xr:uid="{00000000-0005-0000-0000-0000640D0000}"/>
    <cellStyle name="Heading1 3" xfId="3446" xr:uid="{00000000-0005-0000-0000-0000650D0000}"/>
    <cellStyle name="Heading1 4" xfId="3447" xr:uid="{00000000-0005-0000-0000-0000660D0000}"/>
    <cellStyle name="Heading1 5" xfId="3448" xr:uid="{00000000-0005-0000-0000-0000670D0000}"/>
    <cellStyle name="Heading1 6" xfId="3449" xr:uid="{00000000-0005-0000-0000-0000680D0000}"/>
    <cellStyle name="Heading1 7" xfId="3450" xr:uid="{00000000-0005-0000-0000-0000690D0000}"/>
    <cellStyle name="Heading1 8" xfId="3451" xr:uid="{00000000-0005-0000-0000-00006A0D0000}"/>
    <cellStyle name="HEADING2" xfId="3452" xr:uid="{00000000-0005-0000-0000-00006B0D0000}"/>
    <cellStyle name="Heading2 2" xfId="3453" xr:uid="{00000000-0005-0000-0000-00006C0D0000}"/>
    <cellStyle name="Heading2 3" xfId="3454" xr:uid="{00000000-0005-0000-0000-00006D0D0000}"/>
    <cellStyle name="Heading2 4" xfId="3455" xr:uid="{00000000-0005-0000-0000-00006E0D0000}"/>
    <cellStyle name="Heading2 5" xfId="3456" xr:uid="{00000000-0005-0000-0000-00006F0D0000}"/>
    <cellStyle name="Heading2 6" xfId="3457" xr:uid="{00000000-0005-0000-0000-0000700D0000}"/>
    <cellStyle name="Heading2 7" xfId="3458" xr:uid="{00000000-0005-0000-0000-0000710D0000}"/>
    <cellStyle name="Heading2 8" xfId="3459" xr:uid="{00000000-0005-0000-0000-0000720D0000}"/>
    <cellStyle name="HEADINGS" xfId="3460" xr:uid="{00000000-0005-0000-0000-0000730D0000}"/>
    <cellStyle name="HEADINGS 2" xfId="3461" xr:uid="{00000000-0005-0000-0000-0000740D0000}"/>
    <cellStyle name="HEADINGS 3" xfId="3462" xr:uid="{00000000-0005-0000-0000-0000750D0000}"/>
    <cellStyle name="HEADINGS 4" xfId="3463" xr:uid="{00000000-0005-0000-0000-0000760D0000}"/>
    <cellStyle name="HEADINGS 5" xfId="3464" xr:uid="{00000000-0005-0000-0000-0000770D0000}"/>
    <cellStyle name="HEADINGS 6" xfId="3465" xr:uid="{00000000-0005-0000-0000-0000780D0000}"/>
    <cellStyle name="HEADINGS 7" xfId="3466" xr:uid="{00000000-0005-0000-0000-0000790D0000}"/>
    <cellStyle name="HEADINGS 8" xfId="3467" xr:uid="{00000000-0005-0000-0000-00007A0D0000}"/>
    <cellStyle name="Headings- Other" xfId="3468" xr:uid="{00000000-0005-0000-0000-00007B0D0000}"/>
    <cellStyle name="HEADINGS_05 SA Key Trend Data" xfId="3469" xr:uid="{00000000-0005-0000-0000-00007C0D0000}"/>
    <cellStyle name="HEADINGSTOP" xfId="3470" xr:uid="{00000000-0005-0000-0000-00007D0D0000}"/>
    <cellStyle name="HEADINGSTOP 2" xfId="3471" xr:uid="{00000000-0005-0000-0000-00007E0D0000}"/>
    <cellStyle name="HEADINGSTOP 3" xfId="3472" xr:uid="{00000000-0005-0000-0000-00007F0D0000}"/>
    <cellStyle name="HEADINGSTOP 4" xfId="3473" xr:uid="{00000000-0005-0000-0000-0000800D0000}"/>
    <cellStyle name="HEADINGSTOP 5" xfId="3474" xr:uid="{00000000-0005-0000-0000-0000810D0000}"/>
    <cellStyle name="HEADINGSTOP 6" xfId="3475" xr:uid="{00000000-0005-0000-0000-0000820D0000}"/>
    <cellStyle name="HEADINGSTOP 7" xfId="3476" xr:uid="{00000000-0005-0000-0000-0000830D0000}"/>
    <cellStyle name="HEADINGSTOP 8" xfId="3477" xr:uid="{00000000-0005-0000-0000-0000840D0000}"/>
    <cellStyle name="Hidden" xfId="3478" xr:uid="{00000000-0005-0000-0000-0000850D0000}"/>
    <cellStyle name="HIGHLIGHT" xfId="3479" xr:uid="{00000000-0005-0000-0000-0000860D0000}"/>
    <cellStyle name="HIGHLIGHT 2" xfId="3480" xr:uid="{00000000-0005-0000-0000-0000870D0000}"/>
    <cellStyle name="HITLIST" xfId="3481" xr:uid="{00000000-0005-0000-0000-0000880D0000}"/>
    <cellStyle name="Hyperlink 2" xfId="266" xr:uid="{00000000-0005-0000-0000-0000890D0000}"/>
    <cellStyle name="Hyperlink 2 2" xfId="3482" xr:uid="{00000000-0005-0000-0000-00008A0D0000}"/>
    <cellStyle name="imp-pr-item" xfId="3483" xr:uid="{00000000-0005-0000-0000-00008B0D0000}"/>
    <cellStyle name="imp-pr-item 2" xfId="3484" xr:uid="{00000000-0005-0000-0000-00008C0D0000}"/>
    <cellStyle name="Input [yellow]" xfId="3485" xr:uid="{00000000-0005-0000-0000-00008D0D0000}"/>
    <cellStyle name="Input 0" xfId="3486" xr:uid="{00000000-0005-0000-0000-00008E0D0000}"/>
    <cellStyle name="Input 2" xfId="3487" xr:uid="{00000000-0005-0000-0000-00008F0D0000}"/>
    <cellStyle name="Input Cell" xfId="3488" xr:uid="{00000000-0005-0000-0000-0000900D0000}"/>
    <cellStyle name="Input Cells" xfId="3489" xr:uid="{00000000-0005-0000-0000-0000910D0000}"/>
    <cellStyle name="Input Cells 10" xfId="3490" xr:uid="{00000000-0005-0000-0000-0000920D0000}"/>
    <cellStyle name="Input Cells 11" xfId="3491" xr:uid="{00000000-0005-0000-0000-0000930D0000}"/>
    <cellStyle name="Input Cells 2" xfId="3492" xr:uid="{00000000-0005-0000-0000-0000940D0000}"/>
    <cellStyle name="Input Cells 3" xfId="3493" xr:uid="{00000000-0005-0000-0000-0000950D0000}"/>
    <cellStyle name="Input Cells 4" xfId="3494" xr:uid="{00000000-0005-0000-0000-0000960D0000}"/>
    <cellStyle name="Input Cells 5" xfId="3495" xr:uid="{00000000-0005-0000-0000-0000970D0000}"/>
    <cellStyle name="Input Cells 6" xfId="3496" xr:uid="{00000000-0005-0000-0000-0000980D0000}"/>
    <cellStyle name="Input Cells 7" xfId="3497" xr:uid="{00000000-0005-0000-0000-0000990D0000}"/>
    <cellStyle name="Input Cells 8" xfId="3498" xr:uid="{00000000-0005-0000-0000-00009A0D0000}"/>
    <cellStyle name="Input Cells 9" xfId="3499" xr:uid="{00000000-0005-0000-0000-00009B0D0000}"/>
    <cellStyle name="Input Currency" xfId="3500" xr:uid="{00000000-0005-0000-0000-00009C0D0000}"/>
    <cellStyle name="Input Currency 0" xfId="3501" xr:uid="{00000000-0005-0000-0000-00009D0D0000}"/>
    <cellStyle name="Input Currency 2" xfId="3502" xr:uid="{00000000-0005-0000-0000-00009E0D0000}"/>
    <cellStyle name="Input Currency_HC_paradise" xfId="3503" xr:uid="{00000000-0005-0000-0000-00009F0D0000}"/>
    <cellStyle name="Input Date" xfId="3504" xr:uid="{00000000-0005-0000-0000-0000A00D0000}"/>
    <cellStyle name="Input Fixed [0]" xfId="3505" xr:uid="{00000000-0005-0000-0000-0000A10D0000}"/>
    <cellStyle name="Input Multiple" xfId="3506" xr:uid="{00000000-0005-0000-0000-0000A20D0000}"/>
    <cellStyle name="Input Normal" xfId="3507" xr:uid="{00000000-0005-0000-0000-0000A30D0000}"/>
    <cellStyle name="Input Normal [0]" xfId="3508" xr:uid="{00000000-0005-0000-0000-0000A40D0000}"/>
    <cellStyle name="Input Normal Black" xfId="3509" xr:uid="{00000000-0005-0000-0000-0000A50D0000}"/>
    <cellStyle name="Input Normal_HC_paradise" xfId="3510" xr:uid="{00000000-0005-0000-0000-0000A60D0000}"/>
    <cellStyle name="Input Percent" xfId="3511" xr:uid="{00000000-0005-0000-0000-0000A70D0000}"/>
    <cellStyle name="Input Percent [2]" xfId="3512" xr:uid="{00000000-0005-0000-0000-0000A80D0000}"/>
    <cellStyle name="Input Percent Black" xfId="3513" xr:uid="{00000000-0005-0000-0000-0000A90D0000}"/>
    <cellStyle name="Input Percent_HC_paradise" xfId="3514" xr:uid="{00000000-0005-0000-0000-0000AA0D0000}"/>
    <cellStyle name="Input Titles" xfId="3515" xr:uid="{00000000-0005-0000-0000-0000AB0D0000}"/>
    <cellStyle name="Input Titles Black" xfId="3516" xr:uid="{00000000-0005-0000-0000-0000AC0D0000}"/>
    <cellStyle name="Input Years" xfId="3517" xr:uid="{00000000-0005-0000-0000-0000AD0D0000}"/>
    <cellStyle name="InputCurrency" xfId="3518" xr:uid="{00000000-0005-0000-0000-0000AE0D0000}"/>
    <cellStyle name="InputCurrency2" xfId="3519" xr:uid="{00000000-0005-0000-0000-0000AF0D0000}"/>
    <cellStyle name="InputDateDMth" xfId="3520" xr:uid="{00000000-0005-0000-0000-0000B00D0000}"/>
    <cellStyle name="InputDateNorm" xfId="3521" xr:uid="{00000000-0005-0000-0000-0000B10D0000}"/>
    <cellStyle name="InputMultiple1" xfId="3522" xr:uid="{00000000-0005-0000-0000-0000B20D0000}"/>
    <cellStyle name="InputPercent1" xfId="3523" xr:uid="{00000000-0005-0000-0000-0000B30D0000}"/>
    <cellStyle name="InputUlineNumeric" xfId="3524" xr:uid="{00000000-0005-0000-0000-0000B40D0000}"/>
    <cellStyle name="InsightDateStyle" xfId="3525" xr:uid="{00000000-0005-0000-0000-0000B50D0000}"/>
    <cellStyle name="InsightNumberStyle" xfId="3526" xr:uid="{00000000-0005-0000-0000-0000B60D0000}"/>
    <cellStyle name="inverted heading" xfId="3527" xr:uid="{00000000-0005-0000-0000-0000B70D0000}"/>
    <cellStyle name="inverted heading 2" xfId="3528" xr:uid="{00000000-0005-0000-0000-0000B80D0000}"/>
    <cellStyle name="Jason" xfId="3529" xr:uid="{00000000-0005-0000-0000-0000B90D0000}"/>
    <cellStyle name="Jun" xfId="3530" xr:uid="{00000000-0005-0000-0000-0000BA0D0000}"/>
    <cellStyle name="Jun 10" xfId="3531" xr:uid="{00000000-0005-0000-0000-0000BB0D0000}"/>
    <cellStyle name="Jun 10 2" xfId="3532" xr:uid="{00000000-0005-0000-0000-0000BC0D0000}"/>
    <cellStyle name="Jun 10_Top 20-IR" xfId="3533" xr:uid="{00000000-0005-0000-0000-0000BD0D0000}"/>
    <cellStyle name="Jun 11" xfId="3534" xr:uid="{00000000-0005-0000-0000-0000BE0D0000}"/>
    <cellStyle name="Jun 11 2" xfId="3535" xr:uid="{00000000-0005-0000-0000-0000BF0D0000}"/>
    <cellStyle name="Jun 11_Top 20-IR" xfId="3536" xr:uid="{00000000-0005-0000-0000-0000C00D0000}"/>
    <cellStyle name="Jun 2" xfId="3537" xr:uid="{00000000-0005-0000-0000-0000C10D0000}"/>
    <cellStyle name="Jun 2 2" xfId="3538" xr:uid="{00000000-0005-0000-0000-0000C20D0000}"/>
    <cellStyle name="Jun 2_Top 20-IR" xfId="3539" xr:uid="{00000000-0005-0000-0000-0000C30D0000}"/>
    <cellStyle name="Jun 3" xfId="3540" xr:uid="{00000000-0005-0000-0000-0000C40D0000}"/>
    <cellStyle name="Jun 3 2" xfId="3541" xr:uid="{00000000-0005-0000-0000-0000C50D0000}"/>
    <cellStyle name="Jun 3_Top 20-IR" xfId="3542" xr:uid="{00000000-0005-0000-0000-0000C60D0000}"/>
    <cellStyle name="Jun 4" xfId="3543" xr:uid="{00000000-0005-0000-0000-0000C70D0000}"/>
    <cellStyle name="Jun 4 2" xfId="3544" xr:uid="{00000000-0005-0000-0000-0000C80D0000}"/>
    <cellStyle name="Jun 4_Top 20-IR" xfId="3545" xr:uid="{00000000-0005-0000-0000-0000C90D0000}"/>
    <cellStyle name="Jun 5" xfId="3546" xr:uid="{00000000-0005-0000-0000-0000CA0D0000}"/>
    <cellStyle name="Jun 5 2" xfId="3547" xr:uid="{00000000-0005-0000-0000-0000CB0D0000}"/>
    <cellStyle name="Jun 5_Top 20-IR" xfId="3548" xr:uid="{00000000-0005-0000-0000-0000CC0D0000}"/>
    <cellStyle name="Jun 6" xfId="3549" xr:uid="{00000000-0005-0000-0000-0000CD0D0000}"/>
    <cellStyle name="Jun 6 2" xfId="3550" xr:uid="{00000000-0005-0000-0000-0000CE0D0000}"/>
    <cellStyle name="Jun 6_Top 20-IR" xfId="3551" xr:uid="{00000000-0005-0000-0000-0000CF0D0000}"/>
    <cellStyle name="Jun 7" xfId="3552" xr:uid="{00000000-0005-0000-0000-0000D00D0000}"/>
    <cellStyle name="Jun 7 2" xfId="3553" xr:uid="{00000000-0005-0000-0000-0000D10D0000}"/>
    <cellStyle name="Jun 7_Top 20-IR" xfId="3554" xr:uid="{00000000-0005-0000-0000-0000D20D0000}"/>
    <cellStyle name="Jun 8" xfId="3555" xr:uid="{00000000-0005-0000-0000-0000D30D0000}"/>
    <cellStyle name="Jun 8 2" xfId="3556" xr:uid="{00000000-0005-0000-0000-0000D40D0000}"/>
    <cellStyle name="Jun 8_Top 20-IR" xfId="3557" xr:uid="{00000000-0005-0000-0000-0000D50D0000}"/>
    <cellStyle name="Jun 9" xfId="3558" xr:uid="{00000000-0005-0000-0000-0000D60D0000}"/>
    <cellStyle name="Jun 9 2" xfId="3559" xr:uid="{00000000-0005-0000-0000-0000D70D0000}"/>
    <cellStyle name="Jun 9_Top 20-IR" xfId="3560" xr:uid="{00000000-0005-0000-0000-0000D80D0000}"/>
    <cellStyle name="Jun_Top 20-IR (WD+1&amp;+2)" xfId="3561" xr:uid="{00000000-0005-0000-0000-0000D90D0000}"/>
    <cellStyle name="kd" xfId="3562" xr:uid="{00000000-0005-0000-0000-0000DA0D0000}"/>
    <cellStyle name="Komma_Victor_Quarter-pack addition" xfId="3563" xr:uid="{00000000-0005-0000-0000-0000DB0D0000}"/>
    <cellStyle name="Legato CPL Master Cover" xfId="3564" xr:uid="{00000000-0005-0000-0000-0000DC0D0000}"/>
    <cellStyle name="LineItemPrompt" xfId="3565" xr:uid="{00000000-0005-0000-0000-0000DD0D0000}"/>
    <cellStyle name="LineItemPrompt 2" xfId="3566" xr:uid="{00000000-0005-0000-0000-0000DE0D0000}"/>
    <cellStyle name="LineItemValue" xfId="3567" xr:uid="{00000000-0005-0000-0000-0000DF0D0000}"/>
    <cellStyle name="LineItemValue 2" xfId="3568" xr:uid="{00000000-0005-0000-0000-0000E00D0000}"/>
    <cellStyle name="Link Currency (0)" xfId="3569" xr:uid="{00000000-0005-0000-0000-0000E10D0000}"/>
    <cellStyle name="Link Currency (0) 10" xfId="3570" xr:uid="{00000000-0005-0000-0000-0000E20D0000}"/>
    <cellStyle name="Link Currency (0) 11" xfId="3571" xr:uid="{00000000-0005-0000-0000-0000E30D0000}"/>
    <cellStyle name="Link Currency (0) 2" xfId="3572" xr:uid="{00000000-0005-0000-0000-0000E40D0000}"/>
    <cellStyle name="Link Currency (0) 3" xfId="3573" xr:uid="{00000000-0005-0000-0000-0000E50D0000}"/>
    <cellStyle name="Link Currency (0) 4" xfId="3574" xr:uid="{00000000-0005-0000-0000-0000E60D0000}"/>
    <cellStyle name="Link Currency (0) 5" xfId="3575" xr:uid="{00000000-0005-0000-0000-0000E70D0000}"/>
    <cellStyle name="Link Currency (0) 6" xfId="3576" xr:uid="{00000000-0005-0000-0000-0000E80D0000}"/>
    <cellStyle name="Link Currency (0) 7" xfId="3577" xr:uid="{00000000-0005-0000-0000-0000E90D0000}"/>
    <cellStyle name="Link Currency (0) 8" xfId="3578" xr:uid="{00000000-0005-0000-0000-0000EA0D0000}"/>
    <cellStyle name="Link Currency (0) 9" xfId="3579" xr:uid="{00000000-0005-0000-0000-0000EB0D0000}"/>
    <cellStyle name="Link Currency (2)" xfId="3580" xr:uid="{00000000-0005-0000-0000-0000EC0D0000}"/>
    <cellStyle name="Link Currency (2) 10" xfId="3581" xr:uid="{00000000-0005-0000-0000-0000ED0D0000}"/>
    <cellStyle name="Link Currency (2) 11" xfId="3582" xr:uid="{00000000-0005-0000-0000-0000EE0D0000}"/>
    <cellStyle name="Link Currency (2) 2" xfId="3583" xr:uid="{00000000-0005-0000-0000-0000EF0D0000}"/>
    <cellStyle name="Link Currency (2) 3" xfId="3584" xr:uid="{00000000-0005-0000-0000-0000F00D0000}"/>
    <cellStyle name="Link Currency (2) 4" xfId="3585" xr:uid="{00000000-0005-0000-0000-0000F10D0000}"/>
    <cellStyle name="Link Currency (2) 5" xfId="3586" xr:uid="{00000000-0005-0000-0000-0000F20D0000}"/>
    <cellStyle name="Link Currency (2) 6" xfId="3587" xr:uid="{00000000-0005-0000-0000-0000F30D0000}"/>
    <cellStyle name="Link Currency (2) 7" xfId="3588" xr:uid="{00000000-0005-0000-0000-0000F40D0000}"/>
    <cellStyle name="Link Currency (2) 8" xfId="3589" xr:uid="{00000000-0005-0000-0000-0000F50D0000}"/>
    <cellStyle name="Link Currency (2) 9" xfId="3590" xr:uid="{00000000-0005-0000-0000-0000F60D0000}"/>
    <cellStyle name="Link Units (0)" xfId="3591" xr:uid="{00000000-0005-0000-0000-0000F70D0000}"/>
    <cellStyle name="Link Units (0) 10" xfId="3592" xr:uid="{00000000-0005-0000-0000-0000F80D0000}"/>
    <cellStyle name="Link Units (0) 11" xfId="3593" xr:uid="{00000000-0005-0000-0000-0000F90D0000}"/>
    <cellStyle name="Link Units (0) 2" xfId="3594" xr:uid="{00000000-0005-0000-0000-0000FA0D0000}"/>
    <cellStyle name="Link Units (0) 3" xfId="3595" xr:uid="{00000000-0005-0000-0000-0000FB0D0000}"/>
    <cellStyle name="Link Units (0) 4" xfId="3596" xr:uid="{00000000-0005-0000-0000-0000FC0D0000}"/>
    <cellStyle name="Link Units (0) 5" xfId="3597" xr:uid="{00000000-0005-0000-0000-0000FD0D0000}"/>
    <cellStyle name="Link Units (0) 6" xfId="3598" xr:uid="{00000000-0005-0000-0000-0000FE0D0000}"/>
    <cellStyle name="Link Units (0) 7" xfId="3599" xr:uid="{00000000-0005-0000-0000-0000FF0D0000}"/>
    <cellStyle name="Link Units (0) 8" xfId="3600" xr:uid="{00000000-0005-0000-0000-0000000E0000}"/>
    <cellStyle name="Link Units (0) 9" xfId="3601" xr:uid="{00000000-0005-0000-0000-0000010E0000}"/>
    <cellStyle name="Link Units (1)" xfId="3602" xr:uid="{00000000-0005-0000-0000-0000020E0000}"/>
    <cellStyle name="Link Units (1) 10" xfId="3603" xr:uid="{00000000-0005-0000-0000-0000030E0000}"/>
    <cellStyle name="Link Units (1) 11" xfId="3604" xr:uid="{00000000-0005-0000-0000-0000040E0000}"/>
    <cellStyle name="Link Units (1) 2" xfId="3605" xr:uid="{00000000-0005-0000-0000-0000050E0000}"/>
    <cellStyle name="Link Units (1) 3" xfId="3606" xr:uid="{00000000-0005-0000-0000-0000060E0000}"/>
    <cellStyle name="Link Units (1) 4" xfId="3607" xr:uid="{00000000-0005-0000-0000-0000070E0000}"/>
    <cellStyle name="Link Units (1) 5" xfId="3608" xr:uid="{00000000-0005-0000-0000-0000080E0000}"/>
    <cellStyle name="Link Units (1) 6" xfId="3609" xr:uid="{00000000-0005-0000-0000-0000090E0000}"/>
    <cellStyle name="Link Units (1) 7" xfId="3610" xr:uid="{00000000-0005-0000-0000-00000A0E0000}"/>
    <cellStyle name="Link Units (1) 8" xfId="3611" xr:uid="{00000000-0005-0000-0000-00000B0E0000}"/>
    <cellStyle name="Link Units (1) 9" xfId="3612" xr:uid="{00000000-0005-0000-0000-00000C0E0000}"/>
    <cellStyle name="Link Units (2)" xfId="3613" xr:uid="{00000000-0005-0000-0000-00000D0E0000}"/>
    <cellStyle name="Link Units (2) 10" xfId="3614" xr:uid="{00000000-0005-0000-0000-00000E0E0000}"/>
    <cellStyle name="Link Units (2) 11" xfId="3615" xr:uid="{00000000-0005-0000-0000-00000F0E0000}"/>
    <cellStyle name="Link Units (2) 2" xfId="3616" xr:uid="{00000000-0005-0000-0000-0000100E0000}"/>
    <cellStyle name="Link Units (2) 3" xfId="3617" xr:uid="{00000000-0005-0000-0000-0000110E0000}"/>
    <cellStyle name="Link Units (2) 4" xfId="3618" xr:uid="{00000000-0005-0000-0000-0000120E0000}"/>
    <cellStyle name="Link Units (2) 5" xfId="3619" xr:uid="{00000000-0005-0000-0000-0000130E0000}"/>
    <cellStyle name="Link Units (2) 6" xfId="3620" xr:uid="{00000000-0005-0000-0000-0000140E0000}"/>
    <cellStyle name="Link Units (2) 7" xfId="3621" xr:uid="{00000000-0005-0000-0000-0000150E0000}"/>
    <cellStyle name="Link Units (2) 8" xfId="3622" xr:uid="{00000000-0005-0000-0000-0000160E0000}"/>
    <cellStyle name="Link Units (2) 9" xfId="3623" xr:uid="{00000000-0005-0000-0000-0000170E0000}"/>
    <cellStyle name="Linked Cell 2" xfId="3624" xr:uid="{00000000-0005-0000-0000-0000180E0000}"/>
    <cellStyle name="Linked Cells" xfId="3625" xr:uid="{00000000-0005-0000-0000-0000190E0000}"/>
    <cellStyle name="Linked Cells 10" xfId="3626" xr:uid="{00000000-0005-0000-0000-00001A0E0000}"/>
    <cellStyle name="Linked Cells 11" xfId="3627" xr:uid="{00000000-0005-0000-0000-00001B0E0000}"/>
    <cellStyle name="Linked Cells 2" xfId="3628" xr:uid="{00000000-0005-0000-0000-00001C0E0000}"/>
    <cellStyle name="Linked Cells 3" xfId="3629" xr:uid="{00000000-0005-0000-0000-00001D0E0000}"/>
    <cellStyle name="Linked Cells 4" xfId="3630" xr:uid="{00000000-0005-0000-0000-00001E0E0000}"/>
    <cellStyle name="Linked Cells 5" xfId="3631" xr:uid="{00000000-0005-0000-0000-00001F0E0000}"/>
    <cellStyle name="Linked Cells 6" xfId="3632" xr:uid="{00000000-0005-0000-0000-0000200E0000}"/>
    <cellStyle name="Linked Cells 7" xfId="3633" xr:uid="{00000000-0005-0000-0000-0000210E0000}"/>
    <cellStyle name="Linked Cells 8" xfId="3634" xr:uid="{00000000-0005-0000-0000-0000220E0000}"/>
    <cellStyle name="Linked Cells 9" xfId="3635" xr:uid="{00000000-0005-0000-0000-0000230E0000}"/>
    <cellStyle name="m-" xfId="3636" xr:uid="{00000000-0005-0000-0000-0000240E0000}"/>
    <cellStyle name="Message" xfId="3637" xr:uid="{00000000-0005-0000-0000-0000250E0000}"/>
    <cellStyle name="Millares [0]_10 AVERIAS MASIVAS + ANT" xfId="3638" xr:uid="{00000000-0005-0000-0000-0000260E0000}"/>
    <cellStyle name="Millares_BINV" xfId="3639" xr:uid="{00000000-0005-0000-0000-0000270E0000}"/>
    <cellStyle name="Milliers [0]_!!!GO" xfId="3640" xr:uid="{00000000-0005-0000-0000-0000280E0000}"/>
    <cellStyle name="Milliers_!!!GO" xfId="3641" xr:uid="{00000000-0005-0000-0000-0000290E0000}"/>
    <cellStyle name="million$ (,1)" xfId="3642" xr:uid="{00000000-0005-0000-0000-00002A0E0000}"/>
    <cellStyle name="millions (,1)" xfId="3643" xr:uid="{00000000-0005-0000-0000-00002B0E0000}"/>
    <cellStyle name="Model" xfId="3644" xr:uid="{00000000-0005-0000-0000-00002C0E0000}"/>
    <cellStyle name="Moneda [0]_BINV" xfId="3645" xr:uid="{00000000-0005-0000-0000-00002D0E0000}"/>
    <cellStyle name="Moneda_BINV" xfId="3646" xr:uid="{00000000-0005-0000-0000-00002E0E0000}"/>
    <cellStyle name="Monétaire [0]_!!!GO" xfId="3647" xr:uid="{00000000-0005-0000-0000-00002F0E0000}"/>
    <cellStyle name="Monétaire_!!!GO" xfId="3648" xr:uid="{00000000-0005-0000-0000-0000300E0000}"/>
    <cellStyle name="Month" xfId="3649" xr:uid="{00000000-0005-0000-0000-0000310E0000}"/>
    <cellStyle name="Monthly rate" xfId="3650" xr:uid="{00000000-0005-0000-0000-0000320E0000}"/>
    <cellStyle name="MS_English" xfId="3651" xr:uid="{00000000-0005-0000-0000-0000330E0000}"/>
    <cellStyle name="multiple" xfId="3652" xr:uid="{00000000-0005-0000-0000-0000340E0000}"/>
    <cellStyle name="Multiple1" xfId="3653" xr:uid="{00000000-0005-0000-0000-0000350E0000}"/>
    <cellStyle name="NA is zero" xfId="3654" xr:uid="{00000000-0005-0000-0000-0000360E0000}"/>
    <cellStyle name="Neutral 2" xfId="3655" xr:uid="{00000000-0005-0000-0000-0000370E0000}"/>
    <cellStyle name="new" xfId="3656" xr:uid="{00000000-0005-0000-0000-0000380E0000}"/>
    <cellStyle name="New Times Roman" xfId="3657" xr:uid="{00000000-0005-0000-0000-0000390E0000}"/>
    <cellStyle name="new_Book1 (3)" xfId="3658" xr:uid="{00000000-0005-0000-0000-00003A0E0000}"/>
    <cellStyle name="NewModelFontColor" xfId="3659" xr:uid="{00000000-0005-0000-0000-00003B0E0000}"/>
    <cellStyle name="no dec" xfId="3660" xr:uid="{00000000-0005-0000-0000-00003C0E0000}"/>
    <cellStyle name="no dec 2" xfId="3661" xr:uid="{00000000-0005-0000-0000-00003D0E0000}"/>
    <cellStyle name="no dec 3" xfId="3662" xr:uid="{00000000-0005-0000-0000-00003E0E0000}"/>
    <cellStyle name="no dec 4" xfId="3663" xr:uid="{00000000-0005-0000-0000-00003F0E0000}"/>
    <cellStyle name="no dec 5" xfId="3664" xr:uid="{00000000-0005-0000-0000-0000400E0000}"/>
    <cellStyle name="no dec 6" xfId="3665" xr:uid="{00000000-0005-0000-0000-0000410E0000}"/>
    <cellStyle name="no dec 7" xfId="3666" xr:uid="{00000000-0005-0000-0000-0000420E0000}"/>
    <cellStyle name="no dec 8" xfId="3667" xr:uid="{00000000-0005-0000-0000-0000430E0000}"/>
    <cellStyle name="Normal" xfId="0" builtinId="0"/>
    <cellStyle name="Normal - Style1" xfId="3668" xr:uid="{00000000-0005-0000-0000-0000450E0000}"/>
    <cellStyle name="Normal - Style1 2" xfId="3669" xr:uid="{00000000-0005-0000-0000-0000460E0000}"/>
    <cellStyle name="Normal [0]" xfId="3670" xr:uid="{00000000-0005-0000-0000-0000470E0000}"/>
    <cellStyle name="Normal [1]" xfId="3671" xr:uid="{00000000-0005-0000-0000-0000480E0000}"/>
    <cellStyle name="Normal [2]" xfId="3672" xr:uid="{00000000-0005-0000-0000-0000490E0000}"/>
    <cellStyle name="Normal [3]" xfId="3673" xr:uid="{00000000-0005-0000-0000-00004A0E0000}"/>
    <cellStyle name="Normal 10" xfId="3674" xr:uid="{00000000-0005-0000-0000-00004B0E0000}"/>
    <cellStyle name="Normal 10 2" xfId="3675" xr:uid="{00000000-0005-0000-0000-00004C0E0000}"/>
    <cellStyle name="Normal 11" xfId="3676" xr:uid="{00000000-0005-0000-0000-00004D0E0000}"/>
    <cellStyle name="Normal 12" xfId="3677" xr:uid="{00000000-0005-0000-0000-00004E0E0000}"/>
    <cellStyle name="Normal 12 2" xfId="3678" xr:uid="{00000000-0005-0000-0000-00004F0E0000}"/>
    <cellStyle name="Normal 13" xfId="3679" xr:uid="{00000000-0005-0000-0000-0000500E0000}"/>
    <cellStyle name="Normal 14" xfId="3680" xr:uid="{00000000-0005-0000-0000-0000510E0000}"/>
    <cellStyle name="Normal 15" xfId="3681" xr:uid="{00000000-0005-0000-0000-0000520E0000}"/>
    <cellStyle name="Normal 16" xfId="3682" xr:uid="{00000000-0005-0000-0000-0000530E0000}"/>
    <cellStyle name="Normal 17" xfId="3683" xr:uid="{00000000-0005-0000-0000-0000540E0000}"/>
    <cellStyle name="Normal 18" xfId="3684" xr:uid="{00000000-0005-0000-0000-0000550E0000}"/>
    <cellStyle name="Normal 19" xfId="3685" xr:uid="{00000000-0005-0000-0000-0000560E0000}"/>
    <cellStyle name="Normal 2" xfId="7" xr:uid="{00000000-0005-0000-0000-0000570E0000}"/>
    <cellStyle name="Normal 2 10" xfId="3686" xr:uid="{00000000-0005-0000-0000-0000580E0000}"/>
    <cellStyle name="Normal 2 11" xfId="3687" xr:uid="{00000000-0005-0000-0000-0000590E0000}"/>
    <cellStyle name="Normal 2 12" xfId="3688" xr:uid="{00000000-0005-0000-0000-00005A0E0000}"/>
    <cellStyle name="Normal 2 13" xfId="3689" xr:uid="{00000000-0005-0000-0000-00005B0E0000}"/>
    <cellStyle name="Normal 2 2" xfId="3690" xr:uid="{00000000-0005-0000-0000-00005C0E0000}"/>
    <cellStyle name="Normal 2 2 2" xfId="3691" xr:uid="{00000000-0005-0000-0000-00005D0E0000}"/>
    <cellStyle name="Normal 2 2 2 2" xfId="3692" xr:uid="{00000000-0005-0000-0000-00005E0E0000}"/>
    <cellStyle name="Normal 2 2 2_Top 20-IR (WD+1&amp;+2)" xfId="3693" xr:uid="{00000000-0005-0000-0000-00005F0E0000}"/>
    <cellStyle name="Normal 2 2_Top 20-IR (WD+1&amp;+2)" xfId="3694" xr:uid="{00000000-0005-0000-0000-0000600E0000}"/>
    <cellStyle name="Normal 2 3" xfId="3695" xr:uid="{00000000-0005-0000-0000-0000610E0000}"/>
    <cellStyle name="Normal 2 4" xfId="3696" xr:uid="{00000000-0005-0000-0000-0000620E0000}"/>
    <cellStyle name="Normal 2 5" xfId="3697" xr:uid="{00000000-0005-0000-0000-0000630E0000}"/>
    <cellStyle name="Normal 2 6" xfId="3698" xr:uid="{00000000-0005-0000-0000-0000640E0000}"/>
    <cellStyle name="Normal 2 7" xfId="3699" xr:uid="{00000000-0005-0000-0000-0000650E0000}"/>
    <cellStyle name="Normal 2 8" xfId="3700" xr:uid="{00000000-0005-0000-0000-0000660E0000}"/>
    <cellStyle name="Normal 2 9" xfId="3701" xr:uid="{00000000-0005-0000-0000-0000670E0000}"/>
    <cellStyle name="Normal 2_Top 20-IR (WD+1&amp;+2)" xfId="3702" xr:uid="{00000000-0005-0000-0000-0000680E0000}"/>
    <cellStyle name="Normal 20" xfId="3703" xr:uid="{00000000-0005-0000-0000-0000690E0000}"/>
    <cellStyle name="Normal 21" xfId="3704" xr:uid="{00000000-0005-0000-0000-00006A0E0000}"/>
    <cellStyle name="Normal 22" xfId="3705" xr:uid="{00000000-0005-0000-0000-00006B0E0000}"/>
    <cellStyle name="Normal 23" xfId="3706" xr:uid="{00000000-0005-0000-0000-00006C0E0000}"/>
    <cellStyle name="Normal 24" xfId="3707" xr:uid="{00000000-0005-0000-0000-00006D0E0000}"/>
    <cellStyle name="Normal 25" xfId="3708" xr:uid="{00000000-0005-0000-0000-00006E0E0000}"/>
    <cellStyle name="Normal 26" xfId="3709" xr:uid="{00000000-0005-0000-0000-00006F0E0000}"/>
    <cellStyle name="Normal 27" xfId="3710" xr:uid="{00000000-0005-0000-0000-0000700E0000}"/>
    <cellStyle name="Normal 28" xfId="3711" xr:uid="{00000000-0005-0000-0000-0000710E0000}"/>
    <cellStyle name="Normal 29" xfId="3712" xr:uid="{00000000-0005-0000-0000-0000720E0000}"/>
    <cellStyle name="Normal 3" xfId="118" xr:uid="{00000000-0005-0000-0000-0000730E0000}"/>
    <cellStyle name="Normal 3 2" xfId="267" xr:uid="{00000000-0005-0000-0000-0000740E0000}"/>
    <cellStyle name="Normal 3 2 2" xfId="268" xr:uid="{00000000-0005-0000-0000-0000750E0000}"/>
    <cellStyle name="Normal 3 2 2 2" xfId="3713" xr:uid="{00000000-0005-0000-0000-0000760E0000}"/>
    <cellStyle name="Normal 3 2 3" xfId="3714" xr:uid="{00000000-0005-0000-0000-0000770E0000}"/>
    <cellStyle name="Normal 3 3" xfId="136" xr:uid="{00000000-0005-0000-0000-0000780E0000}"/>
    <cellStyle name="Normal 3 3 2" xfId="3715" xr:uid="{00000000-0005-0000-0000-0000790E0000}"/>
    <cellStyle name="Normal 3 4" xfId="269" xr:uid="{00000000-0005-0000-0000-00007A0E0000}"/>
    <cellStyle name="Normal 3 5" xfId="270" xr:uid="{00000000-0005-0000-0000-00007B0E0000}"/>
    <cellStyle name="Normal 30" xfId="3716" xr:uid="{00000000-0005-0000-0000-00007C0E0000}"/>
    <cellStyle name="Normal 31" xfId="3717" xr:uid="{00000000-0005-0000-0000-00007D0E0000}"/>
    <cellStyle name="Normal 32" xfId="3718" xr:uid="{00000000-0005-0000-0000-00007E0E0000}"/>
    <cellStyle name="Normal 4" xfId="271" xr:uid="{00000000-0005-0000-0000-00007F0E0000}"/>
    <cellStyle name="Normal 4 2" xfId="3719" xr:uid="{00000000-0005-0000-0000-0000800E0000}"/>
    <cellStyle name="Normal 4 3" xfId="3720" xr:uid="{00000000-0005-0000-0000-0000810E0000}"/>
    <cellStyle name="Normal 4 4" xfId="3721" xr:uid="{00000000-0005-0000-0000-0000820E0000}"/>
    <cellStyle name="Normal 5" xfId="272" xr:uid="{00000000-0005-0000-0000-0000830E0000}"/>
    <cellStyle name="Normal 5 2" xfId="3722" xr:uid="{00000000-0005-0000-0000-0000840E0000}"/>
    <cellStyle name="Normal 5 2 2" xfId="3723" xr:uid="{00000000-0005-0000-0000-0000850E0000}"/>
    <cellStyle name="Normal 5 3" xfId="3724" xr:uid="{00000000-0005-0000-0000-0000860E0000}"/>
    <cellStyle name="Normal 5 4" xfId="3725" xr:uid="{00000000-0005-0000-0000-0000870E0000}"/>
    <cellStyle name="Normal 6" xfId="273" xr:uid="{00000000-0005-0000-0000-0000880E0000}"/>
    <cellStyle name="Normal 6 2" xfId="3726" xr:uid="{00000000-0005-0000-0000-0000890E0000}"/>
    <cellStyle name="Normal 6 3" xfId="3727" xr:uid="{00000000-0005-0000-0000-00008A0E0000}"/>
    <cellStyle name="Normal 7" xfId="3728" xr:uid="{00000000-0005-0000-0000-00008B0E0000}"/>
    <cellStyle name="Normal 7 2" xfId="3729" xr:uid="{00000000-0005-0000-0000-00008C0E0000}"/>
    <cellStyle name="Normal 7 2 2" xfId="3730" xr:uid="{00000000-0005-0000-0000-00008D0E0000}"/>
    <cellStyle name="Normal 7 3" xfId="3731" xr:uid="{00000000-0005-0000-0000-00008E0E0000}"/>
    <cellStyle name="Normal 7 4" xfId="3732" xr:uid="{00000000-0005-0000-0000-00008F0E0000}"/>
    <cellStyle name="Normal 8" xfId="3733" xr:uid="{00000000-0005-0000-0000-0000900E0000}"/>
    <cellStyle name="Normal 9" xfId="3734" xr:uid="{00000000-0005-0000-0000-0000910E0000}"/>
    <cellStyle name="Normal 9 2" xfId="3735" xr:uid="{00000000-0005-0000-0000-0000920E0000}"/>
    <cellStyle name="Normal Bold" xfId="3736" xr:uid="{00000000-0005-0000-0000-0000930E0000}"/>
    <cellStyle name="Normal- no dec. only" xfId="3737" xr:uid="{00000000-0005-0000-0000-0000940E0000}"/>
    <cellStyle name="Normal- no dec. only 10" xfId="3738" xr:uid="{00000000-0005-0000-0000-0000950E0000}"/>
    <cellStyle name="Normal- no dec. only 10 2" xfId="3739" xr:uid="{00000000-0005-0000-0000-0000960E0000}"/>
    <cellStyle name="Normal- no dec. only 11" xfId="3740" xr:uid="{00000000-0005-0000-0000-0000970E0000}"/>
    <cellStyle name="Normal- no dec. only 11 2" xfId="3741" xr:uid="{00000000-0005-0000-0000-0000980E0000}"/>
    <cellStyle name="Normal- no dec. only 2" xfId="3742" xr:uid="{00000000-0005-0000-0000-0000990E0000}"/>
    <cellStyle name="Normal- no dec. only 2 2" xfId="3743" xr:uid="{00000000-0005-0000-0000-00009A0E0000}"/>
    <cellStyle name="Normal- no dec. only 3" xfId="3744" xr:uid="{00000000-0005-0000-0000-00009B0E0000}"/>
    <cellStyle name="Normal- no dec. only 3 2" xfId="3745" xr:uid="{00000000-0005-0000-0000-00009C0E0000}"/>
    <cellStyle name="Normal- no dec. only 4" xfId="3746" xr:uid="{00000000-0005-0000-0000-00009D0E0000}"/>
    <cellStyle name="Normal- no dec. only 4 2" xfId="3747" xr:uid="{00000000-0005-0000-0000-00009E0E0000}"/>
    <cellStyle name="Normal- no dec. only 5" xfId="3748" xr:uid="{00000000-0005-0000-0000-00009F0E0000}"/>
    <cellStyle name="Normal- no dec. only 5 2" xfId="3749" xr:uid="{00000000-0005-0000-0000-0000A00E0000}"/>
    <cellStyle name="Normal- no dec. only 6" xfId="3750" xr:uid="{00000000-0005-0000-0000-0000A10E0000}"/>
    <cellStyle name="Normal- no dec. only 6 2" xfId="3751" xr:uid="{00000000-0005-0000-0000-0000A20E0000}"/>
    <cellStyle name="Normal- no dec. only 7" xfId="3752" xr:uid="{00000000-0005-0000-0000-0000A30E0000}"/>
    <cellStyle name="Normal- no dec. only 7 2" xfId="3753" xr:uid="{00000000-0005-0000-0000-0000A40E0000}"/>
    <cellStyle name="Normal- no dec. only 8" xfId="3754" xr:uid="{00000000-0005-0000-0000-0000A50E0000}"/>
    <cellStyle name="Normal- no dec. only 8 2" xfId="3755" xr:uid="{00000000-0005-0000-0000-0000A60E0000}"/>
    <cellStyle name="Normal- no dec. only 9" xfId="3756" xr:uid="{00000000-0005-0000-0000-0000A70E0000}"/>
    <cellStyle name="Normal- no dec. only 9 2" xfId="3757" xr:uid="{00000000-0005-0000-0000-0000A80E0000}"/>
    <cellStyle name="Normal Pct" xfId="3758" xr:uid="{00000000-0005-0000-0000-0000A90E0000}"/>
    <cellStyle name="Normal_LC_OIforecast_BB_USconec" xfId="8" xr:uid="{00000000-0005-0000-0000-0000AA0E0000}"/>
    <cellStyle name="Normal-1 decimal" xfId="3759" xr:uid="{00000000-0005-0000-0000-0000AB0E0000}"/>
    <cellStyle name="Normal-1 decimal 2" xfId="3760" xr:uid="{00000000-0005-0000-0000-0000AC0E0000}"/>
    <cellStyle name="Normal-1 decimal 2 2" xfId="3761" xr:uid="{00000000-0005-0000-0000-0000AD0E0000}"/>
    <cellStyle name="Normal-1 decimal 2 3" xfId="3762" xr:uid="{00000000-0005-0000-0000-0000AE0E0000}"/>
    <cellStyle name="Normal-1 decimal 2 4" xfId="3763" xr:uid="{00000000-0005-0000-0000-0000AF0E0000}"/>
    <cellStyle name="Normal-1 decimal 3" xfId="3764" xr:uid="{00000000-0005-0000-0000-0000B00E0000}"/>
    <cellStyle name="Normal-1 decimal 3 2" xfId="3765" xr:uid="{00000000-0005-0000-0000-0000B10E0000}"/>
    <cellStyle name="Normal-1 decimal 3 3" xfId="3766" xr:uid="{00000000-0005-0000-0000-0000B20E0000}"/>
    <cellStyle name="Normal-1 decimal 3 4" xfId="3767" xr:uid="{00000000-0005-0000-0000-0000B30E0000}"/>
    <cellStyle name="Normal-1 decimal 4" xfId="3768" xr:uid="{00000000-0005-0000-0000-0000B40E0000}"/>
    <cellStyle name="Normal-1 decimal 4 2" xfId="3769" xr:uid="{00000000-0005-0000-0000-0000B50E0000}"/>
    <cellStyle name="Normal-1 decimal 4 3" xfId="3770" xr:uid="{00000000-0005-0000-0000-0000B60E0000}"/>
    <cellStyle name="Normal-1 decimal 4 4" xfId="3771" xr:uid="{00000000-0005-0000-0000-0000B70E0000}"/>
    <cellStyle name="Normal-1 decimal 5" xfId="3772" xr:uid="{00000000-0005-0000-0000-0000B80E0000}"/>
    <cellStyle name="Normal-1 decimal 6" xfId="3773" xr:uid="{00000000-0005-0000-0000-0000B90E0000}"/>
    <cellStyle name="Normal-1 decimal 7" xfId="3774" xr:uid="{00000000-0005-0000-0000-0000BA0E0000}"/>
    <cellStyle name="Normal-1 decimal 8" xfId="3775" xr:uid="{00000000-0005-0000-0000-0000BB0E0000}"/>
    <cellStyle name="Normal2" xfId="3776" xr:uid="{00000000-0005-0000-0000-0000BC0E0000}"/>
    <cellStyle name="NormalGB" xfId="3777" xr:uid="{00000000-0005-0000-0000-0000BD0E0000}"/>
    <cellStyle name="Normal-HelBold" xfId="3778" xr:uid="{00000000-0005-0000-0000-0000BE0E0000}"/>
    <cellStyle name="Normal-HelUnderline" xfId="3779" xr:uid="{00000000-0005-0000-0000-0000BF0E0000}"/>
    <cellStyle name="Normal-Helvetica" xfId="3780" xr:uid="{00000000-0005-0000-0000-0000C00E0000}"/>
    <cellStyle name="Note 2" xfId="3781" xr:uid="{00000000-0005-0000-0000-0000C10E0000}"/>
    <cellStyle name="num.dollar" xfId="3782" xr:uid="{00000000-0005-0000-0000-0000C20E0000}"/>
    <cellStyle name="num2" xfId="3783" xr:uid="{00000000-0005-0000-0000-0000C30E0000}"/>
    <cellStyle name="Number" xfId="3784" xr:uid="{00000000-0005-0000-0000-0000C40E0000}"/>
    <cellStyle name="number (0)" xfId="3785" xr:uid="{00000000-0005-0000-0000-0000C50E0000}"/>
    <cellStyle name="number (0) 10" xfId="3786" xr:uid="{00000000-0005-0000-0000-0000C60E0000}"/>
    <cellStyle name="number (0) 11" xfId="3787" xr:uid="{00000000-0005-0000-0000-0000C70E0000}"/>
    <cellStyle name="number (0) 12" xfId="3788" xr:uid="{00000000-0005-0000-0000-0000C80E0000}"/>
    <cellStyle name="number (0) 13" xfId="3789" xr:uid="{00000000-0005-0000-0000-0000C90E0000}"/>
    <cellStyle name="number (0) 14" xfId="3790" xr:uid="{00000000-0005-0000-0000-0000CA0E0000}"/>
    <cellStyle name="number (0) 15" xfId="3791" xr:uid="{00000000-0005-0000-0000-0000CB0E0000}"/>
    <cellStyle name="number (0) 16" xfId="3792" xr:uid="{00000000-0005-0000-0000-0000CC0E0000}"/>
    <cellStyle name="number (0) 17" xfId="3793" xr:uid="{00000000-0005-0000-0000-0000CD0E0000}"/>
    <cellStyle name="number (0) 18" xfId="3794" xr:uid="{00000000-0005-0000-0000-0000CE0E0000}"/>
    <cellStyle name="number (0) 19" xfId="3795" xr:uid="{00000000-0005-0000-0000-0000CF0E0000}"/>
    <cellStyle name="number (0) 2" xfId="3796" xr:uid="{00000000-0005-0000-0000-0000D00E0000}"/>
    <cellStyle name="number (0) 20" xfId="3797" xr:uid="{00000000-0005-0000-0000-0000D10E0000}"/>
    <cellStyle name="number (0) 21" xfId="3798" xr:uid="{00000000-0005-0000-0000-0000D20E0000}"/>
    <cellStyle name="number (0) 22" xfId="3799" xr:uid="{00000000-0005-0000-0000-0000D30E0000}"/>
    <cellStyle name="number (0) 23" xfId="3800" xr:uid="{00000000-0005-0000-0000-0000D40E0000}"/>
    <cellStyle name="number (0) 24" xfId="3801" xr:uid="{00000000-0005-0000-0000-0000D50E0000}"/>
    <cellStyle name="number (0) 25" xfId="3802" xr:uid="{00000000-0005-0000-0000-0000D60E0000}"/>
    <cellStyle name="number (0) 26" xfId="3803" xr:uid="{00000000-0005-0000-0000-0000D70E0000}"/>
    <cellStyle name="number (0) 27" xfId="3804" xr:uid="{00000000-0005-0000-0000-0000D80E0000}"/>
    <cellStyle name="number (0) 28" xfId="3805" xr:uid="{00000000-0005-0000-0000-0000D90E0000}"/>
    <cellStyle name="number (0) 29" xfId="3806" xr:uid="{00000000-0005-0000-0000-0000DA0E0000}"/>
    <cellStyle name="number (0) 3" xfId="3807" xr:uid="{00000000-0005-0000-0000-0000DB0E0000}"/>
    <cellStyle name="number (0) 30" xfId="3808" xr:uid="{00000000-0005-0000-0000-0000DC0E0000}"/>
    <cellStyle name="number (0) 4" xfId="3809" xr:uid="{00000000-0005-0000-0000-0000DD0E0000}"/>
    <cellStyle name="number (0) 5" xfId="3810" xr:uid="{00000000-0005-0000-0000-0000DE0E0000}"/>
    <cellStyle name="number (0) 6" xfId="3811" xr:uid="{00000000-0005-0000-0000-0000DF0E0000}"/>
    <cellStyle name="number (0) 7" xfId="3812" xr:uid="{00000000-0005-0000-0000-0000E00E0000}"/>
    <cellStyle name="number (0) 8" xfId="3813" xr:uid="{00000000-0005-0000-0000-0000E10E0000}"/>
    <cellStyle name="number (0) 9" xfId="3814" xr:uid="{00000000-0005-0000-0000-0000E20E0000}"/>
    <cellStyle name="number (1)" xfId="3815" xr:uid="{00000000-0005-0000-0000-0000E30E0000}"/>
    <cellStyle name="number (1) 2" xfId="3816" xr:uid="{00000000-0005-0000-0000-0000E40E0000}"/>
    <cellStyle name="number (1) 3" xfId="3817" xr:uid="{00000000-0005-0000-0000-0000E50E0000}"/>
    <cellStyle name="number (1) 4" xfId="3818" xr:uid="{00000000-0005-0000-0000-0000E60E0000}"/>
    <cellStyle name="number (2)" xfId="3819" xr:uid="{00000000-0005-0000-0000-0000E70E0000}"/>
    <cellStyle name="number (2) 2" xfId="3820" xr:uid="{00000000-0005-0000-0000-0000E80E0000}"/>
    <cellStyle name="number (2) 3" xfId="3821" xr:uid="{00000000-0005-0000-0000-0000E90E0000}"/>
    <cellStyle name="number (2) 4" xfId="3822" xr:uid="{00000000-0005-0000-0000-0000EA0E0000}"/>
    <cellStyle name="NumberDec2Bold" xfId="3823" xr:uid="{00000000-0005-0000-0000-0000EB0E0000}"/>
    <cellStyle name="NumberMichelle" xfId="3824" xr:uid="{00000000-0005-0000-0000-0000EC0E0000}"/>
    <cellStyle name="NumberMichelle 2" xfId="3825" xr:uid="{00000000-0005-0000-0000-0000ED0E0000}"/>
    <cellStyle name="NumberMichelle 3" xfId="3826" xr:uid="{00000000-0005-0000-0000-0000EE0E0000}"/>
    <cellStyle name="NumberMichelle 4" xfId="3827" xr:uid="{00000000-0005-0000-0000-0000EF0E0000}"/>
    <cellStyle name="NumberMichelle 5" xfId="3828" xr:uid="{00000000-0005-0000-0000-0000F00E0000}"/>
    <cellStyle name="NumberMichelle 6" xfId="3829" xr:uid="{00000000-0005-0000-0000-0000F10E0000}"/>
    <cellStyle name="NumberMichelle 7" xfId="3830" xr:uid="{00000000-0005-0000-0000-0000F20E0000}"/>
    <cellStyle name="NumberMichelle 8" xfId="3831" xr:uid="{00000000-0005-0000-0000-0000F30E0000}"/>
    <cellStyle name="Numbers" xfId="3832" xr:uid="{00000000-0005-0000-0000-0000F40E0000}"/>
    <cellStyle name="Numbers - Bold" xfId="3833" xr:uid="{00000000-0005-0000-0000-0000F50E0000}"/>
    <cellStyle name="Numbers_Financial Model v6" xfId="3834" xr:uid="{00000000-0005-0000-0000-0000F60E0000}"/>
    <cellStyle name="Œ…‹æØ‚è [0.00]_!!!GO" xfId="3835" xr:uid="{00000000-0005-0000-0000-0000F70E0000}"/>
    <cellStyle name="Œ…‹æØ‚è_!!!GO" xfId="3836" xr:uid="{00000000-0005-0000-0000-0000F80E0000}"/>
    <cellStyle name="oft Excel]_x000d__x000a_Comment=The open=/f lines load custom functions into the Paste Function list._x000d__x000a_Maximized=3_x000d__x000a_Basics=1_x000d__x000a_D" xfId="3837" xr:uid="{00000000-0005-0000-0000-0000F90E0000}"/>
    <cellStyle name="oft Word]_x000d__x000a_NoLongNetNames=Yes_x000d__x000a_USER-DOT-PATH=C:\MSOFFICE\WINWORD\TEMPLATE_x000d__x000a_WORKGROUP-DOT-PATH=K:\MSOFFICE\TEMPLATE\" xfId="3838" xr:uid="{00000000-0005-0000-0000-0000FA0E0000}"/>
    <cellStyle name="Output 2" xfId="3839" xr:uid="{00000000-0005-0000-0000-0000FB0E0000}"/>
    <cellStyle name="Output Amounts" xfId="3840" xr:uid="{00000000-0005-0000-0000-0000FC0E0000}"/>
    <cellStyle name="Output Column Headings" xfId="3841" xr:uid="{00000000-0005-0000-0000-0000FD0E0000}"/>
    <cellStyle name="Output Column Headings 2" xfId="3842" xr:uid="{00000000-0005-0000-0000-0000FE0E0000}"/>
    <cellStyle name="Output Line Items" xfId="3843" xr:uid="{00000000-0005-0000-0000-0000FF0E0000}"/>
    <cellStyle name="OUTPUT LINE ITEMS 2" xfId="3844" xr:uid="{00000000-0005-0000-0000-0000000F0000}"/>
    <cellStyle name="Output Report Heading" xfId="3845" xr:uid="{00000000-0005-0000-0000-0000010F0000}"/>
    <cellStyle name="Output Report Heading 2" xfId="3846" xr:uid="{00000000-0005-0000-0000-0000020F0000}"/>
    <cellStyle name="Output Report Title" xfId="3847" xr:uid="{00000000-0005-0000-0000-0000030F0000}"/>
    <cellStyle name="Output Report Title 2" xfId="3848" xr:uid="{00000000-0005-0000-0000-0000040F0000}"/>
    <cellStyle name="Overwrite" xfId="3849" xr:uid="{00000000-0005-0000-0000-0000050F0000}"/>
    <cellStyle name="Page Number" xfId="3850" xr:uid="{00000000-0005-0000-0000-0000060F0000}"/>
    <cellStyle name="PartnerONLYModelFontColor" xfId="3851" xr:uid="{00000000-0005-0000-0000-0000070F0000}"/>
    <cellStyle name="pb_table_format_highlight" xfId="3852" xr:uid="{00000000-0005-0000-0000-0000080F0000}"/>
    <cellStyle name="PBA_master" xfId="3853" xr:uid="{00000000-0005-0000-0000-0000090F0000}"/>
    <cellStyle name="PBA-sub" xfId="3854" xr:uid="{00000000-0005-0000-0000-00000A0F0000}"/>
    <cellStyle name="per.style" xfId="3855" xr:uid="{00000000-0005-0000-0000-00000B0F0000}"/>
    <cellStyle name="per.style 2" xfId="3856" xr:uid="{00000000-0005-0000-0000-00000C0F0000}"/>
    <cellStyle name="per.style 3" xfId="3857" xr:uid="{00000000-0005-0000-0000-00000D0F0000}"/>
    <cellStyle name="per.style 4" xfId="3858" xr:uid="{00000000-0005-0000-0000-00000E0F0000}"/>
    <cellStyle name="per.style 5" xfId="3859" xr:uid="{00000000-0005-0000-0000-00000F0F0000}"/>
    <cellStyle name="per.style 6" xfId="3860" xr:uid="{00000000-0005-0000-0000-0000100F0000}"/>
    <cellStyle name="per.style 7" xfId="3861" xr:uid="{00000000-0005-0000-0000-0000110F0000}"/>
    <cellStyle name="per.style 8" xfId="3862" xr:uid="{00000000-0005-0000-0000-0000120F0000}"/>
    <cellStyle name="Percen - Style1" xfId="3863" xr:uid="{00000000-0005-0000-0000-0000130F0000}"/>
    <cellStyle name="Percent" xfId="9" builtinId="5"/>
    <cellStyle name="Percent (0)" xfId="3864" xr:uid="{00000000-0005-0000-0000-0000150F0000}"/>
    <cellStyle name="percent (0) 2" xfId="3865" xr:uid="{00000000-0005-0000-0000-0000160F0000}"/>
    <cellStyle name="percent (0) 3" xfId="3866" xr:uid="{00000000-0005-0000-0000-0000170F0000}"/>
    <cellStyle name="percent (0) 4" xfId="3867" xr:uid="{00000000-0005-0000-0000-0000180F0000}"/>
    <cellStyle name="Percent (00)" xfId="3868" xr:uid="{00000000-0005-0000-0000-0000190F0000}"/>
    <cellStyle name="percent (1)" xfId="3869" xr:uid="{00000000-0005-0000-0000-00001A0F0000}"/>
    <cellStyle name="percent (1) 10" xfId="3870" xr:uid="{00000000-0005-0000-0000-00001B0F0000}"/>
    <cellStyle name="percent (1) 11" xfId="3871" xr:uid="{00000000-0005-0000-0000-00001C0F0000}"/>
    <cellStyle name="percent (1) 12" xfId="3872" xr:uid="{00000000-0005-0000-0000-00001D0F0000}"/>
    <cellStyle name="percent (1) 13" xfId="3873" xr:uid="{00000000-0005-0000-0000-00001E0F0000}"/>
    <cellStyle name="percent (1) 14" xfId="3874" xr:uid="{00000000-0005-0000-0000-00001F0F0000}"/>
    <cellStyle name="percent (1) 15" xfId="3875" xr:uid="{00000000-0005-0000-0000-0000200F0000}"/>
    <cellStyle name="percent (1) 16" xfId="3876" xr:uid="{00000000-0005-0000-0000-0000210F0000}"/>
    <cellStyle name="percent (1) 17" xfId="3877" xr:uid="{00000000-0005-0000-0000-0000220F0000}"/>
    <cellStyle name="percent (1) 18" xfId="3878" xr:uid="{00000000-0005-0000-0000-0000230F0000}"/>
    <cellStyle name="percent (1) 19" xfId="3879" xr:uid="{00000000-0005-0000-0000-0000240F0000}"/>
    <cellStyle name="percent (1) 2" xfId="3880" xr:uid="{00000000-0005-0000-0000-0000250F0000}"/>
    <cellStyle name="percent (1) 20" xfId="3881" xr:uid="{00000000-0005-0000-0000-0000260F0000}"/>
    <cellStyle name="percent (1) 21" xfId="3882" xr:uid="{00000000-0005-0000-0000-0000270F0000}"/>
    <cellStyle name="percent (1) 22" xfId="3883" xr:uid="{00000000-0005-0000-0000-0000280F0000}"/>
    <cellStyle name="percent (1) 23" xfId="3884" xr:uid="{00000000-0005-0000-0000-0000290F0000}"/>
    <cellStyle name="percent (1) 24" xfId="3885" xr:uid="{00000000-0005-0000-0000-00002A0F0000}"/>
    <cellStyle name="percent (1) 25" xfId="3886" xr:uid="{00000000-0005-0000-0000-00002B0F0000}"/>
    <cellStyle name="percent (1) 26" xfId="3887" xr:uid="{00000000-0005-0000-0000-00002C0F0000}"/>
    <cellStyle name="percent (1) 27" xfId="3888" xr:uid="{00000000-0005-0000-0000-00002D0F0000}"/>
    <cellStyle name="percent (1) 28" xfId="3889" xr:uid="{00000000-0005-0000-0000-00002E0F0000}"/>
    <cellStyle name="percent (1) 29" xfId="3890" xr:uid="{00000000-0005-0000-0000-00002F0F0000}"/>
    <cellStyle name="percent (1) 3" xfId="3891" xr:uid="{00000000-0005-0000-0000-0000300F0000}"/>
    <cellStyle name="percent (1) 30" xfId="3892" xr:uid="{00000000-0005-0000-0000-0000310F0000}"/>
    <cellStyle name="percent (1) 4" xfId="3893" xr:uid="{00000000-0005-0000-0000-0000320F0000}"/>
    <cellStyle name="percent (1) 5" xfId="3894" xr:uid="{00000000-0005-0000-0000-0000330F0000}"/>
    <cellStyle name="percent (1) 6" xfId="3895" xr:uid="{00000000-0005-0000-0000-0000340F0000}"/>
    <cellStyle name="percent (1) 7" xfId="3896" xr:uid="{00000000-0005-0000-0000-0000350F0000}"/>
    <cellStyle name="percent (1) 8" xfId="3897" xr:uid="{00000000-0005-0000-0000-0000360F0000}"/>
    <cellStyle name="percent (1) 9" xfId="3898" xr:uid="{00000000-0005-0000-0000-0000370F0000}"/>
    <cellStyle name="percent (2)" xfId="3899" xr:uid="{00000000-0005-0000-0000-0000380F0000}"/>
    <cellStyle name="percent (2) 2" xfId="3900" xr:uid="{00000000-0005-0000-0000-0000390F0000}"/>
    <cellStyle name="percent (2) 3" xfId="3901" xr:uid="{00000000-0005-0000-0000-00003A0F0000}"/>
    <cellStyle name="percent (2) 4" xfId="3902" xr:uid="{00000000-0005-0000-0000-00003B0F0000}"/>
    <cellStyle name="percent (3)" xfId="3903" xr:uid="{00000000-0005-0000-0000-00003C0F0000}"/>
    <cellStyle name="percent (3) 2" xfId="3904" xr:uid="{00000000-0005-0000-0000-00003D0F0000}"/>
    <cellStyle name="percent (3) 3" xfId="3905" xr:uid="{00000000-0005-0000-0000-00003E0F0000}"/>
    <cellStyle name="percent (3) 4" xfId="3906" xr:uid="{00000000-0005-0000-0000-00003F0F0000}"/>
    <cellStyle name="Percent [0]" xfId="3907" xr:uid="{00000000-0005-0000-0000-0000400F0000}"/>
    <cellStyle name="Percent [0] 10" xfId="3908" xr:uid="{00000000-0005-0000-0000-0000410F0000}"/>
    <cellStyle name="Percent [0] 11" xfId="3909" xr:uid="{00000000-0005-0000-0000-0000420F0000}"/>
    <cellStyle name="Percent [0] 2" xfId="3910" xr:uid="{00000000-0005-0000-0000-0000430F0000}"/>
    <cellStyle name="Percent [0] 3" xfId="3911" xr:uid="{00000000-0005-0000-0000-0000440F0000}"/>
    <cellStyle name="Percent [0] 4" xfId="3912" xr:uid="{00000000-0005-0000-0000-0000450F0000}"/>
    <cellStyle name="Percent [0] 5" xfId="3913" xr:uid="{00000000-0005-0000-0000-0000460F0000}"/>
    <cellStyle name="Percent [0] 6" xfId="3914" xr:uid="{00000000-0005-0000-0000-0000470F0000}"/>
    <cellStyle name="Percent [0] 7" xfId="3915" xr:uid="{00000000-0005-0000-0000-0000480F0000}"/>
    <cellStyle name="Percent [0] 8" xfId="3916" xr:uid="{00000000-0005-0000-0000-0000490F0000}"/>
    <cellStyle name="Percent [0] 9" xfId="3917" xr:uid="{00000000-0005-0000-0000-00004A0F0000}"/>
    <cellStyle name="Percent [0] Ital" xfId="3918" xr:uid="{00000000-0005-0000-0000-00004B0F0000}"/>
    <cellStyle name="Percent [0]_0707_CISCO_FY 08 PLAN MODEL_WEBEX_V3A_071607_CHQ PLNG" xfId="3919" xr:uid="{00000000-0005-0000-0000-00004C0F0000}"/>
    <cellStyle name="Percent [00]" xfId="3920" xr:uid="{00000000-0005-0000-0000-00004D0F0000}"/>
    <cellStyle name="Percent [00] 10" xfId="3921" xr:uid="{00000000-0005-0000-0000-00004E0F0000}"/>
    <cellStyle name="Percent [00] 11" xfId="3922" xr:uid="{00000000-0005-0000-0000-00004F0F0000}"/>
    <cellStyle name="Percent [00] 2" xfId="3923" xr:uid="{00000000-0005-0000-0000-0000500F0000}"/>
    <cellStyle name="Percent [00] 3" xfId="3924" xr:uid="{00000000-0005-0000-0000-0000510F0000}"/>
    <cellStyle name="Percent [00] 4" xfId="3925" xr:uid="{00000000-0005-0000-0000-0000520F0000}"/>
    <cellStyle name="Percent [00] 5" xfId="3926" xr:uid="{00000000-0005-0000-0000-0000530F0000}"/>
    <cellStyle name="Percent [00] 6" xfId="3927" xr:uid="{00000000-0005-0000-0000-0000540F0000}"/>
    <cellStyle name="Percent [00] 7" xfId="3928" xr:uid="{00000000-0005-0000-0000-0000550F0000}"/>
    <cellStyle name="Percent [00] 8" xfId="3929" xr:uid="{00000000-0005-0000-0000-0000560F0000}"/>
    <cellStyle name="Percent [00] 9" xfId="3930" xr:uid="{00000000-0005-0000-0000-0000570F0000}"/>
    <cellStyle name="Percent [1]" xfId="3931" xr:uid="{00000000-0005-0000-0000-0000580F0000}"/>
    <cellStyle name="Percent [2]" xfId="3932" xr:uid="{00000000-0005-0000-0000-0000590F0000}"/>
    <cellStyle name="Percent [2] 2" xfId="3933" xr:uid="{00000000-0005-0000-0000-00005A0F0000}"/>
    <cellStyle name="Percent [2] 2 2" xfId="3934" xr:uid="{00000000-0005-0000-0000-00005B0F0000}"/>
    <cellStyle name="Percent [2] 2 3" xfId="3935" xr:uid="{00000000-0005-0000-0000-00005C0F0000}"/>
    <cellStyle name="Percent [2] 2 4" xfId="3936" xr:uid="{00000000-0005-0000-0000-00005D0F0000}"/>
    <cellStyle name="Percent [2] 3" xfId="3937" xr:uid="{00000000-0005-0000-0000-00005E0F0000}"/>
    <cellStyle name="Percent [2] 3 2" xfId="3938" xr:uid="{00000000-0005-0000-0000-00005F0F0000}"/>
    <cellStyle name="Percent [2] 3 3" xfId="3939" xr:uid="{00000000-0005-0000-0000-0000600F0000}"/>
    <cellStyle name="Percent [2] 3 4" xfId="3940" xr:uid="{00000000-0005-0000-0000-0000610F0000}"/>
    <cellStyle name="Percent [2] 4" xfId="3941" xr:uid="{00000000-0005-0000-0000-0000620F0000}"/>
    <cellStyle name="Percent [2] 4 2" xfId="3942" xr:uid="{00000000-0005-0000-0000-0000630F0000}"/>
    <cellStyle name="Percent [2] 4 3" xfId="3943" xr:uid="{00000000-0005-0000-0000-0000640F0000}"/>
    <cellStyle name="Percent [2] 4 4" xfId="3944" xr:uid="{00000000-0005-0000-0000-0000650F0000}"/>
    <cellStyle name="Percent [2] 5" xfId="3945" xr:uid="{00000000-0005-0000-0000-0000660F0000}"/>
    <cellStyle name="Percent [2] 6" xfId="3946" xr:uid="{00000000-0005-0000-0000-0000670F0000}"/>
    <cellStyle name="Percent [2] 7" xfId="3947" xr:uid="{00000000-0005-0000-0000-0000680F0000}"/>
    <cellStyle name="Percent [2] 8" xfId="3948" xr:uid="{00000000-0005-0000-0000-0000690F0000}"/>
    <cellStyle name="Percent- 1 decimal" xfId="3949" xr:uid="{00000000-0005-0000-0000-00006A0F0000}"/>
    <cellStyle name="Percent- 1 decimal 2" xfId="3950" xr:uid="{00000000-0005-0000-0000-00006B0F0000}"/>
    <cellStyle name="Percent- 1 decimal 2 2" xfId="3951" xr:uid="{00000000-0005-0000-0000-00006C0F0000}"/>
    <cellStyle name="Percent- 1 decimal 2 3" xfId="3952" xr:uid="{00000000-0005-0000-0000-00006D0F0000}"/>
    <cellStyle name="Percent- 1 decimal 2 4" xfId="3953" xr:uid="{00000000-0005-0000-0000-00006E0F0000}"/>
    <cellStyle name="Percent- 1 decimal 3" xfId="3954" xr:uid="{00000000-0005-0000-0000-00006F0F0000}"/>
    <cellStyle name="Percent- 1 decimal 3 2" xfId="3955" xr:uid="{00000000-0005-0000-0000-0000700F0000}"/>
    <cellStyle name="Percent- 1 decimal 3 3" xfId="3956" xr:uid="{00000000-0005-0000-0000-0000710F0000}"/>
    <cellStyle name="Percent- 1 decimal 3 4" xfId="3957" xr:uid="{00000000-0005-0000-0000-0000720F0000}"/>
    <cellStyle name="Percent- 1 decimal 4" xfId="3958" xr:uid="{00000000-0005-0000-0000-0000730F0000}"/>
    <cellStyle name="Percent- 1 decimal 4 2" xfId="3959" xr:uid="{00000000-0005-0000-0000-0000740F0000}"/>
    <cellStyle name="Percent- 1 decimal 4 3" xfId="3960" xr:uid="{00000000-0005-0000-0000-0000750F0000}"/>
    <cellStyle name="Percent- 1 decimal 4 4" xfId="3961" xr:uid="{00000000-0005-0000-0000-0000760F0000}"/>
    <cellStyle name="Percent- 1 decimal 5" xfId="3962" xr:uid="{00000000-0005-0000-0000-0000770F0000}"/>
    <cellStyle name="Percent- 1 decimal 6" xfId="3963" xr:uid="{00000000-0005-0000-0000-0000780F0000}"/>
    <cellStyle name="Percent- 1 decimal 7" xfId="3964" xr:uid="{00000000-0005-0000-0000-0000790F0000}"/>
    <cellStyle name="Percent- 1 decimal 8" xfId="3965" xr:uid="{00000000-0005-0000-0000-00007A0F0000}"/>
    <cellStyle name="Percent 10" xfId="3966" xr:uid="{00000000-0005-0000-0000-00007B0F0000}"/>
    <cellStyle name="Percent 11" xfId="3967" xr:uid="{00000000-0005-0000-0000-00007C0F0000}"/>
    <cellStyle name="Percent 12" xfId="3968" xr:uid="{00000000-0005-0000-0000-00007D0F0000}"/>
    <cellStyle name="Percent 13" xfId="3969" xr:uid="{00000000-0005-0000-0000-00007E0F0000}"/>
    <cellStyle name="Percent 14" xfId="3970" xr:uid="{00000000-0005-0000-0000-00007F0F0000}"/>
    <cellStyle name="Percent 15" xfId="3971" xr:uid="{00000000-0005-0000-0000-0000800F0000}"/>
    <cellStyle name="Percent 16" xfId="3972" xr:uid="{00000000-0005-0000-0000-0000810F0000}"/>
    <cellStyle name="Percent 17" xfId="3973" xr:uid="{00000000-0005-0000-0000-0000820F0000}"/>
    <cellStyle name="Percent 18" xfId="3974" xr:uid="{00000000-0005-0000-0000-0000830F0000}"/>
    <cellStyle name="Percent 19" xfId="3975" xr:uid="{00000000-0005-0000-0000-0000840F0000}"/>
    <cellStyle name="Percent 2" xfId="10" xr:uid="{00000000-0005-0000-0000-0000850F0000}"/>
    <cellStyle name="Percent 2 2" xfId="3976" xr:uid="{00000000-0005-0000-0000-0000860F0000}"/>
    <cellStyle name="Percent 2 2 2" xfId="3977" xr:uid="{00000000-0005-0000-0000-0000870F0000}"/>
    <cellStyle name="Percent 2 2 2 2" xfId="3978" xr:uid="{00000000-0005-0000-0000-0000880F0000}"/>
    <cellStyle name="Percent 2 2 3" xfId="3979" xr:uid="{00000000-0005-0000-0000-0000890F0000}"/>
    <cellStyle name="Percent 2 2 4" xfId="3980" xr:uid="{00000000-0005-0000-0000-00008A0F0000}"/>
    <cellStyle name="Percent 2 3" xfId="3981" xr:uid="{00000000-0005-0000-0000-00008B0F0000}"/>
    <cellStyle name="Percent 2 4" xfId="3982" xr:uid="{00000000-0005-0000-0000-00008C0F0000}"/>
    <cellStyle name="Percent 2 5" xfId="3983" xr:uid="{00000000-0005-0000-0000-00008D0F0000}"/>
    <cellStyle name="Percent 2 6" xfId="3984" xr:uid="{00000000-0005-0000-0000-00008E0F0000}"/>
    <cellStyle name="Percent 2 7" xfId="3985" xr:uid="{00000000-0005-0000-0000-00008F0F0000}"/>
    <cellStyle name="Percent 2 8" xfId="3986" xr:uid="{00000000-0005-0000-0000-0000900F0000}"/>
    <cellStyle name="Percent 20" xfId="3987" xr:uid="{00000000-0005-0000-0000-0000910F0000}"/>
    <cellStyle name="Percent 21" xfId="3988" xr:uid="{00000000-0005-0000-0000-0000920F0000}"/>
    <cellStyle name="Percent 22" xfId="3989" xr:uid="{00000000-0005-0000-0000-0000930F0000}"/>
    <cellStyle name="Percent 23" xfId="3990" xr:uid="{00000000-0005-0000-0000-0000940F0000}"/>
    <cellStyle name="Percent 24" xfId="3991" xr:uid="{00000000-0005-0000-0000-0000950F0000}"/>
    <cellStyle name="Percent 25" xfId="3992" xr:uid="{00000000-0005-0000-0000-0000960F0000}"/>
    <cellStyle name="Percent 26" xfId="3993" xr:uid="{00000000-0005-0000-0000-0000970F0000}"/>
    <cellStyle name="Percent 27" xfId="3994" xr:uid="{00000000-0005-0000-0000-0000980F0000}"/>
    <cellStyle name="Percent 28" xfId="3995" xr:uid="{00000000-0005-0000-0000-0000990F0000}"/>
    <cellStyle name="Percent 29" xfId="3996" xr:uid="{00000000-0005-0000-0000-00009A0F0000}"/>
    <cellStyle name="Percent 3" xfId="274" xr:uid="{00000000-0005-0000-0000-00009B0F0000}"/>
    <cellStyle name="Percent 3 2" xfId="3997" xr:uid="{00000000-0005-0000-0000-00009C0F0000}"/>
    <cellStyle name="Percent 3 3" xfId="3998" xr:uid="{00000000-0005-0000-0000-00009D0F0000}"/>
    <cellStyle name="Percent 3 4" xfId="3999" xr:uid="{00000000-0005-0000-0000-00009E0F0000}"/>
    <cellStyle name="Percent 30" xfId="4000" xr:uid="{00000000-0005-0000-0000-00009F0F0000}"/>
    <cellStyle name="Percent 31" xfId="4001" xr:uid="{00000000-0005-0000-0000-0000A00F0000}"/>
    <cellStyle name="Percent 4" xfId="275" xr:uid="{00000000-0005-0000-0000-0000A10F0000}"/>
    <cellStyle name="Percent 4 2" xfId="4002" xr:uid="{00000000-0005-0000-0000-0000A20F0000}"/>
    <cellStyle name="Percent 5" xfId="4003" xr:uid="{00000000-0005-0000-0000-0000A30F0000}"/>
    <cellStyle name="Percent 6" xfId="4004" xr:uid="{00000000-0005-0000-0000-0000A40F0000}"/>
    <cellStyle name="Percent 6 2" xfId="4005" xr:uid="{00000000-0005-0000-0000-0000A50F0000}"/>
    <cellStyle name="Percent 6 2 2" xfId="4006" xr:uid="{00000000-0005-0000-0000-0000A60F0000}"/>
    <cellStyle name="Percent 6 3" xfId="4007" xr:uid="{00000000-0005-0000-0000-0000A70F0000}"/>
    <cellStyle name="Percent 6 4" xfId="4008" xr:uid="{00000000-0005-0000-0000-0000A80F0000}"/>
    <cellStyle name="Percent 7" xfId="4009" xr:uid="{00000000-0005-0000-0000-0000A90F0000}"/>
    <cellStyle name="Percent 7 2" xfId="4010" xr:uid="{00000000-0005-0000-0000-0000AA0F0000}"/>
    <cellStyle name="Percent 8" xfId="4011" xr:uid="{00000000-0005-0000-0000-0000AB0F0000}"/>
    <cellStyle name="Percent 9" xfId="4012" xr:uid="{00000000-0005-0000-0000-0000AC0F0000}"/>
    <cellStyle name="Percent1" xfId="4013" xr:uid="{00000000-0005-0000-0000-0000AD0F0000}"/>
    <cellStyle name="Percentage" xfId="4014" xr:uid="{00000000-0005-0000-0000-0000AE0F0000}"/>
    <cellStyle name="PercentSales" xfId="4015" xr:uid="{00000000-0005-0000-0000-0000AF0F0000}"/>
    <cellStyle name="­pºâ¤è¦¡" xfId="4016" xr:uid="{00000000-0005-0000-0000-0000B00F0000}"/>
    <cellStyle name="PrePop Currency (0)" xfId="4017" xr:uid="{00000000-0005-0000-0000-0000B10F0000}"/>
    <cellStyle name="PrePop Currency (0) 10" xfId="4018" xr:uid="{00000000-0005-0000-0000-0000B20F0000}"/>
    <cellStyle name="PrePop Currency (0) 11" xfId="4019" xr:uid="{00000000-0005-0000-0000-0000B30F0000}"/>
    <cellStyle name="PrePop Currency (0) 2" xfId="4020" xr:uid="{00000000-0005-0000-0000-0000B40F0000}"/>
    <cellStyle name="PrePop Currency (0) 3" xfId="4021" xr:uid="{00000000-0005-0000-0000-0000B50F0000}"/>
    <cellStyle name="PrePop Currency (0) 4" xfId="4022" xr:uid="{00000000-0005-0000-0000-0000B60F0000}"/>
    <cellStyle name="PrePop Currency (0) 5" xfId="4023" xr:uid="{00000000-0005-0000-0000-0000B70F0000}"/>
    <cellStyle name="PrePop Currency (0) 6" xfId="4024" xr:uid="{00000000-0005-0000-0000-0000B80F0000}"/>
    <cellStyle name="PrePop Currency (0) 7" xfId="4025" xr:uid="{00000000-0005-0000-0000-0000B90F0000}"/>
    <cellStyle name="PrePop Currency (0) 8" xfId="4026" xr:uid="{00000000-0005-0000-0000-0000BA0F0000}"/>
    <cellStyle name="PrePop Currency (0) 9" xfId="4027" xr:uid="{00000000-0005-0000-0000-0000BB0F0000}"/>
    <cellStyle name="PrePop Currency (2)" xfId="4028" xr:uid="{00000000-0005-0000-0000-0000BC0F0000}"/>
    <cellStyle name="PrePop Currency (2) 10" xfId="4029" xr:uid="{00000000-0005-0000-0000-0000BD0F0000}"/>
    <cellStyle name="PrePop Currency (2) 11" xfId="4030" xr:uid="{00000000-0005-0000-0000-0000BE0F0000}"/>
    <cellStyle name="PrePop Currency (2) 2" xfId="4031" xr:uid="{00000000-0005-0000-0000-0000BF0F0000}"/>
    <cellStyle name="PrePop Currency (2) 3" xfId="4032" xr:uid="{00000000-0005-0000-0000-0000C00F0000}"/>
    <cellStyle name="PrePop Currency (2) 4" xfId="4033" xr:uid="{00000000-0005-0000-0000-0000C10F0000}"/>
    <cellStyle name="PrePop Currency (2) 5" xfId="4034" xr:uid="{00000000-0005-0000-0000-0000C20F0000}"/>
    <cellStyle name="PrePop Currency (2) 6" xfId="4035" xr:uid="{00000000-0005-0000-0000-0000C30F0000}"/>
    <cellStyle name="PrePop Currency (2) 7" xfId="4036" xr:uid="{00000000-0005-0000-0000-0000C40F0000}"/>
    <cellStyle name="PrePop Currency (2) 8" xfId="4037" xr:uid="{00000000-0005-0000-0000-0000C50F0000}"/>
    <cellStyle name="PrePop Currency (2) 9" xfId="4038" xr:uid="{00000000-0005-0000-0000-0000C60F0000}"/>
    <cellStyle name="PrePop Units (0)" xfId="4039" xr:uid="{00000000-0005-0000-0000-0000C70F0000}"/>
    <cellStyle name="PrePop Units (0) 10" xfId="4040" xr:uid="{00000000-0005-0000-0000-0000C80F0000}"/>
    <cellStyle name="PrePop Units (0) 11" xfId="4041" xr:uid="{00000000-0005-0000-0000-0000C90F0000}"/>
    <cellStyle name="PrePop Units (0) 2" xfId="4042" xr:uid="{00000000-0005-0000-0000-0000CA0F0000}"/>
    <cellStyle name="PrePop Units (0) 3" xfId="4043" xr:uid="{00000000-0005-0000-0000-0000CB0F0000}"/>
    <cellStyle name="PrePop Units (0) 4" xfId="4044" xr:uid="{00000000-0005-0000-0000-0000CC0F0000}"/>
    <cellStyle name="PrePop Units (0) 5" xfId="4045" xr:uid="{00000000-0005-0000-0000-0000CD0F0000}"/>
    <cellStyle name="PrePop Units (0) 6" xfId="4046" xr:uid="{00000000-0005-0000-0000-0000CE0F0000}"/>
    <cellStyle name="PrePop Units (0) 7" xfId="4047" xr:uid="{00000000-0005-0000-0000-0000CF0F0000}"/>
    <cellStyle name="PrePop Units (0) 8" xfId="4048" xr:uid="{00000000-0005-0000-0000-0000D00F0000}"/>
    <cellStyle name="PrePop Units (0) 9" xfId="4049" xr:uid="{00000000-0005-0000-0000-0000D10F0000}"/>
    <cellStyle name="PrePop Units (1)" xfId="4050" xr:uid="{00000000-0005-0000-0000-0000D20F0000}"/>
    <cellStyle name="PrePop Units (1) 10" xfId="4051" xr:uid="{00000000-0005-0000-0000-0000D30F0000}"/>
    <cellStyle name="PrePop Units (1) 11" xfId="4052" xr:uid="{00000000-0005-0000-0000-0000D40F0000}"/>
    <cellStyle name="PrePop Units (1) 2" xfId="4053" xr:uid="{00000000-0005-0000-0000-0000D50F0000}"/>
    <cellStyle name="PrePop Units (1) 3" xfId="4054" xr:uid="{00000000-0005-0000-0000-0000D60F0000}"/>
    <cellStyle name="PrePop Units (1) 4" xfId="4055" xr:uid="{00000000-0005-0000-0000-0000D70F0000}"/>
    <cellStyle name="PrePop Units (1) 5" xfId="4056" xr:uid="{00000000-0005-0000-0000-0000D80F0000}"/>
    <cellStyle name="PrePop Units (1) 6" xfId="4057" xr:uid="{00000000-0005-0000-0000-0000D90F0000}"/>
    <cellStyle name="PrePop Units (1) 7" xfId="4058" xr:uid="{00000000-0005-0000-0000-0000DA0F0000}"/>
    <cellStyle name="PrePop Units (1) 8" xfId="4059" xr:uid="{00000000-0005-0000-0000-0000DB0F0000}"/>
    <cellStyle name="PrePop Units (1) 9" xfId="4060" xr:uid="{00000000-0005-0000-0000-0000DC0F0000}"/>
    <cellStyle name="PrePop Units (2)" xfId="4061" xr:uid="{00000000-0005-0000-0000-0000DD0F0000}"/>
    <cellStyle name="PrePop Units (2) 10" xfId="4062" xr:uid="{00000000-0005-0000-0000-0000DE0F0000}"/>
    <cellStyle name="PrePop Units (2) 11" xfId="4063" xr:uid="{00000000-0005-0000-0000-0000DF0F0000}"/>
    <cellStyle name="PrePop Units (2) 2" xfId="4064" xr:uid="{00000000-0005-0000-0000-0000E00F0000}"/>
    <cellStyle name="PrePop Units (2) 3" xfId="4065" xr:uid="{00000000-0005-0000-0000-0000E10F0000}"/>
    <cellStyle name="PrePop Units (2) 4" xfId="4066" xr:uid="{00000000-0005-0000-0000-0000E20F0000}"/>
    <cellStyle name="PrePop Units (2) 5" xfId="4067" xr:uid="{00000000-0005-0000-0000-0000E30F0000}"/>
    <cellStyle name="PrePop Units (2) 6" xfId="4068" xr:uid="{00000000-0005-0000-0000-0000E40F0000}"/>
    <cellStyle name="PrePop Units (2) 7" xfId="4069" xr:uid="{00000000-0005-0000-0000-0000E50F0000}"/>
    <cellStyle name="PrePop Units (2) 8" xfId="4070" xr:uid="{00000000-0005-0000-0000-0000E60F0000}"/>
    <cellStyle name="PrePop Units (2) 9" xfId="4071" xr:uid="{00000000-0005-0000-0000-0000E70F0000}"/>
    <cellStyle name="Price" xfId="4072" xr:uid="{00000000-0005-0000-0000-0000E80F0000}"/>
    <cellStyle name="Price 2" xfId="4073" xr:uid="{00000000-0005-0000-0000-0000E90F0000}"/>
    <cellStyle name="pricing" xfId="4074" xr:uid="{00000000-0005-0000-0000-0000EA0F0000}"/>
    <cellStyle name="pricing 10" xfId="4075" xr:uid="{00000000-0005-0000-0000-0000EB0F0000}"/>
    <cellStyle name="pricing 11" xfId="4076" xr:uid="{00000000-0005-0000-0000-0000EC0F0000}"/>
    <cellStyle name="pricing 2" xfId="4077" xr:uid="{00000000-0005-0000-0000-0000ED0F0000}"/>
    <cellStyle name="pricing 3" xfId="4078" xr:uid="{00000000-0005-0000-0000-0000EE0F0000}"/>
    <cellStyle name="pricing 4" xfId="4079" xr:uid="{00000000-0005-0000-0000-0000EF0F0000}"/>
    <cellStyle name="pricing 5" xfId="4080" xr:uid="{00000000-0005-0000-0000-0000F00F0000}"/>
    <cellStyle name="pricing 6" xfId="4081" xr:uid="{00000000-0005-0000-0000-0000F10F0000}"/>
    <cellStyle name="pricing 7" xfId="4082" xr:uid="{00000000-0005-0000-0000-0000F20F0000}"/>
    <cellStyle name="pricing 8" xfId="4083" xr:uid="{00000000-0005-0000-0000-0000F30F0000}"/>
    <cellStyle name="pricing 9" xfId="4084" xr:uid="{00000000-0005-0000-0000-0000F40F0000}"/>
    <cellStyle name="PSChar" xfId="4085" xr:uid="{00000000-0005-0000-0000-0000F50F0000}"/>
    <cellStyle name="PSChar 2" xfId="4086" xr:uid="{00000000-0005-0000-0000-0000F60F0000}"/>
    <cellStyle name="PSChar 2 2" xfId="4087" xr:uid="{00000000-0005-0000-0000-0000F70F0000}"/>
    <cellStyle name="PSChar 2 3" xfId="4088" xr:uid="{00000000-0005-0000-0000-0000F80F0000}"/>
    <cellStyle name="PSChar 2 4" xfId="4089" xr:uid="{00000000-0005-0000-0000-0000F90F0000}"/>
    <cellStyle name="PSChar 3" xfId="4090" xr:uid="{00000000-0005-0000-0000-0000FA0F0000}"/>
    <cellStyle name="PSChar 3 2" xfId="4091" xr:uid="{00000000-0005-0000-0000-0000FB0F0000}"/>
    <cellStyle name="PSChar 3 3" xfId="4092" xr:uid="{00000000-0005-0000-0000-0000FC0F0000}"/>
    <cellStyle name="PSChar 3 4" xfId="4093" xr:uid="{00000000-0005-0000-0000-0000FD0F0000}"/>
    <cellStyle name="PSChar 4" xfId="4094" xr:uid="{00000000-0005-0000-0000-0000FE0F0000}"/>
    <cellStyle name="PSChar 4 2" xfId="4095" xr:uid="{00000000-0005-0000-0000-0000FF0F0000}"/>
    <cellStyle name="PSChar 4 3" xfId="4096" xr:uid="{00000000-0005-0000-0000-000000100000}"/>
    <cellStyle name="PSChar 4 4" xfId="4097" xr:uid="{00000000-0005-0000-0000-000001100000}"/>
    <cellStyle name="PSChar 5" xfId="4098" xr:uid="{00000000-0005-0000-0000-000002100000}"/>
    <cellStyle name="PSChar 6" xfId="4099" xr:uid="{00000000-0005-0000-0000-000003100000}"/>
    <cellStyle name="PSChar 7" xfId="4100" xr:uid="{00000000-0005-0000-0000-000004100000}"/>
    <cellStyle name="PSChar 8" xfId="4101" xr:uid="{00000000-0005-0000-0000-000005100000}"/>
    <cellStyle name="PSDate" xfId="4102" xr:uid="{00000000-0005-0000-0000-000006100000}"/>
    <cellStyle name="PSDate 2" xfId="4103" xr:uid="{00000000-0005-0000-0000-000007100000}"/>
    <cellStyle name="PSDate 2 2" xfId="4104" xr:uid="{00000000-0005-0000-0000-000008100000}"/>
    <cellStyle name="PSDate 2 3" xfId="4105" xr:uid="{00000000-0005-0000-0000-000009100000}"/>
    <cellStyle name="PSDate 2 4" xfId="4106" xr:uid="{00000000-0005-0000-0000-00000A100000}"/>
    <cellStyle name="PSDate 3" xfId="4107" xr:uid="{00000000-0005-0000-0000-00000B100000}"/>
    <cellStyle name="PSDate 3 2" xfId="4108" xr:uid="{00000000-0005-0000-0000-00000C100000}"/>
    <cellStyle name="PSDate 3 3" xfId="4109" xr:uid="{00000000-0005-0000-0000-00000D100000}"/>
    <cellStyle name="PSDate 3 4" xfId="4110" xr:uid="{00000000-0005-0000-0000-00000E100000}"/>
    <cellStyle name="PSDate 4" xfId="4111" xr:uid="{00000000-0005-0000-0000-00000F100000}"/>
    <cellStyle name="PSDate 4 2" xfId="4112" xr:uid="{00000000-0005-0000-0000-000010100000}"/>
    <cellStyle name="PSDate 4 3" xfId="4113" xr:uid="{00000000-0005-0000-0000-000011100000}"/>
    <cellStyle name="PSDate 4 4" xfId="4114" xr:uid="{00000000-0005-0000-0000-000012100000}"/>
    <cellStyle name="PSDate 5" xfId="4115" xr:uid="{00000000-0005-0000-0000-000013100000}"/>
    <cellStyle name="PSDate 6" xfId="4116" xr:uid="{00000000-0005-0000-0000-000014100000}"/>
    <cellStyle name="PSDate 7" xfId="4117" xr:uid="{00000000-0005-0000-0000-000015100000}"/>
    <cellStyle name="PSDate 8" xfId="4118" xr:uid="{00000000-0005-0000-0000-000016100000}"/>
    <cellStyle name="PSDec" xfId="4119" xr:uid="{00000000-0005-0000-0000-000017100000}"/>
    <cellStyle name="PSDec 2" xfId="4120" xr:uid="{00000000-0005-0000-0000-000018100000}"/>
    <cellStyle name="PSDec 2 2" xfId="4121" xr:uid="{00000000-0005-0000-0000-000019100000}"/>
    <cellStyle name="PSDec 2 3" xfId="4122" xr:uid="{00000000-0005-0000-0000-00001A100000}"/>
    <cellStyle name="PSDec 2 4" xfId="4123" xr:uid="{00000000-0005-0000-0000-00001B100000}"/>
    <cellStyle name="PSDec 3" xfId="4124" xr:uid="{00000000-0005-0000-0000-00001C100000}"/>
    <cellStyle name="PSDec 3 2" xfId="4125" xr:uid="{00000000-0005-0000-0000-00001D100000}"/>
    <cellStyle name="PSDec 3 3" xfId="4126" xr:uid="{00000000-0005-0000-0000-00001E100000}"/>
    <cellStyle name="PSDec 3 4" xfId="4127" xr:uid="{00000000-0005-0000-0000-00001F100000}"/>
    <cellStyle name="PSDec 4" xfId="4128" xr:uid="{00000000-0005-0000-0000-000020100000}"/>
    <cellStyle name="PSDec 4 2" xfId="4129" xr:uid="{00000000-0005-0000-0000-000021100000}"/>
    <cellStyle name="PSDec 4 3" xfId="4130" xr:uid="{00000000-0005-0000-0000-000022100000}"/>
    <cellStyle name="PSDec 4 4" xfId="4131" xr:uid="{00000000-0005-0000-0000-000023100000}"/>
    <cellStyle name="PSDec 5" xfId="4132" xr:uid="{00000000-0005-0000-0000-000024100000}"/>
    <cellStyle name="PSDec 6" xfId="4133" xr:uid="{00000000-0005-0000-0000-000025100000}"/>
    <cellStyle name="PSDec 7" xfId="4134" xr:uid="{00000000-0005-0000-0000-000026100000}"/>
    <cellStyle name="PSDec 8" xfId="4135" xr:uid="{00000000-0005-0000-0000-000027100000}"/>
    <cellStyle name="PSHeading" xfId="4136" xr:uid="{00000000-0005-0000-0000-000028100000}"/>
    <cellStyle name="PSHeading 2" xfId="4137" xr:uid="{00000000-0005-0000-0000-000029100000}"/>
    <cellStyle name="PSHeading 2 2" xfId="4138" xr:uid="{00000000-0005-0000-0000-00002A100000}"/>
    <cellStyle name="PSHeading 2 3" xfId="4139" xr:uid="{00000000-0005-0000-0000-00002B100000}"/>
    <cellStyle name="PSHeading 2 4" xfId="4140" xr:uid="{00000000-0005-0000-0000-00002C100000}"/>
    <cellStyle name="PSHeading 2_Top 20-IR" xfId="4141" xr:uid="{00000000-0005-0000-0000-00002D100000}"/>
    <cellStyle name="PSHeading 3" xfId="4142" xr:uid="{00000000-0005-0000-0000-00002E100000}"/>
    <cellStyle name="PSHeading 3 2" xfId="4143" xr:uid="{00000000-0005-0000-0000-00002F100000}"/>
    <cellStyle name="PSHeading 3 3" xfId="4144" xr:uid="{00000000-0005-0000-0000-000030100000}"/>
    <cellStyle name="PSHeading 3 4" xfId="4145" xr:uid="{00000000-0005-0000-0000-000031100000}"/>
    <cellStyle name="PSHeading 3_Top 20-IR" xfId="4146" xr:uid="{00000000-0005-0000-0000-000032100000}"/>
    <cellStyle name="PSHeading 4" xfId="4147" xr:uid="{00000000-0005-0000-0000-000033100000}"/>
    <cellStyle name="PSHeading 4 2" xfId="4148" xr:uid="{00000000-0005-0000-0000-000034100000}"/>
    <cellStyle name="PSHeading 4 3" xfId="4149" xr:uid="{00000000-0005-0000-0000-000035100000}"/>
    <cellStyle name="PSHeading 4 4" xfId="4150" xr:uid="{00000000-0005-0000-0000-000036100000}"/>
    <cellStyle name="PSHeading 4_Top 20-IR" xfId="4151" xr:uid="{00000000-0005-0000-0000-000037100000}"/>
    <cellStyle name="PSHeading 5" xfId="4152" xr:uid="{00000000-0005-0000-0000-000038100000}"/>
    <cellStyle name="PSHeading 6" xfId="4153" xr:uid="{00000000-0005-0000-0000-000039100000}"/>
    <cellStyle name="PSHeading 7" xfId="4154" xr:uid="{00000000-0005-0000-0000-00003A100000}"/>
    <cellStyle name="PSHeading 8" xfId="4155" xr:uid="{00000000-0005-0000-0000-00003B100000}"/>
    <cellStyle name="PSInt" xfId="4156" xr:uid="{00000000-0005-0000-0000-00003C100000}"/>
    <cellStyle name="PSInt 2" xfId="4157" xr:uid="{00000000-0005-0000-0000-00003D100000}"/>
    <cellStyle name="PSInt 2 2" xfId="4158" xr:uid="{00000000-0005-0000-0000-00003E100000}"/>
    <cellStyle name="PSInt 2 3" xfId="4159" xr:uid="{00000000-0005-0000-0000-00003F100000}"/>
    <cellStyle name="PSInt 2 4" xfId="4160" xr:uid="{00000000-0005-0000-0000-000040100000}"/>
    <cellStyle name="PSInt 3" xfId="4161" xr:uid="{00000000-0005-0000-0000-000041100000}"/>
    <cellStyle name="PSInt 3 2" xfId="4162" xr:uid="{00000000-0005-0000-0000-000042100000}"/>
    <cellStyle name="PSInt 3 3" xfId="4163" xr:uid="{00000000-0005-0000-0000-000043100000}"/>
    <cellStyle name="PSInt 3 4" xfId="4164" xr:uid="{00000000-0005-0000-0000-000044100000}"/>
    <cellStyle name="PSInt 4" xfId="4165" xr:uid="{00000000-0005-0000-0000-000045100000}"/>
    <cellStyle name="PSInt 4 2" xfId="4166" xr:uid="{00000000-0005-0000-0000-000046100000}"/>
    <cellStyle name="PSInt 4 3" xfId="4167" xr:uid="{00000000-0005-0000-0000-000047100000}"/>
    <cellStyle name="PSInt 4 4" xfId="4168" xr:uid="{00000000-0005-0000-0000-000048100000}"/>
    <cellStyle name="PSInt 5" xfId="4169" xr:uid="{00000000-0005-0000-0000-000049100000}"/>
    <cellStyle name="PSInt 6" xfId="4170" xr:uid="{00000000-0005-0000-0000-00004A100000}"/>
    <cellStyle name="PSInt 7" xfId="4171" xr:uid="{00000000-0005-0000-0000-00004B100000}"/>
    <cellStyle name="PSInt 8" xfId="4172" xr:uid="{00000000-0005-0000-0000-00004C100000}"/>
    <cellStyle name="PSSpacer" xfId="4173" xr:uid="{00000000-0005-0000-0000-00004D100000}"/>
    <cellStyle name="PSSpacer 2" xfId="4174" xr:uid="{00000000-0005-0000-0000-00004E100000}"/>
    <cellStyle name="PSSpacer 2 2" xfId="4175" xr:uid="{00000000-0005-0000-0000-00004F100000}"/>
    <cellStyle name="PSSpacer 2 3" xfId="4176" xr:uid="{00000000-0005-0000-0000-000050100000}"/>
    <cellStyle name="PSSpacer 2 4" xfId="4177" xr:uid="{00000000-0005-0000-0000-000051100000}"/>
    <cellStyle name="PSSpacer 3" xfId="4178" xr:uid="{00000000-0005-0000-0000-000052100000}"/>
    <cellStyle name="PSSpacer 3 2" xfId="4179" xr:uid="{00000000-0005-0000-0000-000053100000}"/>
    <cellStyle name="PSSpacer 3 3" xfId="4180" xr:uid="{00000000-0005-0000-0000-000054100000}"/>
    <cellStyle name="PSSpacer 3 4" xfId="4181" xr:uid="{00000000-0005-0000-0000-000055100000}"/>
    <cellStyle name="PSSpacer 4" xfId="4182" xr:uid="{00000000-0005-0000-0000-000056100000}"/>
    <cellStyle name="PSSpacer 4 2" xfId="4183" xr:uid="{00000000-0005-0000-0000-000057100000}"/>
    <cellStyle name="PSSpacer 4 3" xfId="4184" xr:uid="{00000000-0005-0000-0000-000058100000}"/>
    <cellStyle name="PSSpacer 4 4" xfId="4185" xr:uid="{00000000-0005-0000-0000-000059100000}"/>
    <cellStyle name="PSSpacer 5" xfId="4186" xr:uid="{00000000-0005-0000-0000-00005A100000}"/>
    <cellStyle name="PSSpacer 6" xfId="4187" xr:uid="{00000000-0005-0000-0000-00005B100000}"/>
    <cellStyle name="PSSpacer 7" xfId="4188" xr:uid="{00000000-0005-0000-0000-00005C100000}"/>
    <cellStyle name="PSSpacer 8" xfId="4189" xr:uid="{00000000-0005-0000-0000-00005D100000}"/>
    <cellStyle name="r" xfId="4190" xr:uid="{00000000-0005-0000-0000-00005E100000}"/>
    <cellStyle name="r_Acquisition Schedules" xfId="4191" xr:uid="{00000000-0005-0000-0000-00005F100000}"/>
    <cellStyle name="r_Acquisition Schedules - Sch8 (2)" xfId="4192" xr:uid="{00000000-0005-0000-0000-000060100000}"/>
    <cellStyle name="r_Acquisition Schedules (2)" xfId="4193" xr:uid="{00000000-0005-0000-0000-000061100000}"/>
    <cellStyle name="r_Book1 (3)" xfId="4194" xr:uid="{00000000-0005-0000-0000-000062100000}"/>
    <cellStyle name="r_Boston Afford Mar 2005 (2)" xfId="4195" xr:uid="{00000000-0005-0000-0000-000063100000}"/>
    <cellStyle name="r_Financial Model v6" xfId="4196" xr:uid="{00000000-0005-0000-0000-000064100000}"/>
    <cellStyle name="r_Financial Model v6-03-26-2004" xfId="4197" xr:uid="{00000000-0005-0000-0000-000065100000}"/>
    <cellStyle name="r_Financial Model v8" xfId="4198" xr:uid="{00000000-0005-0000-0000-000066100000}"/>
    <cellStyle name="r_Financial Model v9" xfId="4199" xr:uid="{00000000-0005-0000-0000-000067100000}"/>
    <cellStyle name="r_GAAP Financial Model v15" xfId="4200" xr:uid="{00000000-0005-0000-0000-000068100000}"/>
    <cellStyle name="r_GAAP Financial Model v15_Acquisition Schedules" xfId="4201" xr:uid="{00000000-0005-0000-0000-000069100000}"/>
    <cellStyle name="r_GAAP Financial Model v15_Acquisition Schedules - Sch8 (2)" xfId="4202" xr:uid="{00000000-0005-0000-0000-00006A100000}"/>
    <cellStyle name="r_GAAP Financial Model v15_Acquisition Schedules (2)" xfId="4203" xr:uid="{00000000-0005-0000-0000-00006B100000}"/>
    <cellStyle name="r_GAAP Financial Model v15_Financial Model v6-03-26-2004" xfId="4204" xr:uid="{00000000-0005-0000-0000-00006C100000}"/>
    <cellStyle name="r_HC_paradise" xfId="4205" xr:uid="{00000000-0005-0000-0000-00006D100000}"/>
    <cellStyle name="r_HC_paradise_Acquisition Schedules" xfId="4206" xr:uid="{00000000-0005-0000-0000-00006E100000}"/>
    <cellStyle name="r_HC_paradise_Acquisition Schedules - Sch8 (2)" xfId="4207" xr:uid="{00000000-0005-0000-0000-00006F100000}"/>
    <cellStyle name="r_HC_paradise_Acquisition Schedules (2)" xfId="4208" xr:uid="{00000000-0005-0000-0000-000070100000}"/>
    <cellStyle name="r_New Financial Model v3" xfId="4209" xr:uid="{00000000-0005-0000-0000-000071100000}"/>
    <cellStyle name="r_New Financial Model v4" xfId="4210" xr:uid="{00000000-0005-0000-0000-000072100000}"/>
    <cellStyle name="r_New Financial Model v5" xfId="4211" xr:uid="{00000000-0005-0000-0000-000073100000}"/>
    <cellStyle name="r_New Financial Model v6" xfId="4212" xr:uid="{00000000-0005-0000-0000-000074100000}"/>
    <cellStyle name="r_New Financial Model v7" xfId="4213" xr:uid="{00000000-0005-0000-0000-000075100000}"/>
    <cellStyle name="r_P&amp;L Model v1" xfId="4214" xr:uid="{00000000-0005-0000-0000-000076100000}"/>
    <cellStyle name="r_Project Atlas Analysis 4.0" xfId="4215" xr:uid="{00000000-0005-0000-0000-000077100000}"/>
    <cellStyle name="r_Project Atlas Analysis 4.0_Acquisition Schedules" xfId="4216" xr:uid="{00000000-0005-0000-0000-000078100000}"/>
    <cellStyle name="r_Project Atlas Analysis 4.0_Acquisition Schedules - Sch8 (2)" xfId="4217" xr:uid="{00000000-0005-0000-0000-000079100000}"/>
    <cellStyle name="r_Project Atlas Analysis 4.0_Acquisition Schedules (2)" xfId="4218" xr:uid="{00000000-0005-0000-0000-00007A100000}"/>
    <cellStyle name="Rate" xfId="4219" xr:uid="{00000000-0005-0000-0000-00007B100000}"/>
    <cellStyle name="Red font" xfId="4220" xr:uid="{00000000-0005-0000-0000-00007C100000}"/>
    <cellStyle name="Ref Numbers" xfId="4221" xr:uid="{00000000-0005-0000-0000-00007D100000}"/>
    <cellStyle name="regstoresfromspecstores" xfId="4222" xr:uid="{00000000-0005-0000-0000-00007E100000}"/>
    <cellStyle name="regstoresfromspecstores 2" xfId="4223" xr:uid="{00000000-0005-0000-0000-00007F100000}"/>
    <cellStyle name="regstoresfromspecstores 3" xfId="4224" xr:uid="{00000000-0005-0000-0000-000080100000}"/>
    <cellStyle name="regstoresfromspecstores 4" xfId="4225" xr:uid="{00000000-0005-0000-0000-000081100000}"/>
    <cellStyle name="regstoresfromspecstores 5" xfId="4226" xr:uid="{00000000-0005-0000-0000-000082100000}"/>
    <cellStyle name="regstoresfromspecstores 6" xfId="4227" xr:uid="{00000000-0005-0000-0000-000083100000}"/>
    <cellStyle name="regstoresfromspecstores 7" xfId="4228" xr:uid="{00000000-0005-0000-0000-000084100000}"/>
    <cellStyle name="regstoresfromspecstores 8" xfId="4229" xr:uid="{00000000-0005-0000-0000-000085100000}"/>
    <cellStyle name="ReportTitlePrompt" xfId="4230" xr:uid="{00000000-0005-0000-0000-000086100000}"/>
    <cellStyle name="ReportTitlePrompt 2" xfId="4231" xr:uid="{00000000-0005-0000-0000-000087100000}"/>
    <cellStyle name="ReportTitleValue" xfId="4232" xr:uid="{00000000-0005-0000-0000-000088100000}"/>
    <cellStyle name="RevList" xfId="4233" xr:uid="{00000000-0005-0000-0000-000089100000}"/>
    <cellStyle name="RevList 10" xfId="4234" xr:uid="{00000000-0005-0000-0000-00008A100000}"/>
    <cellStyle name="RevList 11" xfId="4235" xr:uid="{00000000-0005-0000-0000-00008B100000}"/>
    <cellStyle name="RevList 12" xfId="4236" xr:uid="{00000000-0005-0000-0000-00008C100000}"/>
    <cellStyle name="RevList 13" xfId="4237" xr:uid="{00000000-0005-0000-0000-00008D100000}"/>
    <cellStyle name="RevList 14" xfId="4238" xr:uid="{00000000-0005-0000-0000-00008E100000}"/>
    <cellStyle name="RevList 15" xfId="4239" xr:uid="{00000000-0005-0000-0000-00008F100000}"/>
    <cellStyle name="RevList 16" xfId="4240" xr:uid="{00000000-0005-0000-0000-000090100000}"/>
    <cellStyle name="RevList 17" xfId="4241" xr:uid="{00000000-0005-0000-0000-000091100000}"/>
    <cellStyle name="RevList 18" xfId="4242" xr:uid="{00000000-0005-0000-0000-000092100000}"/>
    <cellStyle name="RevList 19" xfId="4243" xr:uid="{00000000-0005-0000-0000-000093100000}"/>
    <cellStyle name="RevList 2" xfId="4244" xr:uid="{00000000-0005-0000-0000-000094100000}"/>
    <cellStyle name="RevList 2 2" xfId="4245" xr:uid="{00000000-0005-0000-0000-000095100000}"/>
    <cellStyle name="RevList 20" xfId="4246" xr:uid="{00000000-0005-0000-0000-000096100000}"/>
    <cellStyle name="RevList 21" xfId="4247" xr:uid="{00000000-0005-0000-0000-000097100000}"/>
    <cellStyle name="RevList 22" xfId="4248" xr:uid="{00000000-0005-0000-0000-000098100000}"/>
    <cellStyle name="RevList 23" xfId="4249" xr:uid="{00000000-0005-0000-0000-000099100000}"/>
    <cellStyle name="RevList 24" xfId="4250" xr:uid="{00000000-0005-0000-0000-00009A100000}"/>
    <cellStyle name="RevList 25" xfId="4251" xr:uid="{00000000-0005-0000-0000-00009B100000}"/>
    <cellStyle name="RevList 26" xfId="4252" xr:uid="{00000000-0005-0000-0000-00009C100000}"/>
    <cellStyle name="RevList 27" xfId="4253" xr:uid="{00000000-0005-0000-0000-00009D100000}"/>
    <cellStyle name="RevList 28" xfId="4254" xr:uid="{00000000-0005-0000-0000-00009E100000}"/>
    <cellStyle name="RevList 29" xfId="4255" xr:uid="{00000000-0005-0000-0000-00009F100000}"/>
    <cellStyle name="RevList 3" xfId="4256" xr:uid="{00000000-0005-0000-0000-0000A0100000}"/>
    <cellStyle name="RevList 3 2" xfId="4257" xr:uid="{00000000-0005-0000-0000-0000A1100000}"/>
    <cellStyle name="RevList 30" xfId="4258" xr:uid="{00000000-0005-0000-0000-0000A2100000}"/>
    <cellStyle name="RevList 4" xfId="4259" xr:uid="{00000000-0005-0000-0000-0000A3100000}"/>
    <cellStyle name="RevList 4 2" xfId="4260" xr:uid="{00000000-0005-0000-0000-0000A4100000}"/>
    <cellStyle name="RevList 5" xfId="4261" xr:uid="{00000000-0005-0000-0000-0000A5100000}"/>
    <cellStyle name="RevList 5 2" xfId="4262" xr:uid="{00000000-0005-0000-0000-0000A6100000}"/>
    <cellStyle name="RevList 6" xfId="4263" xr:uid="{00000000-0005-0000-0000-0000A7100000}"/>
    <cellStyle name="RevList 6 2" xfId="4264" xr:uid="{00000000-0005-0000-0000-0000A8100000}"/>
    <cellStyle name="RevList 7" xfId="4265" xr:uid="{00000000-0005-0000-0000-0000A9100000}"/>
    <cellStyle name="RevList 7 2" xfId="4266" xr:uid="{00000000-0005-0000-0000-0000AA100000}"/>
    <cellStyle name="RevList 8" xfId="4267" xr:uid="{00000000-0005-0000-0000-0000AB100000}"/>
    <cellStyle name="RevList 8 2" xfId="4268" xr:uid="{00000000-0005-0000-0000-0000AC100000}"/>
    <cellStyle name="RevList 9" xfId="4269" xr:uid="{00000000-0005-0000-0000-0000AD100000}"/>
    <cellStyle name="row1" xfId="4270" xr:uid="{00000000-0005-0000-0000-0000AE100000}"/>
    <cellStyle name="row1 2" xfId="4271" xr:uid="{00000000-0005-0000-0000-0000AF100000}"/>
    <cellStyle name="RowAcctAbovePrompt" xfId="4272" xr:uid="{00000000-0005-0000-0000-0000B0100000}"/>
    <cellStyle name="RowAcctAbovePrompt 2" xfId="4273" xr:uid="{00000000-0005-0000-0000-0000B1100000}"/>
    <cellStyle name="RowAcctSOBAbovePrompt" xfId="4274" xr:uid="{00000000-0005-0000-0000-0000B2100000}"/>
    <cellStyle name="RowAcctSOBAbovePrompt 2" xfId="4275" xr:uid="{00000000-0005-0000-0000-0000B3100000}"/>
    <cellStyle name="RowAcctSOBValue" xfId="4276" xr:uid="{00000000-0005-0000-0000-0000B4100000}"/>
    <cellStyle name="RowAcctSOBValue 2" xfId="4277" xr:uid="{00000000-0005-0000-0000-0000B5100000}"/>
    <cellStyle name="RowAcctValue" xfId="4278" xr:uid="{00000000-0005-0000-0000-0000B6100000}"/>
    <cellStyle name="RowAttrAbovePrompt" xfId="4279" xr:uid="{00000000-0005-0000-0000-0000B7100000}"/>
    <cellStyle name="RowAttrAbovePrompt 2" xfId="4280" xr:uid="{00000000-0005-0000-0000-0000B8100000}"/>
    <cellStyle name="RowAttrValue" xfId="4281" xr:uid="{00000000-0005-0000-0000-0000B9100000}"/>
    <cellStyle name="RowColSetAbovePrompt" xfId="4282" xr:uid="{00000000-0005-0000-0000-0000BA100000}"/>
    <cellStyle name="RowColSetAbovePrompt 2" xfId="4283" xr:uid="{00000000-0005-0000-0000-0000BB100000}"/>
    <cellStyle name="RowColSetLeftPrompt" xfId="4284" xr:uid="{00000000-0005-0000-0000-0000BC100000}"/>
    <cellStyle name="RowColSetLeftPrompt 2" xfId="4285" xr:uid="{00000000-0005-0000-0000-0000BD100000}"/>
    <cellStyle name="RowColSetValue" xfId="4286" xr:uid="{00000000-0005-0000-0000-0000BE100000}"/>
    <cellStyle name="RowLeftPrompt" xfId="4287" xr:uid="{00000000-0005-0000-0000-0000BF100000}"/>
    <cellStyle name="RowLeftPrompt 2" xfId="4288" xr:uid="{00000000-0005-0000-0000-0000C0100000}"/>
    <cellStyle name="s]_x000d__x000a_File Server=0x0004_x000d__x000a_NetModem/E=0x01CB_x000d__x000a_LanRover/E=0x01CC;0x079B_x000d__x000a_LanRover/T=0x01CD;0x079C_x000d__x000a_LanRov" xfId="4289" xr:uid="{00000000-0005-0000-0000-0000C1100000}"/>
    <cellStyle name="s]_x000d__x000a_load=_x000d__x000a_run=_x000d__x000a_NullPort=None_x000d__x000a_device=HP LaserJet 4 Plus,HPPCL5MS,LPT1:_x000d__x000a__x000d__x000a_[Desktop]_x000d__x000a_Wallpaper=(None)_x000d__x000a_TileWallpaper=" xfId="4290" xr:uid="{00000000-0005-0000-0000-0000C2100000}"/>
    <cellStyle name="s]_x000d__x000a_spooler=yes_x000d__x000a_load=nwpopup.exe,C:\MCAFEE\VIRUSCAN\VSHWIN.EXE P:\ACEWIN\PCALCPRO\pcalcpro.exe_x000d__x000a_rem run=c:\win\calenda" xfId="4291" xr:uid="{00000000-0005-0000-0000-0000C3100000}"/>
    <cellStyle name="Salomon Logo" xfId="4292" xr:uid="{00000000-0005-0000-0000-0000C4100000}"/>
    <cellStyle name="SampleUsingFormatMask" xfId="4293" xr:uid="{00000000-0005-0000-0000-0000C5100000}"/>
    <cellStyle name="SampleUsingFormatMask 2" xfId="4294" xr:uid="{00000000-0005-0000-0000-0000C6100000}"/>
    <cellStyle name="SampleWithNoFormatMask" xfId="4295" xr:uid="{00000000-0005-0000-0000-0000C7100000}"/>
    <cellStyle name="SampleWithNoFormatMask 2" xfId="4296" xr:uid="{00000000-0005-0000-0000-0000C8100000}"/>
    <cellStyle name="Separador de milhares_laroux" xfId="4297" xr:uid="{00000000-0005-0000-0000-0000C9100000}"/>
    <cellStyle name="Shaded (,0)" xfId="4298" xr:uid="{00000000-0005-0000-0000-0000CA100000}"/>
    <cellStyle name="Shaded bold grid (,0)" xfId="4299" xr:uid="{00000000-0005-0000-0000-0000CB100000}"/>
    <cellStyle name="Shaded grid (,0)" xfId="4300" xr:uid="{00000000-0005-0000-0000-0000CC100000}"/>
    <cellStyle name="Shaded LR (,0)" xfId="4301" xr:uid="{00000000-0005-0000-0000-0000CD100000}"/>
    <cellStyle name="SHADEDSTORES" xfId="4302" xr:uid="{00000000-0005-0000-0000-0000CE100000}"/>
    <cellStyle name="SHADEDSTORES 2" xfId="4303" xr:uid="{00000000-0005-0000-0000-0000CF100000}"/>
    <cellStyle name="SHADEDSTORES 3" xfId="4304" xr:uid="{00000000-0005-0000-0000-0000D0100000}"/>
    <cellStyle name="SHADEDSTORES 4" xfId="4305" xr:uid="{00000000-0005-0000-0000-0000D1100000}"/>
    <cellStyle name="SHADEDSTORES 5" xfId="4306" xr:uid="{00000000-0005-0000-0000-0000D2100000}"/>
    <cellStyle name="SHADEDSTORES 6" xfId="4307" xr:uid="{00000000-0005-0000-0000-0000D3100000}"/>
    <cellStyle name="SHADEDSTORES 7" xfId="4308" xr:uid="{00000000-0005-0000-0000-0000D4100000}"/>
    <cellStyle name="SHADEDSTORES 8" xfId="4309" xr:uid="{00000000-0005-0000-0000-0000D5100000}"/>
    <cellStyle name="Shading" xfId="4310" xr:uid="{00000000-0005-0000-0000-0000D6100000}"/>
    <cellStyle name="Short_date" xfId="4311" xr:uid="{00000000-0005-0000-0000-0000D7100000}"/>
    <cellStyle name="Single Accounting" xfId="4312" xr:uid="{00000000-0005-0000-0000-0000D8100000}"/>
    <cellStyle name="SingleLineAcctgn" xfId="4313" xr:uid="{00000000-0005-0000-0000-0000D9100000}"/>
    <cellStyle name="SingleLinePercent" xfId="4314" xr:uid="{00000000-0005-0000-0000-0000DA100000}"/>
    <cellStyle name="Source Line" xfId="4315" xr:uid="{00000000-0005-0000-0000-0000DB100000}"/>
    <cellStyle name="Speckled (,0)" xfId="4316" xr:uid="{00000000-0005-0000-0000-0000DC100000}"/>
    <cellStyle name="Speckled grid (,0)" xfId="4317" xr:uid="{00000000-0005-0000-0000-0000DD100000}"/>
    <cellStyle name="Speckled LR (,0)" xfId="4318" xr:uid="{00000000-0005-0000-0000-0000DE100000}"/>
    <cellStyle name="specstores" xfId="4319" xr:uid="{00000000-0005-0000-0000-0000DF100000}"/>
    <cellStyle name="specstores 2" xfId="4320" xr:uid="{00000000-0005-0000-0000-0000E0100000}"/>
    <cellStyle name="specstores 3" xfId="4321" xr:uid="{00000000-0005-0000-0000-0000E1100000}"/>
    <cellStyle name="specstores 4" xfId="4322" xr:uid="{00000000-0005-0000-0000-0000E2100000}"/>
    <cellStyle name="specstores 5" xfId="4323" xr:uid="{00000000-0005-0000-0000-0000E3100000}"/>
    <cellStyle name="specstores 6" xfId="4324" xr:uid="{00000000-0005-0000-0000-0000E4100000}"/>
    <cellStyle name="specstores 7" xfId="4325" xr:uid="{00000000-0005-0000-0000-0000E5100000}"/>
    <cellStyle name="specstores 8" xfId="4326" xr:uid="{00000000-0005-0000-0000-0000E6100000}"/>
    <cellStyle name="SPOl" xfId="4327" xr:uid="{00000000-0005-0000-0000-0000E7100000}"/>
    <cellStyle name="Standaard_Victor_Quarter-pack addition" xfId="4328" xr:uid="{00000000-0005-0000-0000-0000E8100000}"/>
    <cellStyle name="Standard_Budget 1999 MK" xfId="4329" xr:uid="{00000000-0005-0000-0000-0000E9100000}"/>
    <cellStyle name="Style 1" xfId="4330" xr:uid="{00000000-0005-0000-0000-0000EA100000}"/>
    <cellStyle name="Style 1 2" xfId="4331" xr:uid="{00000000-0005-0000-0000-0000EB100000}"/>
    <cellStyle name="Style 1 2 2" xfId="4332" xr:uid="{00000000-0005-0000-0000-0000EC100000}"/>
    <cellStyle name="Style 1 2 3" xfId="4333" xr:uid="{00000000-0005-0000-0000-0000ED100000}"/>
    <cellStyle name="Style 1 2 4" xfId="4334" xr:uid="{00000000-0005-0000-0000-0000EE100000}"/>
    <cellStyle name="Style 1 2_Top 20-IR" xfId="4335" xr:uid="{00000000-0005-0000-0000-0000EF100000}"/>
    <cellStyle name="Style 1 3" xfId="4336" xr:uid="{00000000-0005-0000-0000-0000F0100000}"/>
    <cellStyle name="Style 1 3 2" xfId="4337" xr:uid="{00000000-0005-0000-0000-0000F1100000}"/>
    <cellStyle name="Style 1 3 3" xfId="4338" xr:uid="{00000000-0005-0000-0000-0000F2100000}"/>
    <cellStyle name="Style 1 3 4" xfId="4339" xr:uid="{00000000-0005-0000-0000-0000F3100000}"/>
    <cellStyle name="Style 1 3_Top 20-IR" xfId="4340" xr:uid="{00000000-0005-0000-0000-0000F4100000}"/>
    <cellStyle name="Style 1 4" xfId="4341" xr:uid="{00000000-0005-0000-0000-0000F5100000}"/>
    <cellStyle name="Style 1 4 2" xfId="4342" xr:uid="{00000000-0005-0000-0000-0000F6100000}"/>
    <cellStyle name="Style 1 4 3" xfId="4343" xr:uid="{00000000-0005-0000-0000-0000F7100000}"/>
    <cellStyle name="Style 1 4 4" xfId="4344" xr:uid="{00000000-0005-0000-0000-0000F8100000}"/>
    <cellStyle name="Style 1 4_Top 20-IR" xfId="4345" xr:uid="{00000000-0005-0000-0000-0000F9100000}"/>
    <cellStyle name="Style 1 5" xfId="4346" xr:uid="{00000000-0005-0000-0000-0000FA100000}"/>
    <cellStyle name="Style 1 6" xfId="4347" xr:uid="{00000000-0005-0000-0000-0000FB100000}"/>
    <cellStyle name="Style 1 7" xfId="4348" xr:uid="{00000000-0005-0000-0000-0000FC100000}"/>
    <cellStyle name="Style 1 8" xfId="4349" xr:uid="{00000000-0005-0000-0000-0000FD100000}"/>
    <cellStyle name="Style 2" xfId="4350" xr:uid="{00000000-0005-0000-0000-0000FE100000}"/>
    <cellStyle name="Style 2 2" xfId="4351" xr:uid="{00000000-0005-0000-0000-0000FF100000}"/>
    <cellStyle name="Style 2 2 2" xfId="4352" xr:uid="{00000000-0005-0000-0000-000000110000}"/>
    <cellStyle name="Style 2 2 3" xfId="4353" xr:uid="{00000000-0005-0000-0000-000001110000}"/>
    <cellStyle name="Style 2 2 4" xfId="4354" xr:uid="{00000000-0005-0000-0000-000002110000}"/>
    <cellStyle name="Style 2 2_Top 20-IR" xfId="4355" xr:uid="{00000000-0005-0000-0000-000003110000}"/>
    <cellStyle name="Style 2 3" xfId="4356" xr:uid="{00000000-0005-0000-0000-000004110000}"/>
    <cellStyle name="Style 2 3 2" xfId="4357" xr:uid="{00000000-0005-0000-0000-000005110000}"/>
    <cellStyle name="Style 2 3 3" xfId="4358" xr:uid="{00000000-0005-0000-0000-000006110000}"/>
    <cellStyle name="Style 2 3 4" xfId="4359" xr:uid="{00000000-0005-0000-0000-000007110000}"/>
    <cellStyle name="Style 2 3_Top 20-IR" xfId="4360" xr:uid="{00000000-0005-0000-0000-000008110000}"/>
    <cellStyle name="Style 2 4" xfId="4361" xr:uid="{00000000-0005-0000-0000-000009110000}"/>
    <cellStyle name="Style 2 4 2" xfId="4362" xr:uid="{00000000-0005-0000-0000-00000A110000}"/>
    <cellStyle name="Style 2 4 3" xfId="4363" xr:uid="{00000000-0005-0000-0000-00000B110000}"/>
    <cellStyle name="Style 2 4 4" xfId="4364" xr:uid="{00000000-0005-0000-0000-00000C110000}"/>
    <cellStyle name="Style 2 4_Top 20-IR" xfId="4365" xr:uid="{00000000-0005-0000-0000-00000D110000}"/>
    <cellStyle name="Style 2 5" xfId="4366" xr:uid="{00000000-0005-0000-0000-00000E110000}"/>
    <cellStyle name="Style 2 6" xfId="4367" xr:uid="{00000000-0005-0000-0000-00000F110000}"/>
    <cellStyle name="Style 2 7" xfId="4368" xr:uid="{00000000-0005-0000-0000-000010110000}"/>
    <cellStyle name="Style 2 8" xfId="4369" xr:uid="{00000000-0005-0000-0000-000011110000}"/>
    <cellStyle name="Style 21" xfId="4370" xr:uid="{00000000-0005-0000-0000-000012110000}"/>
    <cellStyle name="Style 22" xfId="4371" xr:uid="{00000000-0005-0000-0000-000013110000}"/>
    <cellStyle name="Style 23" xfId="4372" xr:uid="{00000000-0005-0000-0000-000014110000}"/>
    <cellStyle name="Style 24" xfId="4373" xr:uid="{00000000-0005-0000-0000-000015110000}"/>
    <cellStyle name="Style 25" xfId="4374" xr:uid="{00000000-0005-0000-0000-000016110000}"/>
    <cellStyle name="Style 26" xfId="4375" xr:uid="{00000000-0005-0000-0000-000017110000}"/>
    <cellStyle name="Style 27" xfId="4376" xr:uid="{00000000-0005-0000-0000-000018110000}"/>
    <cellStyle name="Style 28" xfId="4377" xr:uid="{00000000-0005-0000-0000-000019110000}"/>
    <cellStyle name="Style 29" xfId="4378" xr:uid="{00000000-0005-0000-0000-00001A110000}"/>
    <cellStyle name="Style 3" xfId="4379" xr:uid="{00000000-0005-0000-0000-00001B110000}"/>
    <cellStyle name="Style 30" xfId="4380" xr:uid="{00000000-0005-0000-0000-00001C110000}"/>
    <cellStyle name="Style 31" xfId="4381" xr:uid="{00000000-0005-0000-0000-00001D110000}"/>
    <cellStyle name="Style 32" xfId="4382" xr:uid="{00000000-0005-0000-0000-00001E110000}"/>
    <cellStyle name="Style 33" xfId="4383" xr:uid="{00000000-0005-0000-0000-00001F110000}"/>
    <cellStyle name="Style 34" xfId="4384" xr:uid="{00000000-0005-0000-0000-000020110000}"/>
    <cellStyle name="Style 35" xfId="4385" xr:uid="{00000000-0005-0000-0000-000021110000}"/>
    <cellStyle name="Style 36" xfId="4386" xr:uid="{00000000-0005-0000-0000-000022110000}"/>
    <cellStyle name="Style 37" xfId="4387" xr:uid="{00000000-0005-0000-0000-000023110000}"/>
    <cellStyle name="Style 38" xfId="4388" xr:uid="{00000000-0005-0000-0000-000024110000}"/>
    <cellStyle name="Style 39" xfId="4389" xr:uid="{00000000-0005-0000-0000-000025110000}"/>
    <cellStyle name="Style 4" xfId="4390" xr:uid="{00000000-0005-0000-0000-000026110000}"/>
    <cellStyle name="Style 40" xfId="4391" xr:uid="{00000000-0005-0000-0000-000027110000}"/>
    <cellStyle name="Style 41" xfId="4392" xr:uid="{00000000-0005-0000-0000-000028110000}"/>
    <cellStyle name="Style 42" xfId="4393" xr:uid="{00000000-0005-0000-0000-000029110000}"/>
    <cellStyle name="Style 43" xfId="4394" xr:uid="{00000000-0005-0000-0000-00002A110000}"/>
    <cellStyle name="Style 44" xfId="4395" xr:uid="{00000000-0005-0000-0000-00002B110000}"/>
    <cellStyle name="Style 45" xfId="4396" xr:uid="{00000000-0005-0000-0000-00002C110000}"/>
    <cellStyle name="Style 46" xfId="4397" xr:uid="{00000000-0005-0000-0000-00002D110000}"/>
    <cellStyle name="STYLE1" xfId="4398" xr:uid="{00000000-0005-0000-0000-00002E110000}"/>
    <cellStyle name="style1 10" xfId="4399" xr:uid="{00000000-0005-0000-0000-00002F110000}"/>
    <cellStyle name="style1 11" xfId="4400" xr:uid="{00000000-0005-0000-0000-000030110000}"/>
    <cellStyle name="style1 12" xfId="4401" xr:uid="{00000000-0005-0000-0000-000031110000}"/>
    <cellStyle name="style1 13" xfId="4402" xr:uid="{00000000-0005-0000-0000-000032110000}"/>
    <cellStyle name="style1 14" xfId="4403" xr:uid="{00000000-0005-0000-0000-000033110000}"/>
    <cellStyle name="style1 15" xfId="4404" xr:uid="{00000000-0005-0000-0000-000034110000}"/>
    <cellStyle name="style1 16" xfId="4405" xr:uid="{00000000-0005-0000-0000-000035110000}"/>
    <cellStyle name="style1 17" xfId="4406" xr:uid="{00000000-0005-0000-0000-000036110000}"/>
    <cellStyle name="style1 18" xfId="4407" xr:uid="{00000000-0005-0000-0000-000037110000}"/>
    <cellStyle name="style1 19" xfId="4408" xr:uid="{00000000-0005-0000-0000-000038110000}"/>
    <cellStyle name="STYLE1 2" xfId="4409" xr:uid="{00000000-0005-0000-0000-000039110000}"/>
    <cellStyle name="style1 20" xfId="4410" xr:uid="{00000000-0005-0000-0000-00003A110000}"/>
    <cellStyle name="style1 21" xfId="4411" xr:uid="{00000000-0005-0000-0000-00003B110000}"/>
    <cellStyle name="style1 22" xfId="4412" xr:uid="{00000000-0005-0000-0000-00003C110000}"/>
    <cellStyle name="style1 23" xfId="4413" xr:uid="{00000000-0005-0000-0000-00003D110000}"/>
    <cellStyle name="style1 24" xfId="4414" xr:uid="{00000000-0005-0000-0000-00003E110000}"/>
    <cellStyle name="style1 25" xfId="4415" xr:uid="{00000000-0005-0000-0000-00003F110000}"/>
    <cellStyle name="style1 26" xfId="4416" xr:uid="{00000000-0005-0000-0000-000040110000}"/>
    <cellStyle name="style1 27" xfId="4417" xr:uid="{00000000-0005-0000-0000-000041110000}"/>
    <cellStyle name="style1 28" xfId="4418" xr:uid="{00000000-0005-0000-0000-000042110000}"/>
    <cellStyle name="style1 29" xfId="4419" xr:uid="{00000000-0005-0000-0000-000043110000}"/>
    <cellStyle name="STYLE1 3" xfId="4420" xr:uid="{00000000-0005-0000-0000-000044110000}"/>
    <cellStyle name="style1 30" xfId="4421" xr:uid="{00000000-0005-0000-0000-000045110000}"/>
    <cellStyle name="STYLE1 4" xfId="4422" xr:uid="{00000000-0005-0000-0000-000046110000}"/>
    <cellStyle name="STYLE1 5" xfId="4423" xr:uid="{00000000-0005-0000-0000-000047110000}"/>
    <cellStyle name="STYLE1 6" xfId="4424" xr:uid="{00000000-0005-0000-0000-000048110000}"/>
    <cellStyle name="style1 7" xfId="4425" xr:uid="{00000000-0005-0000-0000-000049110000}"/>
    <cellStyle name="style1 8" xfId="4426" xr:uid="{00000000-0005-0000-0000-00004A110000}"/>
    <cellStyle name="style1 9" xfId="4427" xr:uid="{00000000-0005-0000-0000-00004B110000}"/>
    <cellStyle name="STYLE1_Q208 Apples to Apples" xfId="4428" xr:uid="{00000000-0005-0000-0000-00004C110000}"/>
    <cellStyle name="STYLE2" xfId="4429" xr:uid="{00000000-0005-0000-0000-00004D110000}"/>
    <cellStyle name="STYLE2 2" xfId="4430" xr:uid="{00000000-0005-0000-0000-00004E110000}"/>
    <cellStyle name="STYLE2 3" xfId="4431" xr:uid="{00000000-0005-0000-0000-00004F110000}"/>
    <cellStyle name="STYLE2 4" xfId="4432" xr:uid="{00000000-0005-0000-0000-000050110000}"/>
    <cellStyle name="STYLE2 5" xfId="4433" xr:uid="{00000000-0005-0000-0000-000051110000}"/>
    <cellStyle name="STYLE2 6" xfId="4434" xr:uid="{00000000-0005-0000-0000-000052110000}"/>
    <cellStyle name="STYLE2_Q208 Apples to Apples" xfId="4435" xr:uid="{00000000-0005-0000-0000-000053110000}"/>
    <cellStyle name="STYLE3" xfId="4436" xr:uid="{00000000-0005-0000-0000-000054110000}"/>
    <cellStyle name="STYLE4" xfId="4437" xr:uid="{00000000-0005-0000-0000-000055110000}"/>
    <cellStyle name="STYLE5" xfId="4438" xr:uid="{00000000-0005-0000-0000-000056110000}"/>
    <cellStyle name="subhead" xfId="4439" xr:uid="{00000000-0005-0000-0000-000057110000}"/>
    <cellStyle name="Sub-heading" xfId="4440" xr:uid="{00000000-0005-0000-0000-000058110000}"/>
    <cellStyle name="Sub-heading 2" xfId="4441" xr:uid="{00000000-0005-0000-0000-000059110000}"/>
    <cellStyle name="subT ($0)" xfId="4442" xr:uid="{00000000-0005-0000-0000-00005A110000}"/>
    <cellStyle name="subT (,0)" xfId="4443" xr:uid="{00000000-0005-0000-0000-00005B110000}"/>
    <cellStyle name="Subtotal" xfId="4444" xr:uid="{00000000-0005-0000-0000-00005C110000}"/>
    <cellStyle name="Subtotal 10" xfId="4445" xr:uid="{00000000-0005-0000-0000-00005D110000}"/>
    <cellStyle name="Subtotal 11" xfId="4446" xr:uid="{00000000-0005-0000-0000-00005E110000}"/>
    <cellStyle name="Subtotal 2" xfId="4447" xr:uid="{00000000-0005-0000-0000-00005F110000}"/>
    <cellStyle name="Subtotal 3" xfId="4448" xr:uid="{00000000-0005-0000-0000-000060110000}"/>
    <cellStyle name="Subtotal 4" xfId="4449" xr:uid="{00000000-0005-0000-0000-000061110000}"/>
    <cellStyle name="Subtotal 5" xfId="4450" xr:uid="{00000000-0005-0000-0000-000062110000}"/>
    <cellStyle name="Subtotal 6" xfId="4451" xr:uid="{00000000-0005-0000-0000-000063110000}"/>
    <cellStyle name="Subtotal 7" xfId="4452" xr:uid="{00000000-0005-0000-0000-000064110000}"/>
    <cellStyle name="Subtotal 8" xfId="4453" xr:uid="{00000000-0005-0000-0000-000065110000}"/>
    <cellStyle name="Subtotal 9" xfId="4454" xr:uid="{00000000-0005-0000-0000-000066110000}"/>
    <cellStyle name="Table Head" xfId="4455" xr:uid="{00000000-0005-0000-0000-000067110000}"/>
    <cellStyle name="Table Head Aligned" xfId="4456" xr:uid="{00000000-0005-0000-0000-000068110000}"/>
    <cellStyle name="Table Head Blue" xfId="4457" xr:uid="{00000000-0005-0000-0000-000069110000}"/>
    <cellStyle name="Table Head Green" xfId="4458" xr:uid="{00000000-0005-0000-0000-00006A110000}"/>
    <cellStyle name="Table Head_ACCC" xfId="4459" xr:uid="{00000000-0005-0000-0000-00006B110000}"/>
    <cellStyle name="Table Heading" xfId="4460" xr:uid="{00000000-0005-0000-0000-00006C110000}"/>
    <cellStyle name="Table Source" xfId="4461" xr:uid="{00000000-0005-0000-0000-00006D110000}"/>
    <cellStyle name="Table Text" xfId="4462" xr:uid="{00000000-0005-0000-0000-00006E110000}"/>
    <cellStyle name="Table Title" xfId="4463" xr:uid="{00000000-0005-0000-0000-00006F110000}"/>
    <cellStyle name="Table Units" xfId="4464" xr:uid="{00000000-0005-0000-0000-000070110000}"/>
    <cellStyle name="Table_Header" xfId="4465" xr:uid="{00000000-0005-0000-0000-000071110000}"/>
    <cellStyle name="TableBody" xfId="4466" xr:uid="{00000000-0005-0000-0000-000072110000}"/>
    <cellStyle name="TableBodyR" xfId="4467" xr:uid="{00000000-0005-0000-0000-000073110000}"/>
    <cellStyle name="TableColHeads" xfId="4468" xr:uid="{00000000-0005-0000-0000-000074110000}"/>
    <cellStyle name="TableStyleLight1" xfId="4469" xr:uid="{00000000-0005-0000-0000-000075110000}"/>
    <cellStyle name="Text" xfId="4470" xr:uid="{00000000-0005-0000-0000-000076110000}"/>
    <cellStyle name="Text 1" xfId="4471" xr:uid="{00000000-0005-0000-0000-000077110000}"/>
    <cellStyle name="Text 2" xfId="4472" xr:uid="{00000000-0005-0000-0000-000078110000}"/>
    <cellStyle name="Text Head" xfId="4473" xr:uid="{00000000-0005-0000-0000-000079110000}"/>
    <cellStyle name="Text Head 1" xfId="4474" xr:uid="{00000000-0005-0000-0000-00007A110000}"/>
    <cellStyle name="Text Head 2" xfId="4475" xr:uid="{00000000-0005-0000-0000-00007B110000}"/>
    <cellStyle name="Text Indent 1" xfId="4476" xr:uid="{00000000-0005-0000-0000-00007C110000}"/>
    <cellStyle name="Text Indent 2" xfId="4477" xr:uid="{00000000-0005-0000-0000-00007D110000}"/>
    <cellStyle name="Text Indent A" xfId="4478" xr:uid="{00000000-0005-0000-0000-00007E110000}"/>
    <cellStyle name="Text Indent B" xfId="4479" xr:uid="{00000000-0005-0000-0000-00007F110000}"/>
    <cellStyle name="Text Indent B 10" xfId="4480" xr:uid="{00000000-0005-0000-0000-000080110000}"/>
    <cellStyle name="Text Indent B 11" xfId="4481" xr:uid="{00000000-0005-0000-0000-000081110000}"/>
    <cellStyle name="Text Indent B 2" xfId="4482" xr:uid="{00000000-0005-0000-0000-000082110000}"/>
    <cellStyle name="Text Indent B 3" xfId="4483" xr:uid="{00000000-0005-0000-0000-000083110000}"/>
    <cellStyle name="Text Indent B 4" xfId="4484" xr:uid="{00000000-0005-0000-0000-000084110000}"/>
    <cellStyle name="Text Indent B 5" xfId="4485" xr:uid="{00000000-0005-0000-0000-000085110000}"/>
    <cellStyle name="Text Indent B 6" xfId="4486" xr:uid="{00000000-0005-0000-0000-000086110000}"/>
    <cellStyle name="Text Indent B 7" xfId="4487" xr:uid="{00000000-0005-0000-0000-000087110000}"/>
    <cellStyle name="Text Indent B 8" xfId="4488" xr:uid="{00000000-0005-0000-0000-000088110000}"/>
    <cellStyle name="Text Indent B 9" xfId="4489" xr:uid="{00000000-0005-0000-0000-000089110000}"/>
    <cellStyle name="Text Indent C" xfId="4490" xr:uid="{00000000-0005-0000-0000-00008A110000}"/>
    <cellStyle name="Text Indent C 10" xfId="4491" xr:uid="{00000000-0005-0000-0000-00008B110000}"/>
    <cellStyle name="Text Indent C 11" xfId="4492" xr:uid="{00000000-0005-0000-0000-00008C110000}"/>
    <cellStyle name="Text Indent C 2" xfId="4493" xr:uid="{00000000-0005-0000-0000-00008D110000}"/>
    <cellStyle name="Text Indent C 3" xfId="4494" xr:uid="{00000000-0005-0000-0000-00008E110000}"/>
    <cellStyle name="Text Indent C 4" xfId="4495" xr:uid="{00000000-0005-0000-0000-00008F110000}"/>
    <cellStyle name="Text Indent C 5" xfId="4496" xr:uid="{00000000-0005-0000-0000-000090110000}"/>
    <cellStyle name="Text Indent C 6" xfId="4497" xr:uid="{00000000-0005-0000-0000-000091110000}"/>
    <cellStyle name="Text Indent C 7" xfId="4498" xr:uid="{00000000-0005-0000-0000-000092110000}"/>
    <cellStyle name="Text Indent C 8" xfId="4499" xr:uid="{00000000-0005-0000-0000-000093110000}"/>
    <cellStyle name="Text Indent C 9" xfId="4500" xr:uid="{00000000-0005-0000-0000-000094110000}"/>
    <cellStyle name="þ_x001d_ð7_x000c_îþ_x0017__x000d_àþV_x0001_?_x0011_#S_x0007__x0001__x0001_" xfId="4501" xr:uid="{00000000-0005-0000-0000-000095110000}"/>
    <cellStyle name="þ_x001d_ðB_x000a__x000a_ÿ_x0012__x000d_ÝþU_x0001_m_x0006__x0016__x0007__x0001__x0001_" xfId="4502" xr:uid="{00000000-0005-0000-0000-000096110000}"/>
    <cellStyle name="þ_x001d_ðB_x000a__x000a_ÿ_x0012__x000d_ÝþU_x0001_m_x0006_ž_x0016__x0007__x0001__x0001_" xfId="4503" xr:uid="{00000000-0005-0000-0000-000097110000}"/>
    <cellStyle name="Tickmark" xfId="4504" xr:uid="{00000000-0005-0000-0000-000098110000}"/>
    <cellStyle name="Times 10" xfId="4505" xr:uid="{00000000-0005-0000-0000-000099110000}"/>
    <cellStyle name="Times 12" xfId="4506" xr:uid="{00000000-0005-0000-0000-00009A110000}"/>
    <cellStyle name="Title - bold dutch8" xfId="4507" xr:uid="{00000000-0005-0000-0000-00009B110000}"/>
    <cellStyle name="Title - Underline" xfId="4508" xr:uid="{00000000-0005-0000-0000-00009C110000}"/>
    <cellStyle name="Title 2" xfId="4509" xr:uid="{00000000-0005-0000-0000-00009D110000}"/>
    <cellStyle name="Title Case" xfId="4510" xr:uid="{00000000-0005-0000-0000-00009E110000}"/>
    <cellStyle name="Title Line" xfId="4511" xr:uid="{00000000-0005-0000-0000-00009F110000}"/>
    <cellStyle name="Title Major" xfId="4512" xr:uid="{00000000-0005-0000-0000-0000A0110000}"/>
    <cellStyle name="Title Sheet" xfId="4513" xr:uid="{00000000-0005-0000-0000-0000A1110000}"/>
    <cellStyle name="Titles - Other" xfId="4514" xr:uid="{00000000-0005-0000-0000-0000A2110000}"/>
    <cellStyle name="TOC 1" xfId="4515" xr:uid="{00000000-0005-0000-0000-0000A3110000}"/>
    <cellStyle name="TOC 2" xfId="4516" xr:uid="{00000000-0005-0000-0000-0000A4110000}"/>
    <cellStyle name="Top Row" xfId="4517" xr:uid="{00000000-0005-0000-0000-0000A5110000}"/>
    <cellStyle name="Top_Double_Bottom" xfId="4518" xr:uid="{00000000-0005-0000-0000-0000A6110000}"/>
    <cellStyle name="Topline" xfId="4519" xr:uid="{00000000-0005-0000-0000-0000A7110000}"/>
    <cellStyle name="Total 2" xfId="4520" xr:uid="{00000000-0005-0000-0000-0000A8110000}"/>
    <cellStyle name="Total 3" xfId="4521" xr:uid="{00000000-0005-0000-0000-0000A9110000}"/>
    <cellStyle name="Total 4" xfId="4522" xr:uid="{00000000-0005-0000-0000-0000AA110000}"/>
    <cellStyle name="Total 5" xfId="4523" xr:uid="{00000000-0005-0000-0000-0000AB110000}"/>
    <cellStyle name="Total 6" xfId="4524" xr:uid="{00000000-0005-0000-0000-0000AC110000}"/>
    <cellStyle name="Total 7" xfId="4525" xr:uid="{00000000-0005-0000-0000-0000AD110000}"/>
    <cellStyle name="Total 8" xfId="4526" xr:uid="{00000000-0005-0000-0000-0000AE110000}"/>
    <cellStyle name="Total Currency" xfId="4527" xr:uid="{00000000-0005-0000-0000-0000AF110000}"/>
    <cellStyle name="Total Major" xfId="4528" xr:uid="{00000000-0005-0000-0000-0000B0110000}"/>
    <cellStyle name="Total Major No Line" xfId="4529" xr:uid="{00000000-0005-0000-0000-0000B1110000}"/>
    <cellStyle name="Total Minor" xfId="4530" xr:uid="{00000000-0005-0000-0000-0000B2110000}"/>
    <cellStyle name="Total Normal" xfId="4531" xr:uid="{00000000-0005-0000-0000-0000B3110000}"/>
    <cellStyle name="Total number style" xfId="4532" xr:uid="{00000000-0005-0000-0000-0000B4110000}"/>
    <cellStyle name="Total Row" xfId="4533" xr:uid="{00000000-0005-0000-0000-0000B5110000}"/>
    <cellStyle name="Total1 - Style1" xfId="4534" xr:uid="{00000000-0005-0000-0000-0000B6110000}"/>
    <cellStyle name="TotalCurrency" xfId="4535" xr:uid="{00000000-0005-0000-0000-0000B7110000}"/>
    <cellStyle name="TrueFalse_Determination" xfId="4536" xr:uid="{00000000-0005-0000-0000-0000B8110000}"/>
    <cellStyle name="ubordinated Debt" xfId="4537" xr:uid="{00000000-0005-0000-0000-0000B9110000}"/>
    <cellStyle name="Undefiniert" xfId="4538" xr:uid="{00000000-0005-0000-0000-0000BA110000}"/>
    <cellStyle name="Underline_Double" xfId="4539" xr:uid="{00000000-0005-0000-0000-0000BB110000}"/>
    <cellStyle name="Unix" xfId="4540" xr:uid="{00000000-0005-0000-0000-0000BC110000}"/>
    <cellStyle name="Unix Batch File" xfId="4541" xr:uid="{00000000-0005-0000-0000-0000BD110000}"/>
    <cellStyle name="UploadThisRowValue" xfId="4542" xr:uid="{00000000-0005-0000-0000-0000BE110000}"/>
    <cellStyle name="UploadThisRowValue 2" xfId="4543" xr:uid="{00000000-0005-0000-0000-0000BF110000}"/>
    <cellStyle name="Value_QMS" xfId="4544" xr:uid="{00000000-0005-0000-0000-0000C0110000}"/>
    <cellStyle name="Volume" xfId="4545" xr:uid="{00000000-0005-0000-0000-0000C1110000}"/>
    <cellStyle name="Währung [0]_Budget 1999 MK" xfId="4546" xr:uid="{00000000-0005-0000-0000-0000C2110000}"/>
    <cellStyle name="Währung_Budget 1999 MK" xfId="4547" xr:uid="{00000000-0005-0000-0000-0000C3110000}"/>
    <cellStyle name="Warning Text 2" xfId="4548" xr:uid="{00000000-0005-0000-0000-0000C4110000}"/>
    <cellStyle name="WhiteCells" xfId="4549" xr:uid="{00000000-0005-0000-0000-0000C5110000}"/>
    <cellStyle name="worksheet" xfId="4550" xr:uid="{00000000-0005-0000-0000-0000C6110000}"/>
    <cellStyle name="Wrap Text" xfId="4551" xr:uid="{00000000-0005-0000-0000-0000C7110000}"/>
    <cellStyle name="x" xfId="4552" xr:uid="{00000000-0005-0000-0000-0000C8110000}"/>
    <cellStyle name="x [1]" xfId="4553" xr:uid="{00000000-0005-0000-0000-0000C9110000}"/>
    <cellStyle name="year" xfId="4554" xr:uid="{00000000-0005-0000-0000-0000CA110000}"/>
    <cellStyle name="Yen" xfId="4555" xr:uid="{00000000-0005-0000-0000-0000CB110000}"/>
    <cellStyle name="Гиперссылка_Se@SS costs-83 peop" xfId="4556" xr:uid="{00000000-0005-0000-0000-0000CC110000}"/>
    <cellStyle name="Обычный_Schedule for Investments 2001" xfId="4557" xr:uid="{00000000-0005-0000-0000-0000CD110000}"/>
    <cellStyle name="ハイパーリンク" xfId="4558" xr:uid="{00000000-0005-0000-0000-0000CE110000}"/>
    <cellStyle name="표준_Weekly forecast_0527" xfId="4559" xr:uid="{00000000-0005-0000-0000-0000CF110000}"/>
    <cellStyle name="一般_~7769895" xfId="4560" xr:uid="{00000000-0005-0000-0000-0000D0110000}"/>
    <cellStyle name="中等" xfId="4561" xr:uid="{00000000-0005-0000-0000-0000D1110000}"/>
    <cellStyle name="備註" xfId="4562" xr:uid="{00000000-0005-0000-0000-0000D2110000}"/>
    <cellStyle name="千位分隔_Sheet1" xfId="4563" xr:uid="{00000000-0005-0000-0000-0000D3110000}"/>
    <cellStyle name="千分位[0]_RESULTS" xfId="4564" xr:uid="{00000000-0005-0000-0000-0000D4110000}"/>
    <cellStyle name="千分位_RESULTS" xfId="4565" xr:uid="{00000000-0005-0000-0000-0000D5110000}"/>
    <cellStyle name="合計" xfId="4566" xr:uid="{00000000-0005-0000-0000-0000D6110000}"/>
    <cellStyle name="壞" xfId="4567" xr:uid="{00000000-0005-0000-0000-0000D7110000}"/>
    <cellStyle name="好" xfId="4568" xr:uid="{00000000-0005-0000-0000-0000D8110000}"/>
    <cellStyle name="常规 2" xfId="4569" xr:uid="{00000000-0005-0000-0000-0000D9110000}"/>
    <cellStyle name="常规 3" xfId="4570" xr:uid="{00000000-0005-0000-0000-0000DA110000}"/>
    <cellStyle name="常规_Sheet1" xfId="4571" xr:uid="{00000000-0005-0000-0000-0000DB110000}"/>
    <cellStyle name="桁区切り [0.00]_APJ_Forecast_Template0801" xfId="4572" xr:uid="{00000000-0005-0000-0000-0000DC110000}"/>
    <cellStyle name="桁区切り_book1" xfId="4573" xr:uid="{00000000-0005-0000-0000-0000DD110000}"/>
    <cellStyle name="標準_APJ_Forecast_Template0801" xfId="4574" xr:uid="{00000000-0005-0000-0000-0000DE110000}"/>
    <cellStyle name="標題" xfId="4575" xr:uid="{00000000-0005-0000-0000-0000DF110000}"/>
    <cellStyle name="標題 1" xfId="4576" xr:uid="{00000000-0005-0000-0000-0000E0110000}"/>
    <cellStyle name="標題 2" xfId="4577" xr:uid="{00000000-0005-0000-0000-0000E1110000}"/>
    <cellStyle name="標題 3" xfId="4578" xr:uid="{00000000-0005-0000-0000-0000E2110000}"/>
    <cellStyle name="標題 4" xfId="4579" xr:uid="{00000000-0005-0000-0000-0000E3110000}"/>
    <cellStyle name="檢查儲存格" xfId="4580" xr:uid="{00000000-0005-0000-0000-0000E4110000}"/>
    <cellStyle name="表示済みのハイパーリンク" xfId="4581" xr:uid="{00000000-0005-0000-0000-0000E5110000}"/>
    <cellStyle name="計算方式" xfId="4582" xr:uid="{00000000-0005-0000-0000-0000E6110000}"/>
    <cellStyle name="說明文字" xfId="4583" xr:uid="{00000000-0005-0000-0000-0000E7110000}"/>
    <cellStyle name="警告文字" xfId="4584" xr:uid="{00000000-0005-0000-0000-0000E8110000}"/>
    <cellStyle name="貨幣 [0]_RESULTS" xfId="4585" xr:uid="{00000000-0005-0000-0000-0000E9110000}"/>
    <cellStyle name="貨幣_RESULTS" xfId="4586" xr:uid="{00000000-0005-0000-0000-0000EA110000}"/>
    <cellStyle name="货币 2" xfId="4587" xr:uid="{00000000-0005-0000-0000-0000EB110000}"/>
    <cellStyle name="輔色1" xfId="4588" xr:uid="{00000000-0005-0000-0000-0000EC110000}"/>
    <cellStyle name="輔色2" xfId="4589" xr:uid="{00000000-0005-0000-0000-0000ED110000}"/>
    <cellStyle name="輔色3" xfId="4590" xr:uid="{00000000-0005-0000-0000-0000EE110000}"/>
    <cellStyle name="輔色4" xfId="4591" xr:uid="{00000000-0005-0000-0000-0000EF110000}"/>
    <cellStyle name="輔色5" xfId="4592" xr:uid="{00000000-0005-0000-0000-0000F0110000}"/>
    <cellStyle name="輔色6" xfId="4593" xr:uid="{00000000-0005-0000-0000-0000F1110000}"/>
    <cellStyle name="輸入" xfId="4594" xr:uid="{00000000-0005-0000-0000-0000F2110000}"/>
    <cellStyle name="輸出" xfId="4595" xr:uid="{00000000-0005-0000-0000-0000F3110000}"/>
    <cellStyle name="通貨 [0.00]_book1" xfId="4596" xr:uid="{00000000-0005-0000-0000-0000F4110000}"/>
    <cellStyle name="通貨_book1" xfId="4597" xr:uid="{00000000-0005-0000-0000-0000F5110000}"/>
    <cellStyle name="連結的儲存格" xfId="4598" xr:uid="{00000000-0005-0000-0000-0000F6110000}"/>
  </cellStyles>
  <dxfs count="20">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CCFFCC"/>
      <color rgb="FFCCFFFF"/>
      <color rgb="FFFFFFCC"/>
      <color rgb="FF0070C0"/>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3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8.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Methodology!$B$32</c:f>
              <c:strCache>
                <c:ptCount val="1"/>
                <c:pt idx="0">
                  <c:v>DWDM Network bandwidth</c:v>
                </c:pt>
              </c:strCache>
            </c:strRef>
          </c:tx>
          <c:cat>
            <c:numRef>
              <c:f>Methodology!$C$28:$X$28</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Methodology!$C$32:$X$32</c:f>
              <c:numCache>
                <c:formatCode>0%</c:formatCode>
                <c:ptCount val="22"/>
                <c:pt idx="0">
                  <c:v>0.40606751301296207</c:v>
                </c:pt>
                <c:pt idx="1">
                  <c:v>0.50744472069135105</c:v>
                </c:pt>
                <c:pt idx="2">
                  <c:v>0.24842156785301661</c:v>
                </c:pt>
                <c:pt idx="3">
                  <c:v>0.22001159553324645</c:v>
                </c:pt>
                <c:pt idx="4">
                  <c:v>0.31682528349686678</c:v>
                </c:pt>
                <c:pt idx="5">
                  <c:v>0.38660684502076625</c:v>
                </c:pt>
                <c:pt idx="6">
                  <c:v>0.41913726843312915</c:v>
                </c:pt>
                <c:pt idx="7">
                  <c:v>0.42631212042630495</c:v>
                </c:pt>
                <c:pt idx="8">
                  <c:v>0.44820797319536432</c:v>
                </c:pt>
                <c:pt idx="9">
                  <c:v>0.54001448252248263</c:v>
                </c:pt>
                <c:pt idx="10">
                  <c:v>0.43822789139532881</c:v>
                </c:pt>
                <c:pt idx="11">
                  <c:v>0.39453901742709951</c:v>
                </c:pt>
                <c:pt idx="12">
                  <c:v>0.38305135650195599</c:v>
                </c:pt>
                <c:pt idx="13">
                  <c:v>0.53810545503419016</c:v>
                </c:pt>
                <c:pt idx="14">
                  <c:v>0.4931652965117661</c:v>
                </c:pt>
                <c:pt idx="15">
                  <c:v>0.41540499634540784</c:v>
                </c:pt>
                <c:pt idx="16">
                  <c:v>0.39723956412613104</c:v>
                </c:pt>
                <c:pt idx="17">
                  <c:v>0.39006142501023033</c:v>
                </c:pt>
                <c:pt idx="18">
                  <c:v>0.38826540013623245</c:v>
                </c:pt>
                <c:pt idx="19">
                  <c:v>0.38099699702421241</c:v>
                </c:pt>
                <c:pt idx="20">
                  <c:v>0.35190327090867379</c:v>
                </c:pt>
                <c:pt idx="21">
                  <c:v>0.33274677254157559</c:v>
                </c:pt>
              </c:numCache>
            </c:numRef>
          </c:val>
          <c:smooth val="1"/>
          <c:extLst>
            <c:ext xmlns:c16="http://schemas.microsoft.com/office/drawing/2014/chart" uri="{C3380CC4-5D6E-409C-BE32-E72D297353CC}">
              <c16:uniqueId val="{00000000-601A-7D4C-871A-966DC2352611}"/>
            </c:ext>
          </c:extLst>
        </c:ser>
        <c:ser>
          <c:idx val="1"/>
          <c:order val="1"/>
          <c:tx>
            <c:strRef>
              <c:f>Methodology!$B$29</c:f>
              <c:strCache>
                <c:ptCount val="1"/>
                <c:pt idx="0">
                  <c:v>Internet Traffic</c:v>
                </c:pt>
              </c:strCache>
            </c:strRef>
          </c:tx>
          <c:cat>
            <c:numRef>
              <c:f>Methodology!$C$28:$X$28</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Methodology!$C$29:$X$29</c:f>
              <c:numCache>
                <c:formatCode>0%</c:formatCode>
                <c:ptCount val="22"/>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pt idx="19">
                  <c:v>0.25800000000000001</c:v>
                </c:pt>
                <c:pt idx="20">
                  <c:v>0.246</c:v>
                </c:pt>
                <c:pt idx="21">
                  <c:v>0.23399999999999999</c:v>
                </c:pt>
              </c:numCache>
            </c:numRef>
          </c:val>
          <c:smooth val="1"/>
          <c:extLst>
            <c:ext xmlns:c16="http://schemas.microsoft.com/office/drawing/2014/chart" uri="{C3380CC4-5D6E-409C-BE32-E72D297353CC}">
              <c16:uniqueId val="{00000001-601A-7D4C-871A-966DC2352611}"/>
            </c:ext>
          </c:extLst>
        </c:ser>
        <c:dLbls>
          <c:showLegendKey val="0"/>
          <c:showVal val="0"/>
          <c:showCatName val="0"/>
          <c:showSerName val="0"/>
          <c:showPercent val="0"/>
          <c:showBubbleSize val="0"/>
        </c:dLbls>
        <c:marker val="1"/>
        <c:smooth val="0"/>
        <c:axId val="218547712"/>
        <c:axId val="218549248"/>
      </c:lineChart>
      <c:catAx>
        <c:axId val="218547712"/>
        <c:scaling>
          <c:orientation val="minMax"/>
        </c:scaling>
        <c:delete val="0"/>
        <c:axPos val="b"/>
        <c:numFmt formatCode="General" sourceLinked="1"/>
        <c:majorTickMark val="out"/>
        <c:minorTickMark val="none"/>
        <c:tickLblPos val="nextTo"/>
        <c:txPr>
          <a:bodyPr rot="-5400000" vert="horz"/>
          <a:lstStyle/>
          <a:p>
            <a:pPr>
              <a:defRPr sz="1000"/>
            </a:pPr>
            <a:endParaRPr lang="en-US"/>
          </a:p>
        </c:txPr>
        <c:crossAx val="218549248"/>
        <c:crosses val="autoZero"/>
        <c:auto val="1"/>
        <c:lblAlgn val="ctr"/>
        <c:lblOffset val="100"/>
        <c:tickLblSkip val="1"/>
        <c:noMultiLvlLbl val="1"/>
      </c:catAx>
      <c:valAx>
        <c:axId val="218549248"/>
        <c:scaling>
          <c:orientation val="minMax"/>
        </c:scaling>
        <c:delete val="0"/>
        <c:axPos val="l"/>
        <c:majorGridlines/>
        <c:title>
          <c:tx>
            <c:rich>
              <a:bodyPr rot="-5400000" vert="horz"/>
              <a:lstStyle/>
              <a:p>
                <a:pPr>
                  <a:defRPr sz="1200" b="0"/>
                </a:pPr>
                <a:r>
                  <a:rPr lang="en-US" sz="1200" b="0"/>
                  <a:t>Growth rate (%)</a:t>
                </a:r>
              </a:p>
            </c:rich>
          </c:tx>
          <c:layout>
            <c:manualLayout>
              <c:xMode val="edge"/>
              <c:yMode val="edge"/>
              <c:x val="1.6312658430272697E-2"/>
              <c:y val="0.28376338486723557"/>
            </c:manualLayout>
          </c:layout>
          <c:overlay val="0"/>
        </c:title>
        <c:numFmt formatCode="0%" sourceLinked="1"/>
        <c:majorTickMark val="out"/>
        <c:minorTickMark val="none"/>
        <c:tickLblPos val="nextTo"/>
        <c:txPr>
          <a:bodyPr/>
          <a:lstStyle/>
          <a:p>
            <a:pPr>
              <a:defRPr sz="1050"/>
            </a:pPr>
            <a:endParaRPr lang="en-US"/>
          </a:p>
        </c:txPr>
        <c:crossAx val="218547712"/>
        <c:crosses val="autoZero"/>
        <c:crossBetween val="between"/>
      </c:valAx>
    </c:plotArea>
    <c:legend>
      <c:legendPos val="t"/>
      <c:overlay val="0"/>
      <c:txPr>
        <a:bodyPr/>
        <a:lstStyle/>
        <a:p>
          <a:pPr>
            <a:defRPr sz="1400"/>
          </a:pPr>
          <a:endParaRPr lang="en-US"/>
        </a:p>
      </c:txPr>
    </c:legend>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165714959771451"/>
          <c:y val="0.13461926569180821"/>
          <c:w val="0.79486657606779976"/>
          <c:h val="0.7723796198526528"/>
        </c:manualLayout>
      </c:layout>
      <c:barChart>
        <c:barDir val="col"/>
        <c:grouping val="stacked"/>
        <c:varyColors val="0"/>
        <c:ser>
          <c:idx val="0"/>
          <c:order val="0"/>
          <c:tx>
            <c:strRef>
              <c:f>Summary!$O$323</c:f>
              <c:strCache>
                <c:ptCount val="1"/>
                <c:pt idx="0">
                  <c:v>ONUs</c:v>
                </c:pt>
              </c:strCache>
            </c:strRef>
          </c:tx>
          <c:invertIfNegative val="0"/>
          <c:cat>
            <c:numRef>
              <c:f>Summary!$P$322:$Z$322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Summary!$P$323:$Z$323</c:f>
              <c:numCache>
                <c:formatCode>_("$"* #,##0_);_("$"* \(#,##0\);_("$"* "-"??_);_(@_)</c:formatCode>
                <c:ptCount val="11"/>
              </c:numCache>
            </c:numRef>
          </c:val>
          <c:extLst>
            <c:ext xmlns:c16="http://schemas.microsoft.com/office/drawing/2014/chart" uri="{C3380CC4-5D6E-409C-BE32-E72D297353CC}">
              <c16:uniqueId val="{00000000-6253-1A4F-8D74-675D3DCD77FA}"/>
            </c:ext>
          </c:extLst>
        </c:ser>
        <c:ser>
          <c:idx val="1"/>
          <c:order val="1"/>
          <c:tx>
            <c:strRef>
              <c:f>Summary!$O$324</c:f>
              <c:strCache>
                <c:ptCount val="1"/>
                <c:pt idx="0">
                  <c:v>OLTs</c:v>
                </c:pt>
              </c:strCache>
            </c:strRef>
          </c:tx>
          <c:invertIfNegative val="0"/>
          <c:cat>
            <c:numRef>
              <c:f>Summary!$P$322:$Z$322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Summary!$P$324:$Z$324</c:f>
              <c:numCache>
                <c:formatCode>_("$"* #,##0_);_("$"* \(#,##0\);_("$"* "-"??_);_(@_)</c:formatCode>
                <c:ptCount val="11"/>
              </c:numCache>
            </c:numRef>
          </c:val>
          <c:extLst>
            <c:ext xmlns:c16="http://schemas.microsoft.com/office/drawing/2014/chart" uri="{C3380CC4-5D6E-409C-BE32-E72D297353CC}">
              <c16:uniqueId val="{00000001-6253-1A4F-8D74-675D3DCD77FA}"/>
            </c:ext>
          </c:extLst>
        </c:ser>
        <c:ser>
          <c:idx val="2"/>
          <c:order val="2"/>
          <c:tx>
            <c:strRef>
              <c:f>Summary!$O$325</c:f>
              <c:strCache>
                <c:ptCount val="1"/>
                <c:pt idx="0">
                  <c:v>BOSAs on board</c:v>
                </c:pt>
              </c:strCache>
            </c:strRef>
          </c:tx>
          <c:invertIfNegative val="0"/>
          <c:cat>
            <c:numRef>
              <c:f>Summary!$P$322:$Z$322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Summary!$P$325:$Z$325</c:f>
              <c:numCache>
                <c:formatCode>_("$"* #,##0_);_("$"* \(#,##0\);_("$"* "-"??_);_(@_)</c:formatCode>
                <c:ptCount val="11"/>
              </c:numCache>
            </c:numRef>
          </c:val>
          <c:extLst>
            <c:ext xmlns:c16="http://schemas.microsoft.com/office/drawing/2014/chart" uri="{C3380CC4-5D6E-409C-BE32-E72D297353CC}">
              <c16:uniqueId val="{00000002-6253-1A4F-8D74-675D3DCD77FA}"/>
            </c:ext>
          </c:extLst>
        </c:ser>
        <c:dLbls>
          <c:showLegendKey val="0"/>
          <c:showVal val="0"/>
          <c:showCatName val="0"/>
          <c:showSerName val="0"/>
          <c:showPercent val="0"/>
          <c:showBubbleSize val="0"/>
        </c:dLbls>
        <c:gapWidth val="150"/>
        <c:overlap val="100"/>
        <c:axId val="219903488"/>
        <c:axId val="219905024"/>
      </c:barChart>
      <c:catAx>
        <c:axId val="219903488"/>
        <c:scaling>
          <c:orientation val="minMax"/>
        </c:scaling>
        <c:delete val="0"/>
        <c:axPos val="b"/>
        <c:numFmt formatCode="General" sourceLinked="1"/>
        <c:majorTickMark val="out"/>
        <c:minorTickMark val="none"/>
        <c:tickLblPos val="nextTo"/>
        <c:txPr>
          <a:bodyPr/>
          <a:lstStyle/>
          <a:p>
            <a:pPr>
              <a:defRPr sz="1200" b="0"/>
            </a:pPr>
            <a:endParaRPr lang="en-US"/>
          </a:p>
        </c:txPr>
        <c:crossAx val="219905024"/>
        <c:crosses val="autoZero"/>
        <c:auto val="1"/>
        <c:lblAlgn val="ctr"/>
        <c:lblOffset val="100"/>
        <c:noMultiLvlLbl val="0"/>
      </c:catAx>
      <c:valAx>
        <c:axId val="219905024"/>
        <c:scaling>
          <c:orientation val="minMax"/>
        </c:scaling>
        <c:delete val="0"/>
        <c:axPos val="l"/>
        <c:majorGridlines/>
        <c:title>
          <c:tx>
            <c:rich>
              <a:bodyPr rot="-5400000" vert="horz"/>
              <a:lstStyle/>
              <a:p>
                <a:pPr>
                  <a:defRPr sz="1400"/>
                </a:pPr>
                <a:r>
                  <a:rPr lang="en-US" sz="1400"/>
                  <a:t>Sales ($M)</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219903488"/>
        <c:crosses val="autoZero"/>
        <c:crossBetween val="between"/>
      </c:valAx>
    </c:plotArea>
    <c:legend>
      <c:legendPos val="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63417125594484"/>
          <c:y val="6.7592552649642895E-2"/>
          <c:w val="0.80449259772789927"/>
          <c:h val="0.80856117842969721"/>
        </c:manualLayout>
      </c:layout>
      <c:lineChart>
        <c:grouping val="standard"/>
        <c:varyColors val="0"/>
        <c:ser>
          <c:idx val="1"/>
          <c:order val="0"/>
          <c:tx>
            <c:strRef>
              <c:f>Summary!$B$419</c:f>
              <c:strCache>
                <c:ptCount val="1"/>
                <c:pt idx="0">
                  <c:v>10G</c:v>
                </c:pt>
              </c:strCache>
            </c:strRef>
          </c:tx>
          <c:spPr>
            <a:ln>
              <a:solidFill>
                <a:schemeClr val="accent1"/>
              </a:solidFill>
            </a:ln>
          </c:spPr>
          <c:marker>
            <c:symbol val="diamond"/>
            <c:size val="7"/>
            <c:spPr>
              <a:solidFill>
                <a:schemeClr val="accent1"/>
              </a:solidFill>
              <a:ln>
                <a:solidFill>
                  <a:schemeClr val="accent1"/>
                </a:solidFill>
              </a:ln>
            </c:spPr>
          </c:marker>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Summary!$C$419:$M$419</c:f>
              <c:numCache>
                <c:formatCode>_(* #,##0_);_(* \(#,##0\);_(* "-"??_);_(@_)</c:formatCode>
                <c:ptCount val="11"/>
                <c:pt idx="0">
                  <c:v>22020505.100000001</c:v>
                </c:pt>
                <c:pt idx="1">
                  <c:v>18620039</c:v>
                </c:pt>
              </c:numCache>
            </c:numRef>
          </c:val>
          <c:smooth val="1"/>
          <c:extLst>
            <c:ext xmlns:c16="http://schemas.microsoft.com/office/drawing/2014/chart" uri="{C3380CC4-5D6E-409C-BE32-E72D297353CC}">
              <c16:uniqueId val="{00000000-52E0-D647-9968-772B5637580E}"/>
            </c:ext>
          </c:extLst>
        </c:ser>
        <c:ser>
          <c:idx val="0"/>
          <c:order val="1"/>
          <c:tx>
            <c:strRef>
              <c:f>Summary!$B$420</c:f>
              <c:strCache>
                <c:ptCount val="1"/>
                <c:pt idx="0">
                  <c:v>25G</c:v>
                </c:pt>
              </c:strCache>
            </c:strRef>
          </c:tx>
          <c:spPr>
            <a:ln>
              <a:solidFill>
                <a:schemeClr val="accent2"/>
              </a:solidFill>
            </a:ln>
          </c:spPr>
          <c:marker>
            <c:symbol val="square"/>
            <c:size val="5"/>
            <c:spPr>
              <a:solidFill>
                <a:schemeClr val="accent2"/>
              </a:solidFill>
              <a:ln>
                <a:solidFill>
                  <a:schemeClr val="accent2"/>
                </a:solidFill>
              </a:ln>
            </c:spPr>
          </c:marker>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Summary!$C$420:$M$420</c:f>
              <c:numCache>
                <c:formatCode>_(* #,##0_);_(* \(#,##0\);_(* "-"??_);_(@_)</c:formatCode>
                <c:ptCount val="11"/>
                <c:pt idx="0">
                  <c:v>375687</c:v>
                </c:pt>
                <c:pt idx="1">
                  <c:v>728184</c:v>
                </c:pt>
              </c:numCache>
            </c:numRef>
          </c:val>
          <c:smooth val="1"/>
          <c:extLst>
            <c:ext xmlns:c16="http://schemas.microsoft.com/office/drawing/2014/chart" uri="{C3380CC4-5D6E-409C-BE32-E72D297353CC}">
              <c16:uniqueId val="{00000001-52E0-D647-9968-772B5637580E}"/>
            </c:ext>
          </c:extLst>
        </c:ser>
        <c:ser>
          <c:idx val="4"/>
          <c:order val="2"/>
          <c:tx>
            <c:strRef>
              <c:f>Summary!$B$421</c:f>
              <c:strCache>
                <c:ptCount val="1"/>
                <c:pt idx="0">
                  <c:v>40G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Summary!$C$421:$M$421</c:f>
              <c:numCache>
                <c:formatCode>_(* #,##0_);_(* \(#,##0\);_(* "-"??_);_(@_)</c:formatCode>
                <c:ptCount val="11"/>
                <c:pt idx="0">
                  <c:v>3098123.5</c:v>
                </c:pt>
                <c:pt idx="1">
                  <c:v>2689780</c:v>
                </c:pt>
              </c:numCache>
            </c:numRef>
          </c:val>
          <c:smooth val="0"/>
          <c:extLst>
            <c:ext xmlns:c16="http://schemas.microsoft.com/office/drawing/2014/chart" uri="{C3380CC4-5D6E-409C-BE32-E72D297353CC}">
              <c16:uniqueId val="{00000002-52E0-D647-9968-772B5637580E}"/>
            </c:ext>
          </c:extLst>
        </c:ser>
        <c:ser>
          <c:idx val="2"/>
          <c:order val="3"/>
          <c:tx>
            <c:strRef>
              <c:f>Summary!$B$422</c:f>
              <c:strCache>
                <c:ptCount val="1"/>
                <c:pt idx="0">
                  <c:v>50G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Summary!$C$422:$M$422</c:f>
              <c:numCache>
                <c:formatCode>_(* #,##0_);_(* \(#,##0\);_(* "-"??_);_(@_)</c:formatCode>
                <c:ptCount val="11"/>
                <c:pt idx="0">
                  <c:v>0</c:v>
                </c:pt>
                <c:pt idx="1">
                  <c:v>0</c:v>
                </c:pt>
              </c:numCache>
            </c:numRef>
          </c:val>
          <c:smooth val="1"/>
          <c:extLst>
            <c:ext xmlns:c16="http://schemas.microsoft.com/office/drawing/2014/chart" uri="{C3380CC4-5D6E-409C-BE32-E72D297353CC}">
              <c16:uniqueId val="{00000003-52E0-D647-9968-772B5637580E}"/>
            </c:ext>
          </c:extLst>
        </c:ser>
        <c:ser>
          <c:idx val="6"/>
          <c:order val="4"/>
          <c:tx>
            <c:strRef>
              <c:f>Summary!$B$423</c:f>
              <c:strCache>
                <c:ptCount val="1"/>
                <c:pt idx="0">
                  <c:v>100G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Summary!$C$423:$M$423</c:f>
              <c:numCache>
                <c:formatCode>_(* #,##0_);_(* \(#,##0\);_(* "-"??_);_(@_)</c:formatCode>
                <c:ptCount val="11"/>
                <c:pt idx="0">
                  <c:v>6187018.7366946787</c:v>
                </c:pt>
                <c:pt idx="1">
                  <c:v>7908341.8911414724</c:v>
                </c:pt>
              </c:numCache>
            </c:numRef>
          </c:val>
          <c:smooth val="0"/>
          <c:extLst>
            <c:ext xmlns:c16="http://schemas.microsoft.com/office/drawing/2014/chart" uri="{C3380CC4-5D6E-409C-BE32-E72D297353CC}">
              <c16:uniqueId val="{00000004-52E0-D647-9968-772B5637580E}"/>
            </c:ext>
          </c:extLst>
        </c:ser>
        <c:ser>
          <c:idx val="3"/>
          <c:order val="5"/>
          <c:tx>
            <c:strRef>
              <c:f>Summary!$B$424</c:f>
              <c:strCache>
                <c:ptCount val="1"/>
                <c:pt idx="0">
                  <c:v>200G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Summary!$C$424:$M$424</c:f>
              <c:numCache>
                <c:formatCode>_(* #,##0_);_(* \(#,##0\);_(* "-"??_);_(@_)</c:formatCode>
                <c:ptCount val="11"/>
                <c:pt idx="0">
                  <c:v>1000</c:v>
                </c:pt>
                <c:pt idx="1">
                  <c:v>11072</c:v>
                </c:pt>
              </c:numCache>
            </c:numRef>
          </c:val>
          <c:smooth val="1"/>
          <c:extLst>
            <c:ext xmlns:c16="http://schemas.microsoft.com/office/drawing/2014/chart" uri="{C3380CC4-5D6E-409C-BE32-E72D297353CC}">
              <c16:uniqueId val="{00000005-52E0-D647-9968-772B5637580E}"/>
            </c:ext>
          </c:extLst>
        </c:ser>
        <c:ser>
          <c:idx val="5"/>
          <c:order val="6"/>
          <c:tx>
            <c:strRef>
              <c:f>Summary!$B$425</c:f>
              <c:strCache>
                <c:ptCount val="1"/>
                <c:pt idx="0">
                  <c:v>400G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Summary!$C$425:$M$425</c:f>
              <c:numCache>
                <c:formatCode>_(* #,##0_);_(* \(#,##0\);_(* "-"??_);_(@_)</c:formatCode>
                <c:ptCount val="11"/>
                <c:pt idx="0">
                  <c:v>39000</c:v>
                </c:pt>
                <c:pt idx="1">
                  <c:v>146655.62637362638</c:v>
                </c:pt>
              </c:numCache>
            </c:numRef>
          </c:val>
          <c:smooth val="0"/>
          <c:extLst>
            <c:ext xmlns:c16="http://schemas.microsoft.com/office/drawing/2014/chart" uri="{C3380CC4-5D6E-409C-BE32-E72D297353CC}">
              <c16:uniqueId val="{00000001-EF94-C442-88A9-261E0701C680}"/>
            </c:ext>
          </c:extLst>
        </c:ser>
        <c:ser>
          <c:idx val="7"/>
          <c:order val="7"/>
          <c:tx>
            <c:strRef>
              <c:f>Summary!$B$426</c:f>
              <c:strCache>
                <c:ptCount val="1"/>
                <c:pt idx="0">
                  <c:v>800G</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Summary!$C$426:$M$426</c:f>
              <c:numCache>
                <c:formatCode>_(* #,##0_);_(* \(#,##0\);_(* "-"??_);_(@_)</c:formatCode>
                <c:ptCount val="11"/>
                <c:pt idx="0">
                  <c:v>0</c:v>
                </c:pt>
                <c:pt idx="1">
                  <c:v>0</c:v>
                </c:pt>
              </c:numCache>
            </c:numRef>
          </c:val>
          <c:smooth val="0"/>
          <c:extLst>
            <c:ext xmlns:c16="http://schemas.microsoft.com/office/drawing/2014/chart" uri="{C3380CC4-5D6E-409C-BE32-E72D297353CC}">
              <c16:uniqueId val="{00000001-BEAA-304E-B03E-86478D991DD2}"/>
            </c:ext>
          </c:extLst>
        </c:ser>
        <c:ser>
          <c:idx val="8"/>
          <c:order val="8"/>
          <c:tx>
            <c:strRef>
              <c:f>Summary!$B$427</c:f>
              <c:strCache>
                <c:ptCount val="1"/>
                <c:pt idx="0">
                  <c:v>1.6T</c:v>
                </c:pt>
              </c:strCache>
            </c:strRef>
          </c:tx>
          <c:cat>
            <c:numRef>
              <c:f>Summary!$C$417:$M$417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Summary!$C$427:$M$427</c:f>
              <c:numCache>
                <c:formatCode>_(* #,##0_);_(* \(#,##0\);_(* "-"??_);_(@_)</c:formatCode>
                <c:ptCount val="11"/>
                <c:pt idx="0">
                  <c:v>0</c:v>
                </c:pt>
                <c:pt idx="1">
                  <c:v>0</c:v>
                </c:pt>
              </c:numCache>
            </c:numRef>
          </c:val>
          <c:smooth val="0"/>
          <c:extLst>
            <c:ext xmlns:c16="http://schemas.microsoft.com/office/drawing/2014/chart" uri="{C3380CC4-5D6E-409C-BE32-E72D297353CC}">
              <c16:uniqueId val="{00000000-D1B0-4142-9A65-F0CD5F3BFFCB}"/>
            </c:ext>
          </c:extLst>
        </c:ser>
        <c:dLbls>
          <c:showLegendKey val="0"/>
          <c:showVal val="0"/>
          <c:showCatName val="0"/>
          <c:showSerName val="0"/>
          <c:showPercent val="0"/>
          <c:showBubbleSize val="0"/>
        </c:dLbls>
        <c:marker val="1"/>
        <c:smooth val="0"/>
        <c:axId val="232166144"/>
        <c:axId val="232167680"/>
      </c:lineChart>
      <c:catAx>
        <c:axId val="232166144"/>
        <c:scaling>
          <c:orientation val="minMax"/>
        </c:scaling>
        <c:delete val="0"/>
        <c:axPos val="b"/>
        <c:numFmt formatCode="General" sourceLinked="1"/>
        <c:majorTickMark val="out"/>
        <c:minorTickMark val="none"/>
        <c:tickLblPos val="nextTo"/>
        <c:txPr>
          <a:bodyPr/>
          <a:lstStyle/>
          <a:p>
            <a:pPr>
              <a:defRPr sz="1200" b="0"/>
            </a:pPr>
            <a:endParaRPr lang="en-US"/>
          </a:p>
        </c:txPr>
        <c:crossAx val="232167680"/>
        <c:crosses val="autoZero"/>
        <c:auto val="1"/>
        <c:lblAlgn val="ctr"/>
        <c:lblOffset val="100"/>
        <c:tickLblSkip val="1"/>
        <c:noMultiLvlLbl val="1"/>
      </c:catAx>
      <c:valAx>
        <c:axId val="232167680"/>
        <c:scaling>
          <c:orientation val="minMax"/>
          <c:min val="0"/>
        </c:scaling>
        <c:delete val="0"/>
        <c:axPos val="l"/>
        <c:majorGridlines/>
        <c:title>
          <c:tx>
            <c:rich>
              <a:bodyPr rot="-5400000" vert="horz"/>
              <a:lstStyle/>
              <a:p>
                <a:pPr>
                  <a:defRPr b="0"/>
                </a:pPr>
                <a:r>
                  <a:rPr lang="en-US" b="0"/>
                  <a:t>Units</a:t>
                </a:r>
              </a:p>
            </c:rich>
          </c:tx>
          <c:layout>
            <c:manualLayout>
              <c:xMode val="edge"/>
              <c:yMode val="edge"/>
              <c:x val="1.4402021099683426E-3"/>
              <c:y val="0.4093676279248481"/>
            </c:manualLayout>
          </c:layout>
          <c:overlay val="0"/>
        </c:title>
        <c:numFmt formatCode="_(* #,##0_);_(* \(#,##0\);_(* &quot;-&quot;??_);_(@_)" sourceLinked="1"/>
        <c:majorTickMark val="out"/>
        <c:minorTickMark val="none"/>
        <c:tickLblPos val="nextTo"/>
        <c:txPr>
          <a:bodyPr/>
          <a:lstStyle/>
          <a:p>
            <a:pPr>
              <a:defRPr sz="1200" b="0"/>
            </a:pPr>
            <a:endParaRPr lang="en-US"/>
          </a:p>
        </c:txPr>
        <c:crossAx val="232166144"/>
        <c:crosses val="autoZero"/>
        <c:crossBetween val="between"/>
      </c:valAx>
    </c:plotArea>
    <c:legend>
      <c:legendPos val="r"/>
      <c:layout>
        <c:manualLayout>
          <c:xMode val="edge"/>
          <c:yMode val="edge"/>
          <c:x val="0.1636396743363662"/>
          <c:y val="4.7718745683105412E-2"/>
          <c:w val="0.81840256482216267"/>
          <c:h val="0.10407376709490261"/>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35650104178294"/>
          <c:y val="4.7174906607083088E-2"/>
          <c:w val="0.81011595834393313"/>
          <c:h val="0.86756457559575673"/>
        </c:manualLayout>
      </c:layout>
      <c:lineChart>
        <c:grouping val="standard"/>
        <c:varyColors val="0"/>
        <c:ser>
          <c:idx val="0"/>
          <c:order val="0"/>
          <c:tx>
            <c:strRef>
              <c:f>Summary!$O$419</c:f>
              <c:strCache>
                <c:ptCount val="1"/>
                <c:pt idx="0">
                  <c:v>10G</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Summary!$P$419:$Z$419</c:f>
              <c:numCache>
                <c:formatCode>_("$"* #,##0_);_("$"* \(#,##0\);_("$"* "-"??_);_(@_)</c:formatCode>
                <c:ptCount val="11"/>
                <c:pt idx="0">
                  <c:v>471.81983653865217</c:v>
                </c:pt>
                <c:pt idx="1">
                  <c:v>330.7911976801422</c:v>
                </c:pt>
              </c:numCache>
            </c:numRef>
          </c:val>
          <c:smooth val="1"/>
          <c:extLst>
            <c:ext xmlns:c16="http://schemas.microsoft.com/office/drawing/2014/chart" uri="{C3380CC4-5D6E-409C-BE32-E72D297353CC}">
              <c16:uniqueId val="{00000000-3A49-0548-AD7F-D805892C3EC9}"/>
            </c:ext>
          </c:extLst>
        </c:ser>
        <c:ser>
          <c:idx val="1"/>
          <c:order val="1"/>
          <c:tx>
            <c:strRef>
              <c:f>Summary!$O$420</c:f>
              <c:strCache>
                <c:ptCount val="1"/>
                <c:pt idx="0">
                  <c:v>25G</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Summary!$P$420:$Z$420</c:f>
              <c:numCache>
                <c:formatCode>_("$"* #,##0_);_("$"* \(#,##0\);_("$"* "-"??_);_(@_)</c:formatCode>
                <c:ptCount val="11"/>
                <c:pt idx="0">
                  <c:v>38.882710120000013</c:v>
                </c:pt>
                <c:pt idx="1">
                  <c:v>50.329167999999996</c:v>
                </c:pt>
              </c:numCache>
            </c:numRef>
          </c:val>
          <c:smooth val="1"/>
          <c:extLst>
            <c:ext xmlns:c16="http://schemas.microsoft.com/office/drawing/2014/chart" uri="{C3380CC4-5D6E-409C-BE32-E72D297353CC}">
              <c16:uniqueId val="{00000001-3A49-0548-AD7F-D805892C3EC9}"/>
            </c:ext>
          </c:extLst>
        </c:ser>
        <c:ser>
          <c:idx val="4"/>
          <c:order val="2"/>
          <c:tx>
            <c:strRef>
              <c:f>Summary!$O$421</c:f>
              <c:strCache>
                <c:ptCount val="1"/>
                <c:pt idx="0">
                  <c:v>40G</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Summary!$P$421:$Z$421</c:f>
              <c:numCache>
                <c:formatCode>_("$"* #,##0_);_("$"* \(#,##0\);_("$"* "-"??_);_(@_)</c:formatCode>
                <c:ptCount val="11"/>
                <c:pt idx="0">
                  <c:v>539.48394892970373</c:v>
                </c:pt>
                <c:pt idx="1">
                  <c:v>460.23701138546988</c:v>
                </c:pt>
              </c:numCache>
            </c:numRef>
          </c:val>
          <c:smooth val="0"/>
          <c:extLst>
            <c:ext xmlns:c16="http://schemas.microsoft.com/office/drawing/2014/chart" uri="{C3380CC4-5D6E-409C-BE32-E72D297353CC}">
              <c16:uniqueId val="{00000002-3A49-0548-AD7F-D805892C3EC9}"/>
            </c:ext>
          </c:extLst>
        </c:ser>
        <c:ser>
          <c:idx val="2"/>
          <c:order val="3"/>
          <c:tx>
            <c:strRef>
              <c:f>Summary!$O$422</c:f>
              <c:strCache>
                <c:ptCount val="1"/>
                <c:pt idx="0">
                  <c:v>50G</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Summary!$P$422:$Z$422</c:f>
              <c:numCache>
                <c:formatCode>_("$"* #,##0_);_("$"* \(#,##0\);_("$"* "-"??_);_(@_)</c:formatCode>
                <c:ptCount val="11"/>
                <c:pt idx="0">
                  <c:v>0</c:v>
                </c:pt>
                <c:pt idx="1">
                  <c:v>0</c:v>
                </c:pt>
              </c:numCache>
            </c:numRef>
          </c:val>
          <c:smooth val="1"/>
          <c:extLst>
            <c:ext xmlns:c16="http://schemas.microsoft.com/office/drawing/2014/chart" uri="{C3380CC4-5D6E-409C-BE32-E72D297353CC}">
              <c16:uniqueId val="{00000003-3A49-0548-AD7F-D805892C3EC9}"/>
            </c:ext>
          </c:extLst>
        </c:ser>
        <c:ser>
          <c:idx val="6"/>
          <c:order val="4"/>
          <c:tx>
            <c:strRef>
              <c:f>Summary!$O$423</c:f>
              <c:strCache>
                <c:ptCount val="1"/>
                <c:pt idx="0">
                  <c:v>100G</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Summary!$P$423:$Z$423</c:f>
              <c:numCache>
                <c:formatCode>_("$"* #,##0_);_("$"* \(#,##0\);_("$"* "-"??_);_(@_)</c:formatCode>
                <c:ptCount val="11"/>
                <c:pt idx="0">
                  <c:v>2155.6052671051734</c:v>
                </c:pt>
                <c:pt idx="1">
                  <c:v>1718.2936951694035</c:v>
                </c:pt>
              </c:numCache>
            </c:numRef>
          </c:val>
          <c:smooth val="0"/>
          <c:extLst>
            <c:ext xmlns:c16="http://schemas.microsoft.com/office/drawing/2014/chart" uri="{C3380CC4-5D6E-409C-BE32-E72D297353CC}">
              <c16:uniqueId val="{00000004-3A49-0548-AD7F-D805892C3EC9}"/>
            </c:ext>
          </c:extLst>
        </c:ser>
        <c:ser>
          <c:idx val="3"/>
          <c:order val="5"/>
          <c:tx>
            <c:strRef>
              <c:f>Summary!$O$424</c:f>
              <c:strCache>
                <c:ptCount val="1"/>
                <c:pt idx="0">
                  <c:v>200G</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Summary!$P$424:$Z$424</c:f>
              <c:numCache>
                <c:formatCode>_("$"* #,##0_);_("$"* \(#,##0\);_("$"* "-"??_);_(@_)</c:formatCode>
                <c:ptCount val="11"/>
                <c:pt idx="0">
                  <c:v>1.1000000000000001</c:v>
                </c:pt>
                <c:pt idx="1">
                  <c:v>6.0945</c:v>
                </c:pt>
              </c:numCache>
            </c:numRef>
          </c:val>
          <c:smooth val="1"/>
          <c:extLst>
            <c:ext xmlns:c16="http://schemas.microsoft.com/office/drawing/2014/chart" uri="{C3380CC4-5D6E-409C-BE32-E72D297353CC}">
              <c16:uniqueId val="{00000005-3A49-0548-AD7F-D805892C3EC9}"/>
            </c:ext>
          </c:extLst>
        </c:ser>
        <c:ser>
          <c:idx val="5"/>
          <c:order val="6"/>
          <c:tx>
            <c:strRef>
              <c:f>Summary!$O$425</c:f>
              <c:strCache>
                <c:ptCount val="1"/>
                <c:pt idx="0">
                  <c:v>400G</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Summary!$P$425:$Z$425</c:f>
              <c:numCache>
                <c:formatCode>_("$"* #,##0_);_("$"* \(#,##0\);_("$"* "-"??_);_(@_)</c:formatCode>
                <c:ptCount val="11"/>
                <c:pt idx="0">
                  <c:v>49.212000000000003</c:v>
                </c:pt>
                <c:pt idx="1">
                  <c:v>123.96396969718188</c:v>
                </c:pt>
              </c:numCache>
            </c:numRef>
          </c:val>
          <c:smooth val="0"/>
          <c:extLst>
            <c:ext xmlns:c16="http://schemas.microsoft.com/office/drawing/2014/chart" uri="{C3380CC4-5D6E-409C-BE32-E72D297353CC}">
              <c16:uniqueId val="{00000001-A601-1D43-86FB-40A4A92A74CA}"/>
            </c:ext>
          </c:extLst>
        </c:ser>
        <c:ser>
          <c:idx val="7"/>
          <c:order val="7"/>
          <c:tx>
            <c:strRef>
              <c:f>Summary!$O$426</c:f>
              <c:strCache>
                <c:ptCount val="1"/>
                <c:pt idx="0">
                  <c:v>800G</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Summary!$P$426:$Z$426</c:f>
              <c:numCache>
                <c:formatCode>_("$"* #,##0_);_("$"* \(#,##0\);_("$"* "-"??_);_(@_)</c:formatCode>
                <c:ptCount val="11"/>
                <c:pt idx="0">
                  <c:v>0</c:v>
                </c:pt>
                <c:pt idx="1">
                  <c:v>0</c:v>
                </c:pt>
              </c:numCache>
            </c:numRef>
          </c:val>
          <c:smooth val="0"/>
          <c:extLst>
            <c:ext xmlns:c16="http://schemas.microsoft.com/office/drawing/2014/chart" uri="{C3380CC4-5D6E-409C-BE32-E72D297353CC}">
              <c16:uniqueId val="{00000002-A601-1D43-86FB-40A4A92A74CA}"/>
            </c:ext>
          </c:extLst>
        </c:ser>
        <c:ser>
          <c:idx val="8"/>
          <c:order val="8"/>
          <c:tx>
            <c:strRef>
              <c:f>Summary!$O$427</c:f>
              <c:strCache>
                <c:ptCount val="1"/>
                <c:pt idx="0">
                  <c:v>1.6T</c:v>
                </c:pt>
              </c:strCache>
            </c:strRef>
          </c:tx>
          <c:cat>
            <c:numRef>
              <c:f>Summary!$P$417:$Z$417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Summary!$P$427:$Z$427</c:f>
              <c:numCache>
                <c:formatCode>_("$"* #,##0_);_("$"* \(#,##0\);_("$"* "-"??_);_(@_)</c:formatCode>
                <c:ptCount val="11"/>
                <c:pt idx="0">
                  <c:v>0</c:v>
                </c:pt>
                <c:pt idx="1">
                  <c:v>0</c:v>
                </c:pt>
              </c:numCache>
            </c:numRef>
          </c:val>
          <c:smooth val="0"/>
          <c:extLst>
            <c:ext xmlns:c16="http://schemas.microsoft.com/office/drawing/2014/chart" uri="{C3380CC4-5D6E-409C-BE32-E72D297353CC}">
              <c16:uniqueId val="{00000000-B9F3-4052-A623-A0573557977A}"/>
            </c:ext>
          </c:extLst>
        </c:ser>
        <c:dLbls>
          <c:showLegendKey val="0"/>
          <c:showVal val="0"/>
          <c:showCatName val="0"/>
          <c:showSerName val="0"/>
          <c:showPercent val="0"/>
          <c:showBubbleSize val="0"/>
        </c:dLbls>
        <c:marker val="1"/>
        <c:smooth val="0"/>
        <c:axId val="232300544"/>
        <c:axId val="232302080"/>
      </c:lineChart>
      <c:catAx>
        <c:axId val="232300544"/>
        <c:scaling>
          <c:orientation val="minMax"/>
        </c:scaling>
        <c:delete val="0"/>
        <c:axPos val="b"/>
        <c:numFmt formatCode="General" sourceLinked="1"/>
        <c:majorTickMark val="out"/>
        <c:minorTickMark val="none"/>
        <c:tickLblPos val="nextTo"/>
        <c:txPr>
          <a:bodyPr/>
          <a:lstStyle/>
          <a:p>
            <a:pPr>
              <a:defRPr sz="1200" b="0"/>
            </a:pPr>
            <a:endParaRPr lang="en-US"/>
          </a:p>
        </c:txPr>
        <c:crossAx val="232302080"/>
        <c:crosses val="autoZero"/>
        <c:auto val="1"/>
        <c:lblAlgn val="ctr"/>
        <c:lblOffset val="100"/>
        <c:tickLblSkip val="1"/>
        <c:noMultiLvlLbl val="1"/>
      </c:catAx>
      <c:valAx>
        <c:axId val="232302080"/>
        <c:scaling>
          <c:orientation val="minMax"/>
          <c:min val="0"/>
        </c:scaling>
        <c:delete val="0"/>
        <c:axPos val="l"/>
        <c:majorGridlines/>
        <c:title>
          <c:tx>
            <c:rich>
              <a:bodyPr rot="-5400000" vert="horz"/>
              <a:lstStyle/>
              <a:p>
                <a:pPr>
                  <a:defRPr b="0"/>
                </a:pPr>
                <a:r>
                  <a:rPr lang="en-US" b="0"/>
                  <a:t>Sales ($M)</a:t>
                </a:r>
              </a:p>
            </c:rich>
          </c:tx>
          <c:layout>
            <c:manualLayout>
              <c:xMode val="edge"/>
              <c:yMode val="edge"/>
              <c:x val="1.40969162995595E-2"/>
              <c:y val="0.39220712528185497"/>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232300544"/>
        <c:crosses val="autoZero"/>
        <c:crossBetween val="between"/>
        <c:majorUnit val="500"/>
      </c:valAx>
    </c:plotArea>
    <c:legend>
      <c:legendPos val="t"/>
      <c:layout>
        <c:manualLayout>
          <c:xMode val="edge"/>
          <c:yMode val="edge"/>
          <c:x val="0.14501531797086303"/>
          <c:y val="6.3676261610403601E-2"/>
          <c:w val="0.8095914358275329"/>
          <c:h val="6.5224803391354405E-2"/>
        </c:manualLayout>
      </c:layout>
      <c:overlay val="0"/>
      <c:spPr>
        <a:solidFill>
          <a:schemeClr val="bg1"/>
        </a:solidFill>
        <a:ln>
          <a:solidFill>
            <a:schemeClr val="bg1">
              <a:lumMod val="50000"/>
            </a:schemeClr>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633980534930014"/>
          <c:y val="5.1003361265816602E-2"/>
          <c:w val="0.63189023828035606"/>
          <c:h val="0.84279892849894"/>
        </c:manualLayout>
      </c:layout>
      <c:lineChart>
        <c:grouping val="standard"/>
        <c:varyColors val="0"/>
        <c:ser>
          <c:idx val="0"/>
          <c:order val="0"/>
          <c:tx>
            <c:strRef>
              <c:f>Summary!$B$486</c:f>
              <c:strCache>
                <c:ptCount val="1"/>
                <c:pt idx="0">
                  <c:v>Short Reach (100m/300m)</c:v>
                </c:pt>
              </c:strCache>
            </c:strRef>
          </c:tx>
          <c:cat>
            <c:numRef>
              <c:f>Summary!$C$485:$M$485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Summary!$C$486:$M$486</c:f>
              <c:numCache>
                <c:formatCode>_(* #,##0_);_(* \(#,##0\);_(* "-"??_);_(@_)</c:formatCode>
                <c:ptCount val="11"/>
                <c:pt idx="0">
                  <c:v>2046033.5</c:v>
                </c:pt>
                <c:pt idx="1">
                  <c:v>1412949</c:v>
                </c:pt>
              </c:numCache>
            </c:numRef>
          </c:val>
          <c:smooth val="1"/>
          <c:extLst>
            <c:ext xmlns:c16="http://schemas.microsoft.com/office/drawing/2014/chart" uri="{C3380CC4-5D6E-409C-BE32-E72D297353CC}">
              <c16:uniqueId val="{00000000-B06B-BF46-A013-096FE784B0D2}"/>
            </c:ext>
          </c:extLst>
        </c:ser>
        <c:ser>
          <c:idx val="3"/>
          <c:order val="1"/>
          <c:tx>
            <c:strRef>
              <c:f>Summary!$B$487</c:f>
              <c:strCache>
                <c:ptCount val="1"/>
                <c:pt idx="0">
                  <c:v>Intermediate Reach (0.5-2 km)</c:v>
                </c:pt>
              </c:strCache>
            </c:strRef>
          </c:tx>
          <c:cat>
            <c:numRef>
              <c:f>Summary!$C$485:$M$485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Summary!$C$487:$M$487</c:f>
              <c:numCache>
                <c:formatCode>_(* #,##0_);_(* \(#,##0\);_(* "-"??_);_(@_)</c:formatCode>
                <c:ptCount val="11"/>
                <c:pt idx="0">
                  <c:v>774529</c:v>
                </c:pt>
                <c:pt idx="1">
                  <c:v>927290</c:v>
                </c:pt>
              </c:numCache>
            </c:numRef>
          </c:val>
          <c:smooth val="0"/>
          <c:extLst>
            <c:ext xmlns:c16="http://schemas.microsoft.com/office/drawing/2014/chart" uri="{C3380CC4-5D6E-409C-BE32-E72D297353CC}">
              <c16:uniqueId val="{00000001-B06B-BF46-A013-096FE784B0D2}"/>
            </c:ext>
          </c:extLst>
        </c:ser>
        <c:ser>
          <c:idx val="1"/>
          <c:order val="2"/>
          <c:tx>
            <c:strRef>
              <c:f>Summary!$B$488</c:f>
              <c:strCache>
                <c:ptCount val="1"/>
                <c:pt idx="0">
                  <c:v>Long Reach (10 km)</c:v>
                </c:pt>
              </c:strCache>
            </c:strRef>
          </c:tx>
          <c:cat>
            <c:numRef>
              <c:f>Summary!$C$485:$M$485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Summary!$C$488:$M$488</c:f>
              <c:numCache>
                <c:formatCode>_(* #,##0_);_(* \(#,##0\);_(* "-"??_);_(@_)</c:formatCode>
                <c:ptCount val="11"/>
                <c:pt idx="0">
                  <c:v>269337</c:v>
                </c:pt>
                <c:pt idx="1">
                  <c:v>345066</c:v>
                </c:pt>
              </c:numCache>
            </c:numRef>
          </c:val>
          <c:smooth val="1"/>
          <c:extLst>
            <c:ext xmlns:c16="http://schemas.microsoft.com/office/drawing/2014/chart" uri="{C3380CC4-5D6E-409C-BE32-E72D297353CC}">
              <c16:uniqueId val="{00000002-B06B-BF46-A013-096FE784B0D2}"/>
            </c:ext>
          </c:extLst>
        </c:ser>
        <c:ser>
          <c:idx val="2"/>
          <c:order val="3"/>
          <c:tx>
            <c:strRef>
              <c:f>Summary!$B$489</c:f>
              <c:strCache>
                <c:ptCount val="1"/>
                <c:pt idx="0">
                  <c:v>Extended Reach (40 km)</c:v>
                </c:pt>
              </c:strCache>
            </c:strRef>
          </c:tx>
          <c:cat>
            <c:numRef>
              <c:f>Summary!$C$485:$M$485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Summary!$C$489:$M$489</c:f>
              <c:numCache>
                <c:formatCode>_(* #,##0_);_(* \(#,##0\);_(* "-"??_);_(@_)</c:formatCode>
                <c:ptCount val="11"/>
                <c:pt idx="0">
                  <c:v>8224</c:v>
                </c:pt>
                <c:pt idx="1">
                  <c:v>4475</c:v>
                </c:pt>
              </c:numCache>
            </c:numRef>
          </c:val>
          <c:smooth val="1"/>
          <c:extLst>
            <c:ext xmlns:c16="http://schemas.microsoft.com/office/drawing/2014/chart" uri="{C3380CC4-5D6E-409C-BE32-E72D297353CC}">
              <c16:uniqueId val="{00000003-B06B-BF46-A013-096FE784B0D2}"/>
            </c:ext>
          </c:extLst>
        </c:ser>
        <c:dLbls>
          <c:showLegendKey val="0"/>
          <c:showVal val="0"/>
          <c:showCatName val="0"/>
          <c:showSerName val="0"/>
          <c:showPercent val="0"/>
          <c:showBubbleSize val="0"/>
        </c:dLbls>
        <c:marker val="1"/>
        <c:smooth val="0"/>
        <c:axId val="232392192"/>
        <c:axId val="232393728"/>
      </c:lineChart>
      <c:catAx>
        <c:axId val="232392192"/>
        <c:scaling>
          <c:orientation val="minMax"/>
        </c:scaling>
        <c:delete val="0"/>
        <c:axPos val="b"/>
        <c:numFmt formatCode="General" sourceLinked="1"/>
        <c:majorTickMark val="out"/>
        <c:minorTickMark val="none"/>
        <c:tickLblPos val="nextTo"/>
        <c:txPr>
          <a:bodyPr/>
          <a:lstStyle/>
          <a:p>
            <a:pPr>
              <a:defRPr sz="1200" b="0"/>
            </a:pPr>
            <a:endParaRPr lang="en-US"/>
          </a:p>
        </c:txPr>
        <c:crossAx val="232393728"/>
        <c:crosses val="autoZero"/>
        <c:auto val="1"/>
        <c:lblAlgn val="ctr"/>
        <c:lblOffset val="100"/>
        <c:tickLblSkip val="1"/>
        <c:noMultiLvlLbl val="1"/>
      </c:catAx>
      <c:valAx>
        <c:axId val="232393728"/>
        <c:scaling>
          <c:orientation val="minMax"/>
          <c:min val="0"/>
        </c:scaling>
        <c:delete val="0"/>
        <c:axPos val="l"/>
        <c:majorGridlines/>
        <c:title>
          <c:tx>
            <c:rich>
              <a:bodyPr rot="-5400000" vert="horz"/>
              <a:lstStyle/>
              <a:p>
                <a:pPr>
                  <a:defRPr/>
                </a:pPr>
                <a:r>
                  <a:rPr lang="en-US"/>
                  <a:t>Units</a:t>
                </a:r>
              </a:p>
            </c:rich>
          </c:tx>
          <c:layout>
            <c:manualLayout>
              <c:xMode val="edge"/>
              <c:yMode val="edge"/>
              <c:x val="6.7329167556726584E-3"/>
              <c:y val="0.41638941859860795"/>
            </c:manualLayout>
          </c:layout>
          <c:overlay val="0"/>
        </c:title>
        <c:numFmt formatCode="_(* #,##0_);_(* \(#,##0\);_(* &quot;-&quot;??_);_(@_)" sourceLinked="1"/>
        <c:majorTickMark val="out"/>
        <c:minorTickMark val="none"/>
        <c:tickLblPos val="nextTo"/>
        <c:crossAx val="232392192"/>
        <c:crosses val="autoZero"/>
        <c:crossBetween val="between"/>
      </c:valAx>
    </c:plotArea>
    <c:legend>
      <c:legendPos val="r"/>
      <c:layout>
        <c:manualLayout>
          <c:xMode val="edge"/>
          <c:yMode val="edge"/>
          <c:x val="0.82896497682465298"/>
          <c:y val="0.25202747905223899"/>
          <c:w val="0.171035023175347"/>
          <c:h val="0.59188730251045296"/>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890142998835"/>
          <c:y val="6.2745180221316074E-2"/>
          <c:w val="0.65191112367434845"/>
          <c:h val="0.83633622250651896"/>
        </c:manualLayout>
      </c:layout>
      <c:lineChart>
        <c:grouping val="standard"/>
        <c:varyColors val="0"/>
        <c:ser>
          <c:idx val="0"/>
          <c:order val="0"/>
          <c:tx>
            <c:strRef>
              <c:f>Summary!$O$486</c:f>
              <c:strCache>
                <c:ptCount val="1"/>
                <c:pt idx="0">
                  <c:v>Short Reach (100m/300m)</c:v>
                </c:pt>
              </c:strCache>
            </c:strRef>
          </c:tx>
          <c:cat>
            <c:numRef>
              <c:f>Summary!$P$485:$Z$485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Summary!$P$486:$Z$486</c:f>
              <c:numCache>
                <c:formatCode>_("$"* #,##0_);_("$"* \(#,##0\);_("$"* "-"??_);_(@_)</c:formatCode>
                <c:ptCount val="11"/>
                <c:pt idx="0">
                  <c:v>222.61867618970373</c:v>
                </c:pt>
                <c:pt idx="1">
                  <c:v>147.62932721428569</c:v>
                </c:pt>
              </c:numCache>
            </c:numRef>
          </c:val>
          <c:smooth val="1"/>
          <c:extLst>
            <c:ext xmlns:c16="http://schemas.microsoft.com/office/drawing/2014/chart" uri="{C3380CC4-5D6E-409C-BE32-E72D297353CC}">
              <c16:uniqueId val="{00000000-412E-7442-86A9-71BE60F564EA}"/>
            </c:ext>
          </c:extLst>
        </c:ser>
        <c:ser>
          <c:idx val="3"/>
          <c:order val="1"/>
          <c:tx>
            <c:strRef>
              <c:f>Summary!$O$487</c:f>
              <c:strCache>
                <c:ptCount val="1"/>
                <c:pt idx="0">
                  <c:v>Intermediate Reach (0.5-2 km)</c:v>
                </c:pt>
              </c:strCache>
            </c:strRef>
          </c:tx>
          <c:cat>
            <c:numRef>
              <c:f>Summary!$P$485:$Z$485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Summary!$P$487:$Z$487</c:f>
              <c:numCache>
                <c:formatCode>_("$"* #,##0_);_("$"* \(#,##0\);_("$"* "-"??_);_(@_)</c:formatCode>
                <c:ptCount val="11"/>
                <c:pt idx="0">
                  <c:v>209.10543025999999</c:v>
                </c:pt>
                <c:pt idx="1">
                  <c:v>222.92360288588327</c:v>
                </c:pt>
              </c:numCache>
            </c:numRef>
          </c:val>
          <c:smooth val="0"/>
          <c:extLst>
            <c:ext xmlns:c16="http://schemas.microsoft.com/office/drawing/2014/chart" uri="{C3380CC4-5D6E-409C-BE32-E72D297353CC}">
              <c16:uniqueId val="{00000002-412E-7442-86A9-71BE60F564EA}"/>
            </c:ext>
          </c:extLst>
        </c:ser>
        <c:ser>
          <c:idx val="1"/>
          <c:order val="2"/>
          <c:tx>
            <c:strRef>
              <c:f>Summary!$O$488</c:f>
              <c:strCache>
                <c:ptCount val="1"/>
                <c:pt idx="0">
                  <c:v>Long Reach</c:v>
                </c:pt>
              </c:strCache>
            </c:strRef>
          </c:tx>
          <c:cat>
            <c:numRef>
              <c:f>Summary!$P$485:$Z$485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Summary!$P$488:$Z$488</c:f>
              <c:numCache>
                <c:formatCode>_("$"* #,##0_);_("$"* \(#,##0\);_("$"* "-"??_);_(@_)</c:formatCode>
                <c:ptCount val="11"/>
                <c:pt idx="0">
                  <c:v>97.438304479999957</c:v>
                </c:pt>
                <c:pt idx="1">
                  <c:v>85.682108285300913</c:v>
                </c:pt>
              </c:numCache>
            </c:numRef>
          </c:val>
          <c:smooth val="1"/>
          <c:extLst>
            <c:ext xmlns:c16="http://schemas.microsoft.com/office/drawing/2014/chart" uri="{C3380CC4-5D6E-409C-BE32-E72D297353CC}">
              <c16:uniqueId val="{00000001-412E-7442-86A9-71BE60F564EA}"/>
            </c:ext>
          </c:extLst>
        </c:ser>
        <c:ser>
          <c:idx val="2"/>
          <c:order val="3"/>
          <c:tx>
            <c:strRef>
              <c:f>Summary!$O$489</c:f>
              <c:strCache>
                <c:ptCount val="1"/>
                <c:pt idx="0">
                  <c:v>Extended Reach</c:v>
                </c:pt>
              </c:strCache>
            </c:strRef>
          </c:tx>
          <c:cat>
            <c:numRef>
              <c:f>Summary!$P$485:$Z$485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Summary!$P$489:$Z$489</c:f>
              <c:numCache>
                <c:formatCode>_("$"* #,##0_);_("$"* \(#,##0\);_("$"* "-"??_);_(@_)</c:formatCode>
                <c:ptCount val="11"/>
                <c:pt idx="0">
                  <c:v>10.321537999999995</c:v>
                </c:pt>
                <c:pt idx="1">
                  <c:v>4.001973000000004</c:v>
                </c:pt>
              </c:numCache>
            </c:numRef>
          </c:val>
          <c:smooth val="1"/>
          <c:extLst>
            <c:ext xmlns:c16="http://schemas.microsoft.com/office/drawing/2014/chart" uri="{C3380CC4-5D6E-409C-BE32-E72D297353CC}">
              <c16:uniqueId val="{00000003-412E-7442-86A9-71BE60F564EA}"/>
            </c:ext>
          </c:extLst>
        </c:ser>
        <c:dLbls>
          <c:showLegendKey val="0"/>
          <c:showVal val="0"/>
          <c:showCatName val="0"/>
          <c:showSerName val="0"/>
          <c:showPercent val="0"/>
          <c:showBubbleSize val="0"/>
        </c:dLbls>
        <c:marker val="1"/>
        <c:smooth val="0"/>
        <c:axId val="232463360"/>
        <c:axId val="232477440"/>
      </c:lineChart>
      <c:catAx>
        <c:axId val="232463360"/>
        <c:scaling>
          <c:orientation val="minMax"/>
        </c:scaling>
        <c:delete val="0"/>
        <c:axPos val="b"/>
        <c:numFmt formatCode="General" sourceLinked="1"/>
        <c:majorTickMark val="out"/>
        <c:minorTickMark val="none"/>
        <c:tickLblPos val="nextTo"/>
        <c:txPr>
          <a:bodyPr/>
          <a:lstStyle/>
          <a:p>
            <a:pPr>
              <a:defRPr sz="1200" b="0"/>
            </a:pPr>
            <a:endParaRPr lang="en-US"/>
          </a:p>
        </c:txPr>
        <c:crossAx val="232477440"/>
        <c:crosses val="autoZero"/>
        <c:auto val="1"/>
        <c:lblAlgn val="ctr"/>
        <c:lblOffset val="100"/>
        <c:noMultiLvlLbl val="1"/>
      </c:catAx>
      <c:valAx>
        <c:axId val="232477440"/>
        <c:scaling>
          <c:orientation val="minMax"/>
          <c:min val="0"/>
        </c:scaling>
        <c:delete val="0"/>
        <c:axPos val="l"/>
        <c:majorGridlines/>
        <c:title>
          <c:tx>
            <c:rich>
              <a:bodyPr rot="-5400000" vert="horz"/>
              <a:lstStyle/>
              <a:p>
                <a:pPr>
                  <a:defRPr/>
                </a:pPr>
                <a:r>
                  <a:rPr lang="en-US"/>
                  <a:t>Sales ($M)</a:t>
                </a:r>
              </a:p>
            </c:rich>
          </c:tx>
          <c:layout>
            <c:manualLayout>
              <c:xMode val="edge"/>
              <c:yMode val="edge"/>
              <c:x val="1.0916657466481201E-2"/>
              <c:y val="0.40809670652881602"/>
            </c:manualLayout>
          </c:layout>
          <c:overlay val="0"/>
        </c:title>
        <c:numFmt formatCode="_(&quot;$&quot;* #,##0_);_(&quot;$&quot;* \(#,##0\);_(&quot;$&quot;* &quot;-&quot;??_);_(@_)" sourceLinked="1"/>
        <c:majorTickMark val="out"/>
        <c:minorTickMark val="none"/>
        <c:tickLblPos val="nextTo"/>
        <c:crossAx val="232463360"/>
        <c:crosses val="autoZero"/>
        <c:crossBetween val="between"/>
        <c:majorUnit val="100"/>
        <c:minorUnit val="50"/>
      </c:valAx>
    </c:plotArea>
    <c:legend>
      <c:legendPos val="r"/>
      <c:layout>
        <c:manualLayout>
          <c:xMode val="edge"/>
          <c:yMode val="edge"/>
          <c:x val="0.80936168184212998"/>
          <c:y val="0.118907686458186"/>
          <c:w val="0.19063831815787"/>
          <c:h val="0.66918453184067395"/>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45505122132153"/>
          <c:y val="5.3221590300103462E-2"/>
          <c:w val="0.67058833949869601"/>
          <c:h val="0.86137494560620198"/>
        </c:manualLayout>
      </c:layout>
      <c:lineChart>
        <c:grouping val="standard"/>
        <c:varyColors val="0"/>
        <c:ser>
          <c:idx val="1"/>
          <c:order val="0"/>
          <c:tx>
            <c:strRef>
              <c:f>Summary!$B$546</c:f>
              <c:strCache>
                <c:ptCount val="1"/>
                <c:pt idx="0">
                  <c:v>8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Summary!$C$546:$M$546</c:f>
              <c:numCache>
                <c:formatCode>_(* #,##0_);_(* \(#,##0\);_(* "-"??_);_(@_)</c:formatCode>
                <c:ptCount val="11"/>
                <c:pt idx="0">
                  <c:v>1306622</c:v>
                </c:pt>
                <c:pt idx="1">
                  <c:v>487662</c:v>
                </c:pt>
              </c:numCache>
            </c:numRef>
          </c:val>
          <c:smooth val="1"/>
          <c:extLst>
            <c:ext xmlns:c16="http://schemas.microsoft.com/office/drawing/2014/chart" uri="{C3380CC4-5D6E-409C-BE32-E72D297353CC}">
              <c16:uniqueId val="{00000000-A29A-7147-859B-D0CD561BC25F}"/>
            </c:ext>
          </c:extLst>
        </c:ser>
        <c:ser>
          <c:idx val="2"/>
          <c:order val="1"/>
          <c:tx>
            <c:strRef>
              <c:f>Summary!$B$547</c:f>
              <c:strCache>
                <c:ptCount val="1"/>
                <c:pt idx="0">
                  <c:v>16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Summary!$C$547:$M$547</c:f>
              <c:numCache>
                <c:formatCode>_(* #,##0_);_(* \(#,##0\);_(* "-"??_);_(@_)</c:formatCode>
                <c:ptCount val="11"/>
                <c:pt idx="0">
                  <c:v>5677250</c:v>
                </c:pt>
                <c:pt idx="1">
                  <c:v>4999639.0999999996</c:v>
                </c:pt>
              </c:numCache>
            </c:numRef>
          </c:val>
          <c:smooth val="1"/>
          <c:extLst>
            <c:ext xmlns:c16="http://schemas.microsoft.com/office/drawing/2014/chart" uri="{C3380CC4-5D6E-409C-BE32-E72D297353CC}">
              <c16:uniqueId val="{00000001-A29A-7147-859B-D0CD561BC25F}"/>
            </c:ext>
          </c:extLst>
        </c:ser>
        <c:ser>
          <c:idx val="3"/>
          <c:order val="2"/>
          <c:tx>
            <c:strRef>
              <c:f>Summary!$B$548</c:f>
              <c:strCache>
                <c:ptCount val="1"/>
                <c:pt idx="0">
                  <c:v>32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Summary!$C$548:$M$548</c:f>
              <c:numCache>
                <c:formatCode>_(* #,##0_);_(* \(#,##0\);_(* "-"??_);_(@_)</c:formatCode>
                <c:ptCount val="11"/>
                <c:pt idx="0">
                  <c:v>854998</c:v>
                </c:pt>
                <c:pt idx="1">
                  <c:v>2197133.4578942787</c:v>
                </c:pt>
              </c:numCache>
            </c:numRef>
          </c:val>
          <c:smooth val="1"/>
          <c:extLst>
            <c:ext xmlns:c16="http://schemas.microsoft.com/office/drawing/2014/chart" uri="{C3380CC4-5D6E-409C-BE32-E72D297353CC}">
              <c16:uniqueId val="{00000002-A29A-7147-859B-D0CD561BC25F}"/>
            </c:ext>
          </c:extLst>
        </c:ser>
        <c:ser>
          <c:idx val="4"/>
          <c:order val="3"/>
          <c:tx>
            <c:strRef>
              <c:f>Summary!$B$549</c:f>
              <c:strCache>
                <c:ptCount val="1"/>
                <c:pt idx="0">
                  <c:v>64/128 Gbps</c:v>
                </c:pt>
              </c:strCache>
            </c:strRef>
          </c:tx>
          <c:cat>
            <c:numRef>
              <c:f>Summary!$C$545:$M$545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Summary!$C$549:$M$549</c:f>
              <c:numCache>
                <c:formatCode>_(* #,##0_);_(* \(#,##0\);_(* "-"??_);_(@_)</c:formatCode>
                <c:ptCount val="11"/>
                <c:pt idx="0">
                  <c:v>300</c:v>
                </c:pt>
                <c:pt idx="1">
                  <c:v>3300</c:v>
                </c:pt>
              </c:numCache>
            </c:numRef>
          </c:val>
          <c:smooth val="1"/>
          <c:extLst>
            <c:ext xmlns:c16="http://schemas.microsoft.com/office/drawing/2014/chart" uri="{C3380CC4-5D6E-409C-BE32-E72D297353CC}">
              <c16:uniqueId val="{00000003-A29A-7147-859B-D0CD561BC25F}"/>
            </c:ext>
          </c:extLst>
        </c:ser>
        <c:dLbls>
          <c:showLegendKey val="0"/>
          <c:showVal val="0"/>
          <c:showCatName val="0"/>
          <c:showSerName val="0"/>
          <c:showPercent val="0"/>
          <c:showBubbleSize val="0"/>
        </c:dLbls>
        <c:marker val="1"/>
        <c:smooth val="0"/>
        <c:axId val="232588032"/>
        <c:axId val="232589568"/>
      </c:lineChart>
      <c:catAx>
        <c:axId val="232588032"/>
        <c:scaling>
          <c:orientation val="minMax"/>
        </c:scaling>
        <c:delete val="0"/>
        <c:axPos val="b"/>
        <c:numFmt formatCode="General" sourceLinked="1"/>
        <c:majorTickMark val="out"/>
        <c:minorTickMark val="none"/>
        <c:tickLblPos val="nextTo"/>
        <c:txPr>
          <a:bodyPr/>
          <a:lstStyle/>
          <a:p>
            <a:pPr>
              <a:defRPr sz="1200" b="0"/>
            </a:pPr>
            <a:endParaRPr lang="en-US"/>
          </a:p>
        </c:txPr>
        <c:crossAx val="232589568"/>
        <c:crosses val="autoZero"/>
        <c:auto val="1"/>
        <c:lblAlgn val="ctr"/>
        <c:lblOffset val="100"/>
        <c:tickLblSkip val="1"/>
        <c:noMultiLvlLbl val="1"/>
      </c:catAx>
      <c:valAx>
        <c:axId val="232589568"/>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1035784834110484E-2"/>
              <c:y val="0.39501133233730723"/>
            </c:manualLayout>
          </c:layout>
          <c:overlay val="0"/>
        </c:title>
        <c:numFmt formatCode="_(* #,##0_);_(* \(#,##0\);_(* &quot;-&quot;??_);_(@_)" sourceLinked="1"/>
        <c:majorTickMark val="out"/>
        <c:minorTickMark val="none"/>
        <c:tickLblPos val="nextTo"/>
        <c:txPr>
          <a:bodyPr/>
          <a:lstStyle/>
          <a:p>
            <a:pPr>
              <a:defRPr sz="1200"/>
            </a:pPr>
            <a:endParaRPr lang="en-US"/>
          </a:p>
        </c:txPr>
        <c:crossAx val="232588032"/>
        <c:crosses val="autoZero"/>
        <c:crossBetween val="between"/>
        <c:majorUnit val="2000000"/>
      </c:valAx>
    </c:plotArea>
    <c:legend>
      <c:legendPos val="r"/>
      <c:layout>
        <c:manualLayout>
          <c:xMode val="edge"/>
          <c:yMode val="edge"/>
          <c:x val="0.83739311175956832"/>
          <c:y val="0.245652608434939"/>
          <c:w val="0.1550130330871152"/>
          <c:h val="0.50084363347079097"/>
        </c:manualLayout>
      </c:layout>
      <c:overlay val="0"/>
      <c:txPr>
        <a:bodyPr/>
        <a:lstStyle/>
        <a:p>
          <a:pPr>
            <a:defRPr sz="14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97605492832901"/>
          <c:y val="8.1150352768119202E-2"/>
          <c:w val="0.6906131175670418"/>
          <c:h val="0.80947608717542197"/>
        </c:manualLayout>
      </c:layout>
      <c:lineChart>
        <c:grouping val="standard"/>
        <c:varyColors val="0"/>
        <c:ser>
          <c:idx val="1"/>
          <c:order val="0"/>
          <c:tx>
            <c:strRef>
              <c:f>Summary!$O$546</c:f>
              <c:strCache>
                <c:ptCount val="1"/>
                <c:pt idx="0">
                  <c:v>8 Gbps</c:v>
                </c:pt>
              </c:strCache>
            </c:strRef>
          </c:tx>
          <c:cat>
            <c:numRef>
              <c:f>Summary!$P$545:$Z$545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Summary!$P$546:$Z$546</c:f>
              <c:numCache>
                <c:formatCode>_("$"* #,##0_);_("$"* \(#,##0\);_("$"* "-"??_);_(@_)</c:formatCode>
                <c:ptCount val="11"/>
                <c:pt idx="0">
                  <c:v>17.51289957000002</c:v>
                </c:pt>
                <c:pt idx="1">
                  <c:v>7.0718429500000006</c:v>
                </c:pt>
              </c:numCache>
            </c:numRef>
          </c:val>
          <c:smooth val="1"/>
          <c:extLst>
            <c:ext xmlns:c16="http://schemas.microsoft.com/office/drawing/2014/chart" uri="{C3380CC4-5D6E-409C-BE32-E72D297353CC}">
              <c16:uniqueId val="{00000001-2F3E-4E48-A0B7-067953327FDB}"/>
            </c:ext>
          </c:extLst>
        </c:ser>
        <c:ser>
          <c:idx val="2"/>
          <c:order val="1"/>
          <c:tx>
            <c:strRef>
              <c:f>Summary!$O$547</c:f>
              <c:strCache>
                <c:ptCount val="1"/>
                <c:pt idx="0">
                  <c:v>16 Gbps</c:v>
                </c:pt>
              </c:strCache>
            </c:strRef>
          </c:tx>
          <c:cat>
            <c:numRef>
              <c:f>Summary!$P$545:$Z$545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Summary!$P$547:$Z$547</c:f>
              <c:numCache>
                <c:formatCode>_("$"* #,##0_);_("$"* \(#,##0\);_("$"* "-"??_);_(@_)</c:formatCode>
                <c:ptCount val="11"/>
                <c:pt idx="0">
                  <c:v>146.0096977200001</c:v>
                </c:pt>
                <c:pt idx="1">
                  <c:v>135.03424759999996</c:v>
                </c:pt>
              </c:numCache>
            </c:numRef>
          </c:val>
          <c:smooth val="1"/>
          <c:extLst>
            <c:ext xmlns:c16="http://schemas.microsoft.com/office/drawing/2014/chart" uri="{C3380CC4-5D6E-409C-BE32-E72D297353CC}">
              <c16:uniqueId val="{00000002-2F3E-4E48-A0B7-067953327FDB}"/>
            </c:ext>
          </c:extLst>
        </c:ser>
        <c:ser>
          <c:idx val="3"/>
          <c:order val="2"/>
          <c:tx>
            <c:strRef>
              <c:f>Summary!$O$548</c:f>
              <c:strCache>
                <c:ptCount val="1"/>
                <c:pt idx="0">
                  <c:v>32 Gbps</c:v>
                </c:pt>
              </c:strCache>
            </c:strRef>
          </c:tx>
          <c:cat>
            <c:numRef>
              <c:f>Summary!$P$545:$Z$545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Summary!$P$548:$Z$548</c:f>
              <c:numCache>
                <c:formatCode>_("$"* #,##0_);_("$"* \(#,##0\);_("$"* "-"??_);_(@_)</c:formatCode>
                <c:ptCount val="11"/>
                <c:pt idx="0">
                  <c:v>54.807980070000006</c:v>
                </c:pt>
                <c:pt idx="1">
                  <c:v>128.45985998612647</c:v>
                </c:pt>
              </c:numCache>
            </c:numRef>
          </c:val>
          <c:smooth val="1"/>
          <c:extLst>
            <c:ext xmlns:c16="http://schemas.microsoft.com/office/drawing/2014/chart" uri="{C3380CC4-5D6E-409C-BE32-E72D297353CC}">
              <c16:uniqueId val="{00000003-2F3E-4E48-A0B7-067953327FDB}"/>
            </c:ext>
          </c:extLst>
        </c:ser>
        <c:dLbls>
          <c:showLegendKey val="0"/>
          <c:showVal val="0"/>
          <c:showCatName val="0"/>
          <c:showSerName val="0"/>
          <c:showPercent val="0"/>
          <c:showBubbleSize val="0"/>
        </c:dLbls>
        <c:marker val="1"/>
        <c:smooth val="0"/>
        <c:axId val="232649856"/>
        <c:axId val="232651392"/>
      </c:lineChart>
      <c:catAx>
        <c:axId val="232649856"/>
        <c:scaling>
          <c:orientation val="minMax"/>
        </c:scaling>
        <c:delete val="0"/>
        <c:axPos val="b"/>
        <c:numFmt formatCode="General" sourceLinked="1"/>
        <c:majorTickMark val="out"/>
        <c:minorTickMark val="none"/>
        <c:tickLblPos val="nextTo"/>
        <c:txPr>
          <a:bodyPr/>
          <a:lstStyle/>
          <a:p>
            <a:pPr>
              <a:defRPr sz="1200" b="0"/>
            </a:pPr>
            <a:endParaRPr lang="en-US"/>
          </a:p>
        </c:txPr>
        <c:crossAx val="232651392"/>
        <c:crosses val="autoZero"/>
        <c:auto val="1"/>
        <c:lblAlgn val="ctr"/>
        <c:lblOffset val="100"/>
        <c:tickLblSkip val="1"/>
        <c:noMultiLvlLbl val="1"/>
      </c:catAx>
      <c:valAx>
        <c:axId val="232651392"/>
        <c:scaling>
          <c:orientation val="minMax"/>
          <c:min val="0"/>
        </c:scaling>
        <c:delete val="0"/>
        <c:axPos val="l"/>
        <c:majorGridlines/>
        <c:title>
          <c:tx>
            <c:rich>
              <a:bodyPr rot="-5400000" vert="horz"/>
              <a:lstStyle/>
              <a:p>
                <a:pPr>
                  <a:defRPr b="0"/>
                </a:pPr>
                <a:r>
                  <a:rPr lang="en-US" b="0"/>
                  <a:t>Sales ($M)</a:t>
                </a:r>
              </a:p>
            </c:rich>
          </c:tx>
          <c:overlay val="0"/>
        </c:title>
        <c:numFmt formatCode="_(&quot;$&quot;* #,##0_);_(&quot;$&quot;* \(#,##0\);_(&quot;$&quot;* &quot;-&quot;??_);_(@_)" sourceLinked="1"/>
        <c:majorTickMark val="out"/>
        <c:minorTickMark val="none"/>
        <c:tickLblPos val="nextTo"/>
        <c:txPr>
          <a:bodyPr/>
          <a:lstStyle/>
          <a:p>
            <a:pPr>
              <a:defRPr sz="1200"/>
            </a:pPr>
            <a:endParaRPr lang="en-US"/>
          </a:p>
        </c:txPr>
        <c:crossAx val="232649856"/>
        <c:crosses val="autoZero"/>
        <c:crossBetween val="between"/>
      </c:valAx>
    </c:plotArea>
    <c:legend>
      <c:legendPos val="r"/>
      <c:layout>
        <c:manualLayout>
          <c:xMode val="edge"/>
          <c:yMode val="edge"/>
          <c:x val="0.81288690086686355"/>
          <c:y val="0.26134663927734264"/>
          <c:w val="0.18405791800863294"/>
          <c:h val="0.51365334067332602"/>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96832446876917"/>
          <c:y val="7.0942789004463006E-2"/>
          <c:w val="0.57970781937063909"/>
          <c:h val="0.82042282025412461"/>
        </c:manualLayout>
      </c:layout>
      <c:lineChart>
        <c:grouping val="standard"/>
        <c:varyColors val="0"/>
        <c:ser>
          <c:idx val="0"/>
          <c:order val="0"/>
          <c:tx>
            <c:strRef>
              <c:f>Summary!$B$515</c:f>
              <c:strCache>
                <c:ptCount val="1"/>
                <c:pt idx="0">
                  <c:v>Short Reach (100m)</c:v>
                </c:pt>
              </c:strCache>
            </c:strRef>
          </c:tx>
          <c:cat>
            <c:numRef>
              <c:f>Summary!$C$514:$M$514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Summary!$C$515:$M$515</c:f>
              <c:numCache>
                <c:formatCode>_(* #,##0_);_(* \(#,##0\);_(* "-"??_);_(@_)</c:formatCode>
                <c:ptCount val="11"/>
                <c:pt idx="0">
                  <c:v>2082911</c:v>
                </c:pt>
                <c:pt idx="1">
                  <c:v>2208207.8911414719</c:v>
                </c:pt>
              </c:numCache>
            </c:numRef>
          </c:val>
          <c:smooth val="1"/>
          <c:extLst>
            <c:ext xmlns:c16="http://schemas.microsoft.com/office/drawing/2014/chart" uri="{C3380CC4-5D6E-409C-BE32-E72D297353CC}">
              <c16:uniqueId val="{00000000-086D-B44D-82C7-451BF3F6F23D}"/>
            </c:ext>
          </c:extLst>
        </c:ser>
        <c:ser>
          <c:idx val="3"/>
          <c:order val="1"/>
          <c:tx>
            <c:strRef>
              <c:f>Summary!$B$516</c:f>
              <c:strCache>
                <c:ptCount val="1"/>
                <c:pt idx="0">
                  <c:v>Intermediate Reach (0.5-2 km)</c:v>
                </c:pt>
              </c:strCache>
            </c:strRef>
          </c:tx>
          <c:cat>
            <c:numRef>
              <c:f>Summary!$C$514:$M$514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Summary!$C$516:$M$516</c:f>
              <c:numCache>
                <c:formatCode>_(* #,##0_);_(* \(#,##0\);_(* "-"??_);_(@_)</c:formatCode>
                <c:ptCount val="11"/>
                <c:pt idx="0">
                  <c:v>3483603.6190476189</c:v>
                </c:pt>
                <c:pt idx="1">
                  <c:v>4947342</c:v>
                </c:pt>
              </c:numCache>
            </c:numRef>
          </c:val>
          <c:smooth val="0"/>
          <c:extLst>
            <c:ext xmlns:c16="http://schemas.microsoft.com/office/drawing/2014/chart" uri="{C3380CC4-5D6E-409C-BE32-E72D297353CC}">
              <c16:uniqueId val="{00000003-086D-B44D-82C7-451BF3F6F23D}"/>
            </c:ext>
          </c:extLst>
        </c:ser>
        <c:ser>
          <c:idx val="1"/>
          <c:order val="2"/>
          <c:tx>
            <c:strRef>
              <c:f>Summary!$B$517</c:f>
              <c:strCache>
                <c:ptCount val="1"/>
                <c:pt idx="0">
                  <c:v>Long Reach (10 km)</c:v>
                </c:pt>
              </c:strCache>
            </c:strRef>
          </c:tx>
          <c:cat>
            <c:numRef>
              <c:f>Summary!$C$514:$M$514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Summary!$C$517:$M$517</c:f>
              <c:numCache>
                <c:formatCode>_(* #,##0_);_(* \(#,##0\);_(* "-"??_);_(@_)</c:formatCode>
                <c:ptCount val="11"/>
                <c:pt idx="0">
                  <c:v>610404.1176470588</c:v>
                </c:pt>
                <c:pt idx="1">
                  <c:v>726058</c:v>
                </c:pt>
              </c:numCache>
            </c:numRef>
          </c:val>
          <c:smooth val="1"/>
          <c:extLst>
            <c:ext xmlns:c16="http://schemas.microsoft.com/office/drawing/2014/chart" uri="{C3380CC4-5D6E-409C-BE32-E72D297353CC}">
              <c16:uniqueId val="{00000001-086D-B44D-82C7-451BF3F6F23D}"/>
            </c:ext>
          </c:extLst>
        </c:ser>
        <c:ser>
          <c:idx val="2"/>
          <c:order val="3"/>
          <c:tx>
            <c:strRef>
              <c:f>Summary!$B$518</c:f>
              <c:strCache>
                <c:ptCount val="1"/>
                <c:pt idx="0">
                  <c:v>Extended Reach (40 km)</c:v>
                </c:pt>
              </c:strCache>
            </c:strRef>
          </c:tx>
          <c:cat>
            <c:numRef>
              <c:f>Summary!$C$514:$M$514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Summary!$C$518:$M$518</c:f>
              <c:numCache>
                <c:formatCode>_(* #,##0_);_(* \(#,##0\);_(* "-"??_);_(@_)</c:formatCode>
                <c:ptCount val="11"/>
                <c:pt idx="0">
                  <c:v>10100</c:v>
                </c:pt>
                <c:pt idx="1">
                  <c:v>26734</c:v>
                </c:pt>
              </c:numCache>
            </c:numRef>
          </c:val>
          <c:smooth val="1"/>
          <c:extLst>
            <c:ext xmlns:c16="http://schemas.microsoft.com/office/drawing/2014/chart" uri="{C3380CC4-5D6E-409C-BE32-E72D297353CC}">
              <c16:uniqueId val="{00000002-086D-B44D-82C7-451BF3F6F23D}"/>
            </c:ext>
          </c:extLst>
        </c:ser>
        <c:dLbls>
          <c:showLegendKey val="0"/>
          <c:showVal val="0"/>
          <c:showCatName val="0"/>
          <c:showSerName val="0"/>
          <c:showPercent val="0"/>
          <c:showBubbleSize val="0"/>
        </c:dLbls>
        <c:marker val="1"/>
        <c:smooth val="0"/>
        <c:axId val="232696448"/>
        <c:axId val="232706432"/>
      </c:lineChart>
      <c:catAx>
        <c:axId val="232696448"/>
        <c:scaling>
          <c:orientation val="minMax"/>
        </c:scaling>
        <c:delete val="0"/>
        <c:axPos val="b"/>
        <c:numFmt formatCode="General" sourceLinked="1"/>
        <c:majorTickMark val="out"/>
        <c:minorTickMark val="none"/>
        <c:tickLblPos val="nextTo"/>
        <c:txPr>
          <a:bodyPr/>
          <a:lstStyle/>
          <a:p>
            <a:pPr>
              <a:defRPr sz="1200" b="0"/>
            </a:pPr>
            <a:endParaRPr lang="en-US"/>
          </a:p>
        </c:txPr>
        <c:crossAx val="232706432"/>
        <c:crosses val="autoZero"/>
        <c:auto val="1"/>
        <c:lblAlgn val="ctr"/>
        <c:lblOffset val="100"/>
        <c:noMultiLvlLbl val="1"/>
      </c:catAx>
      <c:valAx>
        <c:axId val="232706432"/>
        <c:scaling>
          <c:orientation val="minMax"/>
          <c:min val="0"/>
        </c:scaling>
        <c:delete val="0"/>
        <c:axPos val="l"/>
        <c:majorGridlines/>
        <c:title>
          <c:tx>
            <c:rich>
              <a:bodyPr rot="-5400000" vert="horz"/>
              <a:lstStyle/>
              <a:p>
                <a:pPr>
                  <a:defRPr/>
                </a:pPr>
                <a:r>
                  <a:rPr lang="en-US"/>
                  <a:t>Units</a:t>
                </a:r>
              </a:p>
            </c:rich>
          </c:tx>
          <c:layout>
            <c:manualLayout>
              <c:xMode val="edge"/>
              <c:yMode val="edge"/>
              <c:x val="1.39080554609037E-2"/>
              <c:y val="0.43410072825238"/>
            </c:manualLayout>
          </c:layout>
          <c:overlay val="0"/>
        </c:title>
        <c:numFmt formatCode="_(* #,##0_);_(* \(#,##0\);_(* &quot;-&quot;??_);_(@_)" sourceLinked="1"/>
        <c:majorTickMark val="out"/>
        <c:minorTickMark val="none"/>
        <c:tickLblPos val="nextTo"/>
        <c:crossAx val="232696448"/>
        <c:crosses val="autoZero"/>
        <c:crossBetween val="between"/>
      </c:valAx>
    </c:plotArea>
    <c:legend>
      <c:legendPos val="r"/>
      <c:layout>
        <c:manualLayout>
          <c:xMode val="edge"/>
          <c:yMode val="edge"/>
          <c:x val="0.7818029773557299"/>
          <c:y val="0.18828240237259153"/>
          <c:w val="0.199479033152379"/>
          <c:h val="0.60571628582736603"/>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74797397367413"/>
          <c:y val="6.1985703987806028E-2"/>
          <c:w val="0.5954704822909106"/>
          <c:h val="0.82103571801968867"/>
        </c:manualLayout>
      </c:layout>
      <c:lineChart>
        <c:grouping val="standard"/>
        <c:varyColors val="0"/>
        <c:ser>
          <c:idx val="0"/>
          <c:order val="0"/>
          <c:tx>
            <c:strRef>
              <c:f>Summary!$O$515</c:f>
              <c:strCache>
                <c:ptCount val="1"/>
                <c:pt idx="0">
                  <c:v>Short Reach (100m)</c:v>
                </c:pt>
              </c:strCache>
            </c:strRef>
          </c:tx>
          <c:cat>
            <c:numRef>
              <c:f>Summary!$P$514:$Z$514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Summary!$P$515:$Z$515</c:f>
              <c:numCache>
                <c:formatCode>_("$"* #,##0_);_("$"* \(#,##0\);_("$"* "-"??_);_(@_)</c:formatCode>
                <c:ptCount val="11"/>
                <c:pt idx="0">
                  <c:v>251.93335254689399</c:v>
                </c:pt>
                <c:pt idx="1">
                  <c:v>221.36042718562371</c:v>
                </c:pt>
              </c:numCache>
            </c:numRef>
          </c:val>
          <c:smooth val="1"/>
          <c:extLst>
            <c:ext xmlns:c16="http://schemas.microsoft.com/office/drawing/2014/chart" uri="{C3380CC4-5D6E-409C-BE32-E72D297353CC}">
              <c16:uniqueId val="{00000003-5F85-FA49-8D41-EC6F911A9D95}"/>
            </c:ext>
          </c:extLst>
        </c:ser>
        <c:ser>
          <c:idx val="3"/>
          <c:order val="1"/>
          <c:tx>
            <c:strRef>
              <c:f>Summary!$O$516</c:f>
              <c:strCache>
                <c:ptCount val="1"/>
                <c:pt idx="0">
                  <c:v>Intermediate Reach (0.5-2 km)</c:v>
                </c:pt>
              </c:strCache>
            </c:strRef>
          </c:tx>
          <c:cat>
            <c:numRef>
              <c:f>Summary!$P$514:$Z$514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Summary!$P$516:$Z$516</c:f>
              <c:numCache>
                <c:formatCode>_("$"* #,##0_);_("$"* \(#,##0\);_("$"* "-"??_);_(@_)</c:formatCode>
                <c:ptCount val="11"/>
                <c:pt idx="0">
                  <c:v>1320.3843113333332</c:v>
                </c:pt>
                <c:pt idx="1">
                  <c:v>1018.1696307919852</c:v>
                </c:pt>
              </c:numCache>
            </c:numRef>
          </c:val>
          <c:smooth val="0"/>
          <c:extLst>
            <c:ext xmlns:c16="http://schemas.microsoft.com/office/drawing/2014/chart" uri="{C3380CC4-5D6E-409C-BE32-E72D297353CC}">
              <c16:uniqueId val="{00000001-5F85-FA49-8D41-EC6F911A9D95}"/>
            </c:ext>
          </c:extLst>
        </c:ser>
        <c:ser>
          <c:idx val="1"/>
          <c:order val="2"/>
          <c:tx>
            <c:strRef>
              <c:f>Summary!$O$517</c:f>
              <c:strCache>
                <c:ptCount val="1"/>
                <c:pt idx="0">
                  <c:v>Long Reach (10 km)</c:v>
                </c:pt>
              </c:strCache>
            </c:strRef>
          </c:tx>
          <c:cat>
            <c:numRef>
              <c:f>Summary!$P$514:$Z$514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Summary!$P$517:$Z$517</c:f>
              <c:numCache>
                <c:formatCode>_("$"* #,##0_);_("$"* \(#,##0\);_("$"* "-"??_);_(@_)</c:formatCode>
                <c:ptCount val="11"/>
                <c:pt idx="0">
                  <c:v>544.44552501424243</c:v>
                </c:pt>
                <c:pt idx="1">
                  <c:v>409.4246331506863</c:v>
                </c:pt>
              </c:numCache>
            </c:numRef>
          </c:val>
          <c:smooth val="1"/>
          <c:extLst>
            <c:ext xmlns:c16="http://schemas.microsoft.com/office/drawing/2014/chart" uri="{C3380CC4-5D6E-409C-BE32-E72D297353CC}">
              <c16:uniqueId val="{00000000-5F85-FA49-8D41-EC6F911A9D95}"/>
            </c:ext>
          </c:extLst>
        </c:ser>
        <c:ser>
          <c:idx val="2"/>
          <c:order val="3"/>
          <c:tx>
            <c:strRef>
              <c:f>Summary!$O$518</c:f>
              <c:strCache>
                <c:ptCount val="1"/>
                <c:pt idx="0">
                  <c:v>Extended Reach (40 km)</c:v>
                </c:pt>
              </c:strCache>
            </c:strRef>
          </c:tx>
          <c:cat>
            <c:numRef>
              <c:f>Summary!$P$514:$Z$514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Summary!$P$518:$Z$518</c:f>
              <c:numCache>
                <c:formatCode>_("$"* #,##0_);_("$"* \(#,##0\);_("$"* "-"??_);_(@_)</c:formatCode>
                <c:ptCount val="11"/>
                <c:pt idx="0">
                  <c:v>38.842078210703875</c:v>
                </c:pt>
                <c:pt idx="1">
                  <c:v>69.339004041108097</c:v>
                </c:pt>
              </c:numCache>
            </c:numRef>
          </c:val>
          <c:smooth val="1"/>
          <c:extLst>
            <c:ext xmlns:c16="http://schemas.microsoft.com/office/drawing/2014/chart" uri="{C3380CC4-5D6E-409C-BE32-E72D297353CC}">
              <c16:uniqueId val="{00000002-5F85-FA49-8D41-EC6F911A9D95}"/>
            </c:ext>
          </c:extLst>
        </c:ser>
        <c:dLbls>
          <c:showLegendKey val="0"/>
          <c:showVal val="0"/>
          <c:showCatName val="0"/>
          <c:showSerName val="0"/>
          <c:showPercent val="0"/>
          <c:showBubbleSize val="0"/>
        </c:dLbls>
        <c:marker val="1"/>
        <c:smooth val="0"/>
        <c:axId val="232903040"/>
        <c:axId val="232904576"/>
      </c:lineChart>
      <c:catAx>
        <c:axId val="232903040"/>
        <c:scaling>
          <c:orientation val="minMax"/>
        </c:scaling>
        <c:delete val="0"/>
        <c:axPos val="b"/>
        <c:numFmt formatCode="General" sourceLinked="1"/>
        <c:majorTickMark val="out"/>
        <c:minorTickMark val="none"/>
        <c:tickLblPos val="nextTo"/>
        <c:txPr>
          <a:bodyPr/>
          <a:lstStyle/>
          <a:p>
            <a:pPr>
              <a:defRPr sz="1200" b="0"/>
            </a:pPr>
            <a:endParaRPr lang="en-US"/>
          </a:p>
        </c:txPr>
        <c:crossAx val="232904576"/>
        <c:crosses val="autoZero"/>
        <c:auto val="1"/>
        <c:lblAlgn val="ctr"/>
        <c:lblOffset val="100"/>
        <c:tickLblSkip val="1"/>
        <c:noMultiLvlLbl val="1"/>
      </c:catAx>
      <c:valAx>
        <c:axId val="232904576"/>
        <c:scaling>
          <c:orientation val="minMax"/>
          <c:min val="0"/>
        </c:scaling>
        <c:delete val="0"/>
        <c:axPos val="l"/>
        <c:majorGridlines/>
        <c:title>
          <c:tx>
            <c:rich>
              <a:bodyPr rot="-5400000" vert="horz"/>
              <a:lstStyle/>
              <a:p>
                <a:pPr>
                  <a:defRPr/>
                </a:pPr>
                <a:r>
                  <a:rPr lang="en-US"/>
                  <a:t>Sales ($M)</a:t>
                </a:r>
              </a:p>
            </c:rich>
          </c:tx>
          <c:layout>
            <c:manualLayout>
              <c:xMode val="edge"/>
              <c:yMode val="edge"/>
              <c:x val="2.9497338194325401E-2"/>
              <c:y val="0.38840480195292199"/>
            </c:manualLayout>
          </c:layout>
          <c:overlay val="0"/>
        </c:title>
        <c:numFmt formatCode="_(&quot;$&quot;* #,##0_);_(&quot;$&quot;* \(#,##0\);_(&quot;$&quot;* &quot;-&quot;??_);_(@_)" sourceLinked="1"/>
        <c:majorTickMark val="out"/>
        <c:minorTickMark val="none"/>
        <c:tickLblPos val="nextTo"/>
        <c:crossAx val="232903040"/>
        <c:crosses val="autoZero"/>
        <c:crossBetween val="between"/>
      </c:valAx>
    </c:plotArea>
    <c:legend>
      <c:legendPos val="r"/>
      <c:layout>
        <c:manualLayout>
          <c:xMode val="edge"/>
          <c:yMode val="edge"/>
          <c:x val="0.75274992261220097"/>
          <c:y val="0.141341319701936"/>
          <c:w val="0.22435960043144801"/>
          <c:h val="0.72323766928378697"/>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08548980958694"/>
          <c:y val="4.7896799910140578E-2"/>
          <c:w val="0.6196223753968173"/>
          <c:h val="0.84801978059324501"/>
        </c:manualLayout>
      </c:layout>
      <c:barChart>
        <c:barDir val="col"/>
        <c:grouping val="stacked"/>
        <c:varyColors val="0"/>
        <c:ser>
          <c:idx val="3"/>
          <c:order val="0"/>
          <c:tx>
            <c:strRef>
              <c:f>Summary!$B$577</c:f>
              <c:strCache>
                <c:ptCount val="1"/>
                <c:pt idx="0">
                  <c:v>10G SFP+</c:v>
                </c:pt>
              </c:strCache>
            </c:strRef>
          </c:tx>
          <c:spPr>
            <a:solidFill>
              <a:schemeClr val="accent2"/>
            </a:solidFill>
          </c:spPr>
          <c:invertIfNegative val="0"/>
          <c:cat>
            <c:numRef>
              <c:f>Summary!$C$576:$M$576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Summary!$C$577:$M$577</c:f>
              <c:numCache>
                <c:formatCode>_(* #,##0_);_(* \(#,##0\);_(* "-"??_);_(@_)</c:formatCode>
                <c:ptCount val="11"/>
                <c:pt idx="0">
                  <c:v>4256351</c:v>
                </c:pt>
                <c:pt idx="1">
                  <c:v>2601008</c:v>
                </c:pt>
              </c:numCache>
            </c:numRef>
          </c:val>
          <c:extLst>
            <c:ext xmlns:c16="http://schemas.microsoft.com/office/drawing/2014/chart" uri="{C3380CC4-5D6E-409C-BE32-E72D297353CC}">
              <c16:uniqueId val="{00000000-6F88-DD48-B279-CF6EFC8632AD}"/>
            </c:ext>
          </c:extLst>
        </c:ser>
        <c:ser>
          <c:idx val="0"/>
          <c:order val="1"/>
          <c:tx>
            <c:strRef>
              <c:f>Summary!$B$578</c:f>
              <c:strCache>
                <c:ptCount val="1"/>
                <c:pt idx="0">
                  <c:v>25G SFP28</c:v>
                </c:pt>
              </c:strCache>
            </c:strRef>
          </c:tx>
          <c:invertIfNegative val="0"/>
          <c:cat>
            <c:numRef>
              <c:f>Summary!$C$576:$M$576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Summary!$C$578:$M$578</c:f>
              <c:numCache>
                <c:formatCode>_(* #,##0_);_(* \(#,##0\);_(* "-"??_);_(@_)</c:formatCode>
                <c:ptCount val="11"/>
                <c:pt idx="0">
                  <c:v>1025400</c:v>
                </c:pt>
                <c:pt idx="1">
                  <c:v>1254029</c:v>
                </c:pt>
              </c:numCache>
            </c:numRef>
          </c:val>
          <c:extLst>
            <c:ext xmlns:c16="http://schemas.microsoft.com/office/drawing/2014/chart" uri="{C3380CC4-5D6E-409C-BE32-E72D297353CC}">
              <c16:uniqueId val="{00000000-5D9F-064C-8160-670FAD83BE50}"/>
            </c:ext>
          </c:extLst>
        </c:ser>
        <c:ser>
          <c:idx val="1"/>
          <c:order val="2"/>
          <c:tx>
            <c:strRef>
              <c:f>Summary!$B$579</c:f>
              <c:strCache>
                <c:ptCount val="1"/>
                <c:pt idx="0">
                  <c:v>40G QSFP+</c:v>
                </c:pt>
              </c:strCache>
            </c:strRef>
          </c:tx>
          <c:invertIfNegative val="0"/>
          <c:cat>
            <c:numRef>
              <c:f>Summary!$C$576:$M$576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Summary!$C$579:$M$579</c:f>
              <c:numCache>
                <c:formatCode>_(* #,##0_);_(* \(#,##0\);_(* "-"??_);_(@_)</c:formatCode>
                <c:ptCount val="11"/>
                <c:pt idx="0">
                  <c:v>343161</c:v>
                </c:pt>
                <c:pt idx="1">
                  <c:v>278729</c:v>
                </c:pt>
              </c:numCache>
            </c:numRef>
          </c:val>
          <c:extLst>
            <c:ext xmlns:c16="http://schemas.microsoft.com/office/drawing/2014/chart" uri="{C3380CC4-5D6E-409C-BE32-E72D297353CC}">
              <c16:uniqueId val="{00000001-5D9F-064C-8160-670FAD83BE50}"/>
            </c:ext>
          </c:extLst>
        </c:ser>
        <c:ser>
          <c:idx val="2"/>
          <c:order val="3"/>
          <c:tx>
            <c:strRef>
              <c:f>Summary!$B$580</c:f>
              <c:strCache>
                <c:ptCount val="1"/>
                <c:pt idx="0">
                  <c:v>100G QSFP28, SFP-DD, SFP112</c:v>
                </c:pt>
              </c:strCache>
            </c:strRef>
          </c:tx>
          <c:invertIfNegative val="0"/>
          <c:cat>
            <c:numRef>
              <c:f>Summary!$C$576:$M$576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Summary!$C$580:$M$580</c:f>
              <c:numCache>
                <c:formatCode>_(* #,##0_);_(* \(#,##0\);_(* "-"??_);_(@_)</c:formatCode>
                <c:ptCount val="11"/>
                <c:pt idx="0">
                  <c:v>273711</c:v>
                </c:pt>
                <c:pt idx="1">
                  <c:v>458979</c:v>
                </c:pt>
              </c:numCache>
            </c:numRef>
          </c:val>
          <c:extLst>
            <c:ext xmlns:c16="http://schemas.microsoft.com/office/drawing/2014/chart" uri="{C3380CC4-5D6E-409C-BE32-E72D297353CC}">
              <c16:uniqueId val="{00000002-5D9F-064C-8160-670FAD83BE50}"/>
            </c:ext>
          </c:extLst>
        </c:ser>
        <c:ser>
          <c:idx val="4"/>
          <c:order val="4"/>
          <c:tx>
            <c:strRef>
              <c:f>Summary!$B$581</c:f>
              <c:strCache>
                <c:ptCount val="1"/>
                <c:pt idx="0">
                  <c:v>200G QSFP56</c:v>
                </c:pt>
              </c:strCache>
            </c:strRef>
          </c:tx>
          <c:invertIfNegative val="0"/>
          <c:cat>
            <c:numRef>
              <c:f>Summary!$C$576:$M$576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Summary!$C$581:$M$581</c:f>
              <c:numCache>
                <c:formatCode>_(* #,##0_);_(* \(#,##0\);_(* "-"??_);_(@_)</c:formatCode>
                <c:ptCount val="11"/>
                <c:pt idx="0">
                  <c:v>0</c:v>
                </c:pt>
                <c:pt idx="1">
                  <c:v>96624</c:v>
                </c:pt>
              </c:numCache>
            </c:numRef>
          </c:val>
          <c:extLst>
            <c:ext xmlns:c16="http://schemas.microsoft.com/office/drawing/2014/chart" uri="{C3380CC4-5D6E-409C-BE32-E72D297353CC}">
              <c16:uniqueId val="{00000003-5D9F-064C-8160-670FAD83BE50}"/>
            </c:ext>
          </c:extLst>
        </c:ser>
        <c:ser>
          <c:idx val="5"/>
          <c:order val="5"/>
          <c:tx>
            <c:strRef>
              <c:f>Summary!$B$582</c:f>
              <c:strCache>
                <c:ptCount val="1"/>
                <c:pt idx="0">
                  <c:v>≥400G  QSFP-DD, OSFP, QSFP112</c:v>
                </c:pt>
              </c:strCache>
            </c:strRef>
          </c:tx>
          <c:invertIfNegative val="0"/>
          <c:cat>
            <c:numRef>
              <c:f>Summary!$C$576:$M$576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Summary!$C$582:$M$582</c:f>
              <c:numCache>
                <c:formatCode>_(* #,##0_);_(* \(#,##0\);_(* "-"??_);_(@_)</c:formatCode>
                <c:ptCount val="11"/>
                <c:pt idx="0">
                  <c:v>0</c:v>
                </c:pt>
                <c:pt idx="1">
                  <c:v>30994</c:v>
                </c:pt>
              </c:numCache>
            </c:numRef>
          </c:val>
          <c:extLst>
            <c:ext xmlns:c16="http://schemas.microsoft.com/office/drawing/2014/chart" uri="{C3380CC4-5D6E-409C-BE32-E72D297353CC}">
              <c16:uniqueId val="{00000004-5D9F-064C-8160-670FAD83BE50}"/>
            </c:ext>
          </c:extLst>
        </c:ser>
        <c:ser>
          <c:idx val="6"/>
          <c:order val="6"/>
          <c:tx>
            <c:strRef>
              <c:f>Summary!$B$583</c:f>
              <c:strCache>
                <c:ptCount val="1"/>
                <c:pt idx="0">
                  <c:v>All other</c:v>
                </c:pt>
              </c:strCache>
            </c:strRef>
          </c:tx>
          <c:invertIfNegative val="0"/>
          <c:cat>
            <c:numRef>
              <c:f>Summary!$C$576:$M$576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Summary!$C$583:$M$583</c:f>
              <c:numCache>
                <c:formatCode>_(* #,##0_);_(* \(#,##0\);_(* "-"??_);_(@_)</c:formatCode>
                <c:ptCount val="11"/>
                <c:pt idx="0">
                  <c:v>182331</c:v>
                </c:pt>
                <c:pt idx="1">
                  <c:v>219882</c:v>
                </c:pt>
              </c:numCache>
            </c:numRef>
          </c:val>
          <c:extLst>
            <c:ext xmlns:c16="http://schemas.microsoft.com/office/drawing/2014/chart" uri="{C3380CC4-5D6E-409C-BE32-E72D297353CC}">
              <c16:uniqueId val="{00000005-5D9F-064C-8160-670FAD83BE50}"/>
            </c:ext>
          </c:extLst>
        </c:ser>
        <c:dLbls>
          <c:showLegendKey val="0"/>
          <c:showVal val="0"/>
          <c:showCatName val="0"/>
          <c:showSerName val="0"/>
          <c:showPercent val="0"/>
          <c:showBubbleSize val="0"/>
        </c:dLbls>
        <c:gapWidth val="111"/>
        <c:overlap val="100"/>
        <c:axId val="233043456"/>
        <c:axId val="233044992"/>
      </c:barChart>
      <c:catAx>
        <c:axId val="233043456"/>
        <c:scaling>
          <c:orientation val="minMax"/>
        </c:scaling>
        <c:delete val="0"/>
        <c:axPos val="b"/>
        <c:numFmt formatCode="General" sourceLinked="1"/>
        <c:majorTickMark val="out"/>
        <c:minorTickMark val="none"/>
        <c:tickLblPos val="nextTo"/>
        <c:txPr>
          <a:bodyPr/>
          <a:lstStyle/>
          <a:p>
            <a:pPr>
              <a:defRPr sz="1200" b="0"/>
            </a:pPr>
            <a:endParaRPr lang="en-US"/>
          </a:p>
        </c:txPr>
        <c:crossAx val="233044992"/>
        <c:crosses val="autoZero"/>
        <c:auto val="1"/>
        <c:lblAlgn val="ctr"/>
        <c:lblOffset val="100"/>
        <c:noMultiLvlLbl val="0"/>
      </c:catAx>
      <c:valAx>
        <c:axId val="233044992"/>
        <c:scaling>
          <c:orientation val="minMax"/>
          <c:min val="0"/>
        </c:scaling>
        <c:delete val="0"/>
        <c:axPos val="l"/>
        <c:majorGridlines/>
        <c:title>
          <c:tx>
            <c:rich>
              <a:bodyPr rot="-5400000" vert="horz"/>
              <a:lstStyle/>
              <a:p>
                <a:pPr>
                  <a:defRPr/>
                </a:pPr>
                <a:r>
                  <a:rPr lang="en-US"/>
                  <a:t>Units</a:t>
                </a:r>
              </a:p>
            </c:rich>
          </c:tx>
          <c:layout>
            <c:manualLayout>
              <c:xMode val="edge"/>
              <c:yMode val="edge"/>
              <c:x val="1.7038327331921376E-3"/>
              <c:y val="0.39945450167152408"/>
            </c:manualLayout>
          </c:layout>
          <c:overlay val="0"/>
        </c:title>
        <c:numFmt formatCode="_(* #,##0_);_(* \(#,##0\);_(* &quot;-&quot;??_);_(@_)" sourceLinked="1"/>
        <c:majorTickMark val="out"/>
        <c:minorTickMark val="none"/>
        <c:tickLblPos val="nextTo"/>
        <c:crossAx val="233043456"/>
        <c:crosses val="autoZero"/>
        <c:crossBetween val="between"/>
      </c:valAx>
    </c:plotArea>
    <c:legend>
      <c:legendPos val="r"/>
      <c:layout>
        <c:manualLayout>
          <c:xMode val="edge"/>
          <c:yMode val="edge"/>
          <c:x val="0.80782648285991576"/>
          <c:y val="0.10174443575107642"/>
          <c:w val="0.16887670072292918"/>
          <c:h val="0.82233101388321495"/>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Methodology!$B$30</c:f>
              <c:strCache>
                <c:ptCount val="1"/>
                <c:pt idx="0">
                  <c:v>Ethernet bandwidth</c:v>
                </c:pt>
              </c:strCache>
            </c:strRef>
          </c:tx>
          <c:cat>
            <c:numRef>
              <c:f>Methodology!$C$28:$X$28</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Methodology!$C$30:$X$30</c:f>
              <c:numCache>
                <c:formatCode>0%</c:formatCode>
                <c:ptCount val="22"/>
                <c:pt idx="0">
                  <c:v>0.2363366825514075</c:v>
                </c:pt>
                <c:pt idx="1">
                  <c:v>0.26126010671388444</c:v>
                </c:pt>
                <c:pt idx="2">
                  <c:v>0.25114039004710653</c:v>
                </c:pt>
                <c:pt idx="3">
                  <c:v>0.38417207079295546</c:v>
                </c:pt>
                <c:pt idx="4">
                  <c:v>0.42417382322831676</c:v>
                </c:pt>
                <c:pt idx="5">
                  <c:v>0.37489363230622441</c:v>
                </c:pt>
                <c:pt idx="6">
                  <c:v>0.43190873335062818</c:v>
                </c:pt>
                <c:pt idx="7">
                  <c:v>0.49082663568861773</c:v>
                </c:pt>
                <c:pt idx="8">
                  <c:v>0.39953696134919681</c:v>
                </c:pt>
                <c:pt idx="9">
                  <c:v>0.41922148072449872</c:v>
                </c:pt>
                <c:pt idx="10">
                  <c:v>0.464032235755518</c:v>
                </c:pt>
                <c:pt idx="11">
                  <c:v>0.48390006358873805</c:v>
                </c:pt>
                <c:pt idx="12">
                  <c:v>0.38252833299080091</c:v>
                </c:pt>
                <c:pt idx="13">
                  <c:v>0.49652067061881344</c:v>
                </c:pt>
                <c:pt idx="14">
                  <c:v>0.51744941713505388</c:v>
                </c:pt>
                <c:pt idx="15">
                  <c:v>0.4724081515700107</c:v>
                </c:pt>
                <c:pt idx="16">
                  <c:v>0.35218040667740613</c:v>
                </c:pt>
                <c:pt idx="17">
                  <c:v>0.33966742460496935</c:v>
                </c:pt>
                <c:pt idx="18">
                  <c:v>0.34618427964632725</c:v>
                </c:pt>
                <c:pt idx="19">
                  <c:v>0.35432957522788922</c:v>
                </c:pt>
                <c:pt idx="20">
                  <c:v>0.37036980451659551</c:v>
                </c:pt>
                <c:pt idx="21">
                  <c:v>0.39518209714095853</c:v>
                </c:pt>
              </c:numCache>
            </c:numRef>
          </c:val>
          <c:smooth val="1"/>
          <c:extLst>
            <c:ext xmlns:c16="http://schemas.microsoft.com/office/drawing/2014/chart" uri="{C3380CC4-5D6E-409C-BE32-E72D297353CC}">
              <c16:uniqueId val="{00000000-FC76-1C46-AB23-E30FEFD41985}"/>
            </c:ext>
          </c:extLst>
        </c:ser>
        <c:ser>
          <c:idx val="1"/>
          <c:order val="1"/>
          <c:tx>
            <c:strRef>
              <c:f>Methodology!$B$29</c:f>
              <c:strCache>
                <c:ptCount val="1"/>
                <c:pt idx="0">
                  <c:v>Internet Traffic</c:v>
                </c:pt>
              </c:strCache>
            </c:strRef>
          </c:tx>
          <c:cat>
            <c:numRef>
              <c:f>Methodology!$C$28:$X$28</c:f>
              <c:numCache>
                <c:formatCode>General</c:formatCode>
                <c:ptCount val="22"/>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pt idx="16">
                  <c:v>2023</c:v>
                </c:pt>
                <c:pt idx="17">
                  <c:v>2024</c:v>
                </c:pt>
                <c:pt idx="18">
                  <c:v>2025</c:v>
                </c:pt>
                <c:pt idx="19">
                  <c:v>2026</c:v>
                </c:pt>
                <c:pt idx="20">
                  <c:v>2027</c:v>
                </c:pt>
                <c:pt idx="21">
                  <c:v>2028</c:v>
                </c:pt>
              </c:numCache>
            </c:numRef>
          </c:cat>
          <c:val>
            <c:numRef>
              <c:f>Methodology!$C$29:$X$29</c:f>
              <c:numCache>
                <c:formatCode>0%</c:formatCode>
                <c:ptCount val="22"/>
                <c:pt idx="0">
                  <c:v>0.45098039215686292</c:v>
                </c:pt>
                <c:pt idx="1">
                  <c:v>0.41891891891891886</c:v>
                </c:pt>
                <c:pt idx="2">
                  <c:v>0.39999999999999991</c:v>
                </c:pt>
                <c:pt idx="3">
                  <c:v>0.38775510204081631</c:v>
                </c:pt>
                <c:pt idx="4">
                  <c:v>0.38</c:v>
                </c:pt>
                <c:pt idx="5">
                  <c:v>0.37</c:v>
                </c:pt>
                <c:pt idx="6">
                  <c:v>0.36</c:v>
                </c:pt>
                <c:pt idx="7">
                  <c:v>0.35</c:v>
                </c:pt>
                <c:pt idx="8">
                  <c:v>0.33</c:v>
                </c:pt>
                <c:pt idx="9">
                  <c:v>0.31</c:v>
                </c:pt>
                <c:pt idx="10">
                  <c:v>0.3</c:v>
                </c:pt>
                <c:pt idx="11">
                  <c:v>0.28999999999999998</c:v>
                </c:pt>
                <c:pt idx="12">
                  <c:v>0.28999999999999998</c:v>
                </c:pt>
                <c:pt idx="13">
                  <c:v>0.5</c:v>
                </c:pt>
                <c:pt idx="14">
                  <c:v>0.35</c:v>
                </c:pt>
                <c:pt idx="15">
                  <c:v>0.3</c:v>
                </c:pt>
                <c:pt idx="16">
                  <c:v>0.28999999999999998</c:v>
                </c:pt>
                <c:pt idx="17">
                  <c:v>0.28000000000000003</c:v>
                </c:pt>
                <c:pt idx="18">
                  <c:v>0.27</c:v>
                </c:pt>
                <c:pt idx="19">
                  <c:v>0.25800000000000001</c:v>
                </c:pt>
                <c:pt idx="20">
                  <c:v>0.246</c:v>
                </c:pt>
                <c:pt idx="21">
                  <c:v>0.23399999999999999</c:v>
                </c:pt>
              </c:numCache>
            </c:numRef>
          </c:val>
          <c:smooth val="1"/>
          <c:extLst>
            <c:ext xmlns:c16="http://schemas.microsoft.com/office/drawing/2014/chart" uri="{C3380CC4-5D6E-409C-BE32-E72D297353CC}">
              <c16:uniqueId val="{00000001-FC76-1C46-AB23-E30FEFD41985}"/>
            </c:ext>
          </c:extLst>
        </c:ser>
        <c:dLbls>
          <c:showLegendKey val="0"/>
          <c:showVal val="0"/>
          <c:showCatName val="0"/>
          <c:showSerName val="0"/>
          <c:showPercent val="0"/>
          <c:showBubbleSize val="0"/>
        </c:dLbls>
        <c:marker val="1"/>
        <c:smooth val="0"/>
        <c:axId val="218678016"/>
        <c:axId val="218679552"/>
      </c:lineChart>
      <c:catAx>
        <c:axId val="218678016"/>
        <c:scaling>
          <c:orientation val="minMax"/>
        </c:scaling>
        <c:delete val="0"/>
        <c:axPos val="b"/>
        <c:numFmt formatCode="General" sourceLinked="1"/>
        <c:majorTickMark val="out"/>
        <c:minorTickMark val="none"/>
        <c:tickLblPos val="nextTo"/>
        <c:txPr>
          <a:bodyPr rot="-5400000" vert="horz"/>
          <a:lstStyle/>
          <a:p>
            <a:pPr>
              <a:defRPr sz="1000"/>
            </a:pPr>
            <a:endParaRPr lang="en-US"/>
          </a:p>
        </c:txPr>
        <c:crossAx val="218679552"/>
        <c:crosses val="autoZero"/>
        <c:auto val="1"/>
        <c:lblAlgn val="ctr"/>
        <c:lblOffset val="100"/>
        <c:tickLblSkip val="1"/>
        <c:noMultiLvlLbl val="1"/>
      </c:catAx>
      <c:valAx>
        <c:axId val="218679552"/>
        <c:scaling>
          <c:orientation val="minMax"/>
          <c:min val="0"/>
        </c:scaling>
        <c:delete val="0"/>
        <c:axPos val="l"/>
        <c:majorGridlines/>
        <c:title>
          <c:tx>
            <c:rich>
              <a:bodyPr rot="-5400000" vert="horz"/>
              <a:lstStyle/>
              <a:p>
                <a:pPr>
                  <a:defRPr sz="1200" b="0"/>
                </a:pPr>
                <a:r>
                  <a:rPr lang="en-US" sz="1200" b="0"/>
                  <a:t>Growth rate (%)</a:t>
                </a:r>
              </a:p>
            </c:rich>
          </c:tx>
          <c:layout>
            <c:manualLayout>
              <c:xMode val="edge"/>
              <c:yMode val="edge"/>
              <c:x val="1.7081854363068763E-2"/>
              <c:y val="0.2548486483636781"/>
            </c:manualLayout>
          </c:layout>
          <c:overlay val="0"/>
        </c:title>
        <c:numFmt formatCode="0%" sourceLinked="1"/>
        <c:majorTickMark val="out"/>
        <c:minorTickMark val="none"/>
        <c:tickLblPos val="nextTo"/>
        <c:txPr>
          <a:bodyPr/>
          <a:lstStyle/>
          <a:p>
            <a:pPr>
              <a:defRPr sz="1050"/>
            </a:pPr>
            <a:endParaRPr lang="en-US"/>
          </a:p>
        </c:txPr>
        <c:crossAx val="218678016"/>
        <c:crosses val="autoZero"/>
        <c:crossBetween val="between"/>
        <c:majorUnit val="0.1"/>
      </c:valAx>
    </c:plotArea>
    <c:legend>
      <c:legendPos val="t"/>
      <c:overlay val="0"/>
      <c:txPr>
        <a:bodyPr/>
        <a:lstStyle/>
        <a:p>
          <a:pPr>
            <a:defRPr sz="1400"/>
          </a:pPr>
          <a:endParaRPr lang="en-US"/>
        </a:p>
      </c:txPr>
    </c:legend>
    <c:plotVisOnly val="1"/>
    <c:dispBlanksAs val="zero"/>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71822787720052"/>
          <c:y val="5.9701761220520344E-2"/>
          <c:w val="0.65056586375101222"/>
          <c:h val="0.83467226221835311"/>
        </c:manualLayout>
      </c:layout>
      <c:lineChart>
        <c:grouping val="standard"/>
        <c:varyColors val="0"/>
        <c:ser>
          <c:idx val="0"/>
          <c:order val="0"/>
          <c:tx>
            <c:strRef>
              <c:f>Summary!$B$458</c:f>
              <c:strCache>
                <c:ptCount val="1"/>
                <c:pt idx="0">
                  <c:v>Short Reach (100m/300m)</c:v>
                </c:pt>
              </c:strCache>
            </c:strRef>
          </c:tx>
          <c:cat>
            <c:numRef>
              <c:f>Summary!$C$457:$M$457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Summary!$C$458:$M$458</c:f>
              <c:numCache>
                <c:formatCode>_(* #,##0_);_(* \(#,##0\);_(* "-"??_);_(@_)</c:formatCode>
                <c:ptCount val="11"/>
                <c:pt idx="0">
                  <c:v>14084264</c:v>
                </c:pt>
                <c:pt idx="1">
                  <c:v>12626905</c:v>
                </c:pt>
              </c:numCache>
            </c:numRef>
          </c:val>
          <c:smooth val="1"/>
          <c:extLst>
            <c:ext xmlns:c16="http://schemas.microsoft.com/office/drawing/2014/chart" uri="{C3380CC4-5D6E-409C-BE32-E72D297353CC}">
              <c16:uniqueId val="{00000000-67F5-734D-A34D-2E2F4E3466FC}"/>
            </c:ext>
          </c:extLst>
        </c:ser>
        <c:ser>
          <c:idx val="1"/>
          <c:order val="1"/>
          <c:tx>
            <c:strRef>
              <c:f>Summary!$B$459</c:f>
              <c:strCache>
                <c:ptCount val="1"/>
                <c:pt idx="0">
                  <c:v>Long Reach (10 km)</c:v>
                </c:pt>
              </c:strCache>
            </c:strRef>
          </c:tx>
          <c:cat>
            <c:numRef>
              <c:f>Summary!$C$457:$M$457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Summary!$C$459:$M$459</c:f>
              <c:numCache>
                <c:formatCode>_(* #,##0_);_(* \(#,##0\);_(* "-"??_);_(@_)</c:formatCode>
                <c:ptCount val="11"/>
                <c:pt idx="0">
                  <c:v>7087259</c:v>
                </c:pt>
                <c:pt idx="1">
                  <c:v>5481407</c:v>
                </c:pt>
              </c:numCache>
            </c:numRef>
          </c:val>
          <c:smooth val="1"/>
          <c:extLst>
            <c:ext xmlns:c16="http://schemas.microsoft.com/office/drawing/2014/chart" uri="{C3380CC4-5D6E-409C-BE32-E72D297353CC}">
              <c16:uniqueId val="{00000001-67F5-734D-A34D-2E2F4E3466FC}"/>
            </c:ext>
          </c:extLst>
        </c:ser>
        <c:ser>
          <c:idx val="2"/>
          <c:order val="2"/>
          <c:tx>
            <c:strRef>
              <c:f>Summary!$B$460</c:f>
              <c:strCache>
                <c:ptCount val="1"/>
                <c:pt idx="0">
                  <c:v>Extended Reach (40 &amp; 80 Km)</c:v>
                </c:pt>
              </c:strCache>
            </c:strRef>
          </c:tx>
          <c:cat>
            <c:numRef>
              <c:f>Summary!$C$457:$M$457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Summary!$C$460:$M$460</c:f>
              <c:numCache>
                <c:formatCode>_(* #,##0_);_(* \(#,##0\);_(* "-"??_);_(@_)</c:formatCode>
                <c:ptCount val="11"/>
                <c:pt idx="0">
                  <c:v>845482.1</c:v>
                </c:pt>
                <c:pt idx="1">
                  <c:v>506727</c:v>
                </c:pt>
              </c:numCache>
            </c:numRef>
          </c:val>
          <c:smooth val="0"/>
          <c:extLst>
            <c:ext xmlns:c16="http://schemas.microsoft.com/office/drawing/2014/chart" uri="{C3380CC4-5D6E-409C-BE32-E72D297353CC}">
              <c16:uniqueId val="{00000000-B9EF-6A4D-A8B6-D914D02FAC65}"/>
            </c:ext>
          </c:extLst>
        </c:ser>
        <c:dLbls>
          <c:showLegendKey val="0"/>
          <c:showVal val="0"/>
          <c:showCatName val="0"/>
          <c:showSerName val="0"/>
          <c:showPercent val="0"/>
          <c:showBubbleSize val="0"/>
        </c:dLbls>
        <c:marker val="1"/>
        <c:smooth val="0"/>
        <c:axId val="233228160"/>
        <c:axId val="233229696"/>
      </c:lineChart>
      <c:catAx>
        <c:axId val="233228160"/>
        <c:scaling>
          <c:orientation val="minMax"/>
        </c:scaling>
        <c:delete val="0"/>
        <c:axPos val="b"/>
        <c:numFmt formatCode="General" sourceLinked="1"/>
        <c:majorTickMark val="out"/>
        <c:minorTickMark val="none"/>
        <c:tickLblPos val="nextTo"/>
        <c:txPr>
          <a:bodyPr/>
          <a:lstStyle/>
          <a:p>
            <a:pPr>
              <a:defRPr sz="1200" b="0"/>
            </a:pPr>
            <a:endParaRPr lang="en-US"/>
          </a:p>
        </c:txPr>
        <c:crossAx val="233229696"/>
        <c:crosses val="autoZero"/>
        <c:auto val="1"/>
        <c:lblAlgn val="ctr"/>
        <c:lblOffset val="100"/>
        <c:tickLblSkip val="1"/>
        <c:noMultiLvlLbl val="1"/>
      </c:catAx>
      <c:valAx>
        <c:axId val="233229696"/>
        <c:scaling>
          <c:orientation val="minMax"/>
        </c:scaling>
        <c:delete val="0"/>
        <c:axPos val="l"/>
        <c:majorGridlines/>
        <c:title>
          <c:tx>
            <c:rich>
              <a:bodyPr rot="-5400000" vert="horz"/>
              <a:lstStyle/>
              <a:p>
                <a:pPr>
                  <a:defRPr/>
                </a:pPr>
                <a:r>
                  <a:rPr lang="en-US"/>
                  <a:t>Units</a:t>
                </a:r>
              </a:p>
            </c:rich>
          </c:tx>
          <c:overlay val="0"/>
        </c:title>
        <c:numFmt formatCode="_(* #,##0_);_(* \(#,##0\);_(* &quot;-&quot;??_);_(@_)" sourceLinked="1"/>
        <c:majorTickMark val="out"/>
        <c:minorTickMark val="none"/>
        <c:tickLblPos val="nextTo"/>
        <c:crossAx val="233228160"/>
        <c:crosses val="autoZero"/>
        <c:crossBetween val="between"/>
      </c:valAx>
    </c:plotArea>
    <c:legend>
      <c:legendPos val="r"/>
      <c:layout>
        <c:manualLayout>
          <c:xMode val="edge"/>
          <c:yMode val="edge"/>
          <c:x val="0.82220637948992414"/>
          <c:y val="0.25780520696589698"/>
          <c:w val="0.17779359757497817"/>
          <c:h val="0.23482950335251707"/>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059877195222"/>
          <c:y val="6.5307225303267449E-2"/>
          <c:w val="0.6494019703197248"/>
          <c:h val="0.83265883179305233"/>
        </c:manualLayout>
      </c:layout>
      <c:lineChart>
        <c:grouping val="standard"/>
        <c:varyColors val="0"/>
        <c:ser>
          <c:idx val="0"/>
          <c:order val="0"/>
          <c:tx>
            <c:strRef>
              <c:f>Summary!$O$458</c:f>
              <c:strCache>
                <c:ptCount val="1"/>
                <c:pt idx="0">
                  <c:v>Short Reach (100m/300m)</c:v>
                </c:pt>
              </c:strCache>
            </c:strRef>
          </c:tx>
          <c:cat>
            <c:numRef>
              <c:f>Summary!$P$457:$Z$457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Summary!$P$458:$Z$458</c:f>
              <c:numCache>
                <c:formatCode>_("$"* #,##0_);_("$"* \(#,##0\);_("$"* "-"??_);_(@_)</c:formatCode>
                <c:ptCount val="11"/>
                <c:pt idx="0">
                  <c:v>188.42638884181611</c:v>
                </c:pt>
                <c:pt idx="1">
                  <c:v>153.72384549999998</c:v>
                </c:pt>
              </c:numCache>
            </c:numRef>
          </c:val>
          <c:smooth val="1"/>
          <c:extLst>
            <c:ext xmlns:c16="http://schemas.microsoft.com/office/drawing/2014/chart" uri="{C3380CC4-5D6E-409C-BE32-E72D297353CC}">
              <c16:uniqueId val="{00000001-8D12-8142-AEC7-6CCE505764F2}"/>
            </c:ext>
          </c:extLst>
        </c:ser>
        <c:ser>
          <c:idx val="1"/>
          <c:order val="1"/>
          <c:tx>
            <c:strRef>
              <c:f>Summary!$O$459</c:f>
              <c:strCache>
                <c:ptCount val="1"/>
                <c:pt idx="0">
                  <c:v>Long Reach (10 km)</c:v>
                </c:pt>
              </c:strCache>
            </c:strRef>
          </c:tx>
          <c:cat>
            <c:numRef>
              <c:f>Summary!$P$457:$Z$457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Summary!$P$459:$Z$459</c:f>
              <c:numCache>
                <c:formatCode>_("$"* #,##0_);_("$"* \(#,##0\);_("$"* "-"??_);_(@_)</c:formatCode>
                <c:ptCount val="11"/>
                <c:pt idx="0">
                  <c:v>175.26710676970723</c:v>
                </c:pt>
                <c:pt idx="1">
                  <c:v>122.24257185132863</c:v>
                </c:pt>
              </c:numCache>
            </c:numRef>
          </c:val>
          <c:smooth val="1"/>
          <c:extLst>
            <c:ext xmlns:c16="http://schemas.microsoft.com/office/drawing/2014/chart" uri="{C3380CC4-5D6E-409C-BE32-E72D297353CC}">
              <c16:uniqueId val="{00000000-8D12-8142-AEC7-6CCE505764F2}"/>
            </c:ext>
          </c:extLst>
        </c:ser>
        <c:ser>
          <c:idx val="2"/>
          <c:order val="2"/>
          <c:tx>
            <c:strRef>
              <c:f>Summary!$O$460</c:f>
              <c:strCache>
                <c:ptCount val="1"/>
                <c:pt idx="0">
                  <c:v>Extended Reach (40 &amp; 80 Km)</c:v>
                </c:pt>
              </c:strCache>
            </c:strRef>
          </c:tx>
          <c:cat>
            <c:numRef>
              <c:f>Summary!$P$457:$Z$457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Summary!$P$460:$Z$460</c:f>
              <c:numCache>
                <c:formatCode>_("$"* #,##0_);_("$"* \(#,##0\);_("$"* "-"??_);_(@_)</c:formatCode>
                <c:ptCount val="11"/>
                <c:pt idx="0">
                  <c:v>107.72634092712892</c:v>
                </c:pt>
                <c:pt idx="1">
                  <c:v>54.224780328813537</c:v>
                </c:pt>
              </c:numCache>
            </c:numRef>
          </c:val>
          <c:smooth val="0"/>
          <c:extLst>
            <c:ext xmlns:c16="http://schemas.microsoft.com/office/drawing/2014/chart" uri="{C3380CC4-5D6E-409C-BE32-E72D297353CC}">
              <c16:uniqueId val="{00000000-C890-C648-BB77-7CEB312417EF}"/>
            </c:ext>
          </c:extLst>
        </c:ser>
        <c:dLbls>
          <c:showLegendKey val="0"/>
          <c:showVal val="0"/>
          <c:showCatName val="0"/>
          <c:showSerName val="0"/>
          <c:showPercent val="0"/>
          <c:showBubbleSize val="0"/>
        </c:dLbls>
        <c:marker val="1"/>
        <c:smooth val="0"/>
        <c:axId val="233597184"/>
        <c:axId val="233623552"/>
      </c:lineChart>
      <c:catAx>
        <c:axId val="233597184"/>
        <c:scaling>
          <c:orientation val="minMax"/>
        </c:scaling>
        <c:delete val="0"/>
        <c:axPos val="b"/>
        <c:numFmt formatCode="General" sourceLinked="1"/>
        <c:majorTickMark val="out"/>
        <c:minorTickMark val="none"/>
        <c:tickLblPos val="nextTo"/>
        <c:txPr>
          <a:bodyPr/>
          <a:lstStyle/>
          <a:p>
            <a:pPr>
              <a:defRPr sz="1200" b="0"/>
            </a:pPr>
            <a:endParaRPr lang="en-US"/>
          </a:p>
        </c:txPr>
        <c:crossAx val="233623552"/>
        <c:crosses val="autoZero"/>
        <c:auto val="1"/>
        <c:lblAlgn val="ctr"/>
        <c:lblOffset val="100"/>
        <c:tickLblSkip val="1"/>
        <c:noMultiLvlLbl val="1"/>
      </c:catAx>
      <c:valAx>
        <c:axId val="233623552"/>
        <c:scaling>
          <c:orientation val="minMax"/>
        </c:scaling>
        <c:delete val="0"/>
        <c:axPos val="l"/>
        <c:majorGridlines/>
        <c:title>
          <c:tx>
            <c:rich>
              <a:bodyPr rot="-5400000" vert="horz"/>
              <a:lstStyle/>
              <a:p>
                <a:pPr>
                  <a:defRPr/>
                </a:pPr>
                <a:r>
                  <a:rPr lang="en-US"/>
                  <a:t>Sales ($M)</a:t>
                </a:r>
              </a:p>
            </c:rich>
          </c:tx>
          <c:layout>
            <c:manualLayout>
              <c:xMode val="edge"/>
              <c:yMode val="edge"/>
              <c:x val="1.1262946313117417E-2"/>
              <c:y val="0.39913658654762618"/>
            </c:manualLayout>
          </c:layout>
          <c:overlay val="0"/>
        </c:title>
        <c:numFmt formatCode="_(&quot;$&quot;* #,##0_);_(&quot;$&quot;* \(#,##0\);_(&quot;$&quot;* &quot;-&quot;??_);_(@_)" sourceLinked="1"/>
        <c:majorTickMark val="out"/>
        <c:minorTickMark val="none"/>
        <c:tickLblPos val="nextTo"/>
        <c:crossAx val="233597184"/>
        <c:crosses val="autoZero"/>
        <c:crossBetween val="between"/>
      </c:valAx>
    </c:plotArea>
    <c:legend>
      <c:legendPos val="r"/>
      <c:layout>
        <c:manualLayout>
          <c:xMode val="edge"/>
          <c:yMode val="edge"/>
          <c:x val="0.81372483950987895"/>
          <c:y val="4.9851804232028257E-2"/>
          <c:w val="0.16641533533883901"/>
          <c:h val="0.84216150759122899"/>
        </c:manualLayout>
      </c:layout>
      <c:overlay val="0"/>
      <c:txPr>
        <a:bodyPr/>
        <a:lstStyle/>
        <a:p>
          <a:pPr>
            <a:defRPr sz="12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29957601453668"/>
          <c:y val="5.5257369935372801E-2"/>
          <c:w val="0.77875384615384613"/>
          <c:h val="0.81750234728501792"/>
        </c:manualLayout>
      </c:layout>
      <c:lineChart>
        <c:grouping val="standard"/>
        <c:varyColors val="0"/>
        <c:ser>
          <c:idx val="1"/>
          <c:order val="0"/>
          <c:tx>
            <c:strRef>
              <c:f>Summary!$O$202</c:f>
              <c:strCache>
                <c:ptCount val="1"/>
                <c:pt idx="0">
                  <c:v>On board</c:v>
                </c:pt>
              </c:strCache>
            </c:strRef>
          </c:tx>
          <c:cat>
            <c:numRef>
              <c:f>Summary!$P$201:$Z$201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Summary!$P$202:$Z$202</c:f>
              <c:numCache>
                <c:formatCode>_(* #,##0_);_(* \(#,##0\);_(* "-"??_);_(@_)</c:formatCode>
                <c:ptCount val="11"/>
                <c:pt idx="0">
                  <c:v>271842</c:v>
                </c:pt>
                <c:pt idx="1">
                  <c:v>220820.2</c:v>
                </c:pt>
              </c:numCache>
            </c:numRef>
          </c:val>
          <c:smooth val="0"/>
          <c:extLst>
            <c:ext xmlns:c16="http://schemas.microsoft.com/office/drawing/2014/chart" uri="{C3380CC4-5D6E-409C-BE32-E72D297353CC}">
              <c16:uniqueId val="{00000000-487B-C744-8624-0F1137E8F1D2}"/>
            </c:ext>
          </c:extLst>
        </c:ser>
        <c:ser>
          <c:idx val="2"/>
          <c:order val="1"/>
          <c:tx>
            <c:strRef>
              <c:f>Summary!$O$203</c:f>
              <c:strCache>
                <c:ptCount val="1"/>
                <c:pt idx="0">
                  <c:v>Direct detect</c:v>
                </c:pt>
              </c:strCache>
            </c:strRef>
          </c:tx>
          <c:cat>
            <c:numRef>
              <c:f>Summary!$P$201:$Z$201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Summary!$P$203:$Z$203</c:f>
              <c:numCache>
                <c:formatCode>_(* #,##0_);_(* \(#,##0\);_(* "-"??_);_(@_)</c:formatCode>
                <c:ptCount val="11"/>
                <c:pt idx="0">
                  <c:v>27000</c:v>
                </c:pt>
                <c:pt idx="1">
                  <c:v>38000</c:v>
                </c:pt>
              </c:numCache>
            </c:numRef>
          </c:val>
          <c:smooth val="0"/>
          <c:extLst>
            <c:ext xmlns:c16="http://schemas.microsoft.com/office/drawing/2014/chart" uri="{C3380CC4-5D6E-409C-BE32-E72D297353CC}">
              <c16:uniqueId val="{00000001-487B-C744-8624-0F1137E8F1D2}"/>
            </c:ext>
          </c:extLst>
        </c:ser>
        <c:ser>
          <c:idx val="0"/>
          <c:order val="2"/>
          <c:tx>
            <c:strRef>
              <c:f>Summary!$O$204</c:f>
              <c:strCache>
                <c:ptCount val="1"/>
                <c:pt idx="0">
                  <c:v>CFP-DCO</c:v>
                </c:pt>
              </c:strCache>
            </c:strRef>
          </c:tx>
          <c:cat>
            <c:numRef>
              <c:f>Summary!$P$201:$Z$201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Summary!$P$204:$Z$204</c:f>
              <c:numCache>
                <c:formatCode>_(* #,##0_);_(* \(#,##0\);_(* "-"??_);_(@_)</c:formatCode>
                <c:ptCount val="11"/>
                <c:pt idx="0">
                  <c:v>39955</c:v>
                </c:pt>
                <c:pt idx="1">
                  <c:v>77155.600000000006</c:v>
                </c:pt>
              </c:numCache>
            </c:numRef>
          </c:val>
          <c:smooth val="0"/>
          <c:extLst>
            <c:ext xmlns:c16="http://schemas.microsoft.com/office/drawing/2014/chart" uri="{C3380CC4-5D6E-409C-BE32-E72D297353CC}">
              <c16:uniqueId val="{00000000-222C-0346-B90F-F11B9BC80C4E}"/>
            </c:ext>
          </c:extLst>
        </c:ser>
        <c:ser>
          <c:idx val="4"/>
          <c:order val="3"/>
          <c:tx>
            <c:strRef>
              <c:f>Summary!$O$205</c:f>
              <c:strCache>
                <c:ptCount val="1"/>
                <c:pt idx="0">
                  <c:v>100GbE ZR</c:v>
                </c:pt>
              </c:strCache>
            </c:strRef>
          </c:tx>
          <c:cat>
            <c:numRef>
              <c:f>Summary!$P$201:$Z$201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Summary!$P$205:$Z$205</c:f>
              <c:numCache>
                <c:formatCode>_(* #,##0_);_(* \(#,##0\);_(* "-"??_);_(@_)</c:formatCode>
                <c:ptCount val="11"/>
                <c:pt idx="0">
                  <c:v>0</c:v>
                </c:pt>
                <c:pt idx="1">
                  <c:v>0</c:v>
                </c:pt>
              </c:numCache>
            </c:numRef>
          </c:val>
          <c:smooth val="0"/>
          <c:extLst>
            <c:ext xmlns:c16="http://schemas.microsoft.com/office/drawing/2014/chart" uri="{C3380CC4-5D6E-409C-BE32-E72D297353CC}">
              <c16:uniqueId val="{00000002-487B-C744-8624-0F1137E8F1D2}"/>
            </c:ext>
          </c:extLst>
        </c:ser>
        <c:ser>
          <c:idx val="3"/>
          <c:order val="4"/>
          <c:tx>
            <c:strRef>
              <c:f>Summary!$O$206</c:f>
              <c:strCache>
                <c:ptCount val="1"/>
                <c:pt idx="0">
                  <c:v>CFP2-ACO</c:v>
                </c:pt>
              </c:strCache>
            </c:strRef>
          </c:tx>
          <c:cat>
            <c:numRef>
              <c:f>Summary!$P$201:$Z$201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Summary!$P$206:$Z$206</c:f>
              <c:numCache>
                <c:formatCode>_(* #,##0_);_(* \(#,##0\);_(* "-"??_);_(@_)</c:formatCode>
                <c:ptCount val="11"/>
                <c:pt idx="0">
                  <c:v>18203</c:v>
                </c:pt>
                <c:pt idx="1">
                  <c:v>9024.2000000000007</c:v>
                </c:pt>
              </c:numCache>
            </c:numRef>
          </c:val>
          <c:smooth val="0"/>
          <c:extLst>
            <c:ext xmlns:c16="http://schemas.microsoft.com/office/drawing/2014/chart" uri="{C3380CC4-5D6E-409C-BE32-E72D297353CC}">
              <c16:uniqueId val="{00000000-196C-AA4F-9F6E-5FAD18C0A5D0}"/>
            </c:ext>
          </c:extLst>
        </c:ser>
        <c:dLbls>
          <c:showLegendKey val="0"/>
          <c:showVal val="0"/>
          <c:showCatName val="0"/>
          <c:showSerName val="0"/>
          <c:showPercent val="0"/>
          <c:showBubbleSize val="0"/>
        </c:dLbls>
        <c:marker val="1"/>
        <c:smooth val="0"/>
        <c:axId val="233731584"/>
        <c:axId val="233733120"/>
      </c:lineChart>
      <c:catAx>
        <c:axId val="233731584"/>
        <c:scaling>
          <c:orientation val="minMax"/>
        </c:scaling>
        <c:delete val="0"/>
        <c:axPos val="b"/>
        <c:numFmt formatCode="General" sourceLinked="1"/>
        <c:majorTickMark val="out"/>
        <c:minorTickMark val="none"/>
        <c:tickLblPos val="nextTo"/>
        <c:txPr>
          <a:bodyPr/>
          <a:lstStyle/>
          <a:p>
            <a:pPr>
              <a:defRPr sz="1200" b="0"/>
            </a:pPr>
            <a:endParaRPr lang="en-US"/>
          </a:p>
        </c:txPr>
        <c:crossAx val="233733120"/>
        <c:crosses val="autoZero"/>
        <c:auto val="1"/>
        <c:lblAlgn val="ctr"/>
        <c:lblOffset val="100"/>
        <c:noMultiLvlLbl val="0"/>
      </c:catAx>
      <c:valAx>
        <c:axId val="233733120"/>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42102700148561E-2"/>
              <c:y val="0.38790504669243037"/>
            </c:manualLayout>
          </c:layout>
          <c:overlay val="0"/>
        </c:title>
        <c:numFmt formatCode="_(* #,##0_);_(* \(#,##0\);_(* &quot;-&quot;_);_(@_)" sourceLinked="0"/>
        <c:majorTickMark val="out"/>
        <c:minorTickMark val="none"/>
        <c:tickLblPos val="nextTo"/>
        <c:txPr>
          <a:bodyPr/>
          <a:lstStyle/>
          <a:p>
            <a:pPr>
              <a:defRPr sz="1400" b="0"/>
            </a:pPr>
            <a:endParaRPr lang="en-US"/>
          </a:p>
        </c:txPr>
        <c:crossAx val="233731584"/>
        <c:crosses val="autoZero"/>
        <c:crossBetween val="between"/>
      </c:valAx>
    </c:plotArea>
    <c:legend>
      <c:legendPos val="r"/>
      <c:layout>
        <c:manualLayout>
          <c:xMode val="edge"/>
          <c:yMode val="edge"/>
          <c:x val="0.58729644978588202"/>
          <c:y val="3.348186337493142E-2"/>
          <c:w val="0.23776971532404603"/>
          <c:h val="0.45475688105358514"/>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553676311441582"/>
          <c:y val="0.13880663370973664"/>
          <c:w val="0.80827817040103134"/>
          <c:h val="0.75375248580132637"/>
        </c:manualLayout>
      </c:layout>
      <c:lineChart>
        <c:grouping val="standard"/>
        <c:varyColors val="0"/>
        <c:ser>
          <c:idx val="1"/>
          <c:order val="0"/>
          <c:tx>
            <c:strRef>
              <c:f>Summary!$B$97</c:f>
              <c:strCache>
                <c:ptCount val="1"/>
                <c:pt idx="0">
                  <c:v>Ethernet</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Summary!$C$97:$M$97</c:f>
              <c:numCache>
                <c:formatCode>_("$"* #,##0_);_("$"* \(#,##0\);_("$"* "-"??_);_(@_)</c:formatCode>
                <c:ptCount val="11"/>
                <c:pt idx="0">
                  <c:v>3388.017527813528</c:v>
                </c:pt>
                <c:pt idx="1">
                  <c:v>2782.4703988713959</c:v>
                </c:pt>
              </c:numCache>
            </c:numRef>
          </c:val>
          <c:smooth val="1"/>
          <c:extLst>
            <c:ext xmlns:c16="http://schemas.microsoft.com/office/drawing/2014/chart" uri="{C3380CC4-5D6E-409C-BE32-E72D297353CC}">
              <c16:uniqueId val="{00000000-2CE6-6542-B6CC-8EB5FA18C9D7}"/>
            </c:ext>
          </c:extLst>
        </c:ser>
        <c:ser>
          <c:idx val="2"/>
          <c:order val="1"/>
          <c:tx>
            <c:strRef>
              <c:f>Summary!$B$98</c:f>
              <c:strCache>
                <c:ptCount val="1"/>
                <c:pt idx="0">
                  <c:v>Fibre Channel</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Summary!$C$98:$M$98</c:f>
              <c:numCache>
                <c:formatCode>_("$"* #,##0_);_("$"* \(#,##0\);_("$"* "-"??_);_(@_)</c:formatCode>
                <c:ptCount val="11"/>
                <c:pt idx="0">
                  <c:v>218.4222266667125</c:v>
                </c:pt>
                <c:pt idx="1">
                  <c:v>271.04595053612644</c:v>
                </c:pt>
              </c:numCache>
            </c:numRef>
          </c:val>
          <c:smooth val="1"/>
          <c:extLst>
            <c:ext xmlns:c16="http://schemas.microsoft.com/office/drawing/2014/chart" uri="{C3380CC4-5D6E-409C-BE32-E72D297353CC}">
              <c16:uniqueId val="{00000001-2CE6-6542-B6CC-8EB5FA18C9D7}"/>
            </c:ext>
          </c:extLst>
        </c:ser>
        <c:ser>
          <c:idx val="4"/>
          <c:order val="2"/>
          <c:tx>
            <c:strRef>
              <c:f>Summary!$B$99</c:f>
              <c:strCache>
                <c:ptCount val="1"/>
                <c:pt idx="0">
                  <c:v>Optical Interconnects</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Summary!$C$99:$M$99</c:f>
              <c:numCache>
                <c:formatCode>_("$"* #,##0_);_("$"* \(#,##0\);_("$"* "-"??_);_(@_)</c:formatCode>
                <c:ptCount val="11"/>
                <c:pt idx="0">
                  <c:v>227.1686618283141</c:v>
                </c:pt>
                <c:pt idx="1">
                  <c:v>383.14520409235945</c:v>
                </c:pt>
              </c:numCache>
            </c:numRef>
          </c:val>
          <c:smooth val="1"/>
          <c:extLst>
            <c:ext xmlns:c16="http://schemas.microsoft.com/office/drawing/2014/chart" uri="{C3380CC4-5D6E-409C-BE32-E72D297353CC}">
              <c16:uniqueId val="{00000002-2CE6-6542-B6CC-8EB5FA18C9D7}"/>
            </c:ext>
          </c:extLst>
        </c:ser>
        <c:dLbls>
          <c:showLegendKey val="0"/>
          <c:showVal val="0"/>
          <c:showCatName val="0"/>
          <c:showSerName val="0"/>
          <c:showPercent val="0"/>
          <c:showBubbleSize val="0"/>
        </c:dLbls>
        <c:marker val="1"/>
        <c:smooth val="0"/>
        <c:axId val="233768832"/>
        <c:axId val="233770368"/>
      </c:lineChart>
      <c:catAx>
        <c:axId val="233768832"/>
        <c:scaling>
          <c:orientation val="minMax"/>
        </c:scaling>
        <c:delete val="0"/>
        <c:axPos val="b"/>
        <c:numFmt formatCode="General" sourceLinked="1"/>
        <c:majorTickMark val="out"/>
        <c:minorTickMark val="none"/>
        <c:tickLblPos val="nextTo"/>
        <c:txPr>
          <a:bodyPr/>
          <a:lstStyle/>
          <a:p>
            <a:pPr>
              <a:defRPr sz="1200" b="0"/>
            </a:pPr>
            <a:endParaRPr lang="en-US"/>
          </a:p>
        </c:txPr>
        <c:crossAx val="233770368"/>
        <c:crosses val="autoZero"/>
        <c:auto val="1"/>
        <c:lblAlgn val="ctr"/>
        <c:lblOffset val="100"/>
        <c:noMultiLvlLbl val="1"/>
      </c:catAx>
      <c:valAx>
        <c:axId val="233770368"/>
        <c:scaling>
          <c:orientation val="minMax"/>
          <c:min val="0"/>
        </c:scaling>
        <c:delete val="0"/>
        <c:axPos val="l"/>
        <c:majorGridlines/>
        <c:title>
          <c:tx>
            <c:rich>
              <a:bodyPr rot="-5400000" vert="horz"/>
              <a:lstStyle/>
              <a:p>
                <a:pPr>
                  <a:defRPr sz="1400" b="0">
                    <a:latin typeface="+mn-lt"/>
                  </a:defRPr>
                </a:pPr>
                <a:r>
                  <a:rPr lang="en-US" sz="1400" b="0">
                    <a:latin typeface="+mn-lt"/>
                  </a:rPr>
                  <a:t>Revenues ($ M)</a:t>
                </a:r>
              </a:p>
            </c:rich>
          </c:tx>
          <c:layout>
            <c:manualLayout>
              <c:xMode val="edge"/>
              <c:yMode val="edge"/>
              <c:x val="6.9216932824454165E-4"/>
              <c:y val="0.28490545304537213"/>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233768832"/>
        <c:crosses val="autoZero"/>
        <c:crossBetween val="between"/>
      </c:valAx>
    </c:plotArea>
    <c:legend>
      <c:legendPos val="t"/>
      <c:layout>
        <c:manualLayout>
          <c:xMode val="edge"/>
          <c:yMode val="edge"/>
          <c:x val="0.12978719085924434"/>
          <c:y val="2.866796448066752E-2"/>
          <c:w val="0.8186658467371426"/>
          <c:h val="7.1947473925450409E-2"/>
        </c:manualLayout>
      </c:layou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53496100294819"/>
          <c:y val="6.0209460641966819E-2"/>
          <c:w val="0.82880408289194996"/>
          <c:h val="0.82992992722331682"/>
        </c:manualLayout>
      </c:layout>
      <c:lineChart>
        <c:grouping val="standard"/>
        <c:varyColors val="0"/>
        <c:ser>
          <c:idx val="0"/>
          <c:order val="0"/>
          <c:tx>
            <c:strRef>
              <c:f>Summary!$B$100</c:f>
              <c:strCache>
                <c:ptCount val="1"/>
                <c:pt idx="0">
                  <c:v>CWDM / DWDM</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Summary!$C$100:$M$100</c:f>
              <c:numCache>
                <c:formatCode>_("$"* #,##0_);_("$"* \(#,##0\);_("$"* "-"??_);_(@_)</c:formatCode>
                <c:ptCount val="11"/>
                <c:pt idx="0">
                  <c:v>3757.3280952727268</c:v>
                </c:pt>
                <c:pt idx="1">
                  <c:v>3740.8947562632848</c:v>
                </c:pt>
              </c:numCache>
            </c:numRef>
          </c:val>
          <c:smooth val="1"/>
          <c:extLst>
            <c:ext xmlns:c16="http://schemas.microsoft.com/office/drawing/2014/chart" uri="{C3380CC4-5D6E-409C-BE32-E72D297353CC}">
              <c16:uniqueId val="{00000000-444C-1A4F-AA15-F2A7FB53F3FB}"/>
            </c:ext>
          </c:extLst>
        </c:ser>
        <c:ser>
          <c:idx val="5"/>
          <c:order val="1"/>
          <c:tx>
            <c:strRef>
              <c:f>Summary!$B$101</c:f>
              <c:strCache>
                <c:ptCount val="1"/>
                <c:pt idx="0">
                  <c:v>Wireless Fronthaul</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Summary!$C$101:$M$101</c:f>
              <c:numCache>
                <c:formatCode>_("$"* #,##0_);_("$"* \(#,##0\);_("$"* "-"??_);_(@_)</c:formatCode>
                <c:ptCount val="11"/>
                <c:pt idx="0">
                  <c:v>365.79070959702165</c:v>
                </c:pt>
                <c:pt idx="1">
                  <c:v>918.08542910141614</c:v>
                </c:pt>
              </c:numCache>
            </c:numRef>
          </c:val>
          <c:smooth val="1"/>
          <c:extLst>
            <c:ext xmlns:c16="http://schemas.microsoft.com/office/drawing/2014/chart" uri="{C3380CC4-5D6E-409C-BE32-E72D297353CC}">
              <c16:uniqueId val="{00000001-444C-1A4F-AA15-F2A7FB53F3FB}"/>
            </c:ext>
          </c:extLst>
        </c:ser>
        <c:ser>
          <c:idx val="1"/>
          <c:order val="2"/>
          <c:tx>
            <c:strRef>
              <c:f>Summary!$B$102</c:f>
              <c:strCache>
                <c:ptCount val="1"/>
                <c:pt idx="0">
                  <c:v>Wireless Backhaul</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Summary!$C$102:$M$102</c:f>
              <c:numCache>
                <c:formatCode>_("$"* #,##0_);_("$"* \(#,##0\);_("$"* "-"??_);_(@_)</c:formatCode>
                <c:ptCount val="11"/>
                <c:pt idx="0">
                  <c:v>82.303681142702601</c:v>
                </c:pt>
                <c:pt idx="1">
                  <c:v>144.68243122208546</c:v>
                </c:pt>
              </c:numCache>
            </c:numRef>
          </c:val>
          <c:smooth val="1"/>
          <c:extLst>
            <c:ext xmlns:c16="http://schemas.microsoft.com/office/drawing/2014/chart" uri="{C3380CC4-5D6E-409C-BE32-E72D297353CC}">
              <c16:uniqueId val="{00000003-444C-1A4F-AA15-F2A7FB53F3FB}"/>
            </c:ext>
          </c:extLst>
        </c:ser>
        <c:ser>
          <c:idx val="4"/>
          <c:order val="3"/>
          <c:tx>
            <c:strRef>
              <c:f>Summary!$B$103</c:f>
              <c:strCache>
                <c:ptCount val="1"/>
                <c:pt idx="0">
                  <c:v>FTTx</c:v>
                </c:pt>
              </c:strCache>
            </c:strRef>
          </c:tx>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Summary!$C$103:$M$103</c:f>
              <c:numCache>
                <c:formatCode>_("$"* #,##0_);_("$"* \(#,##0\);_("$"* "-"??_);_(@_)</c:formatCode>
                <c:ptCount val="11"/>
                <c:pt idx="0">
                  <c:v>708.65392982679441</c:v>
                </c:pt>
                <c:pt idx="1">
                  <c:v>570.57454620101282</c:v>
                </c:pt>
              </c:numCache>
            </c:numRef>
          </c:val>
          <c:smooth val="1"/>
          <c:extLst>
            <c:ext xmlns:c16="http://schemas.microsoft.com/office/drawing/2014/chart" uri="{C3380CC4-5D6E-409C-BE32-E72D297353CC}">
              <c16:uniqueId val="{00000002-444C-1A4F-AA15-F2A7FB53F3FB}"/>
            </c:ext>
          </c:extLst>
        </c:ser>
        <c:dLbls>
          <c:showLegendKey val="0"/>
          <c:showVal val="0"/>
          <c:showCatName val="0"/>
          <c:showSerName val="0"/>
          <c:showPercent val="0"/>
          <c:showBubbleSize val="0"/>
        </c:dLbls>
        <c:marker val="1"/>
        <c:smooth val="0"/>
        <c:axId val="233819520"/>
        <c:axId val="233825408"/>
      </c:lineChart>
      <c:catAx>
        <c:axId val="233819520"/>
        <c:scaling>
          <c:orientation val="minMax"/>
        </c:scaling>
        <c:delete val="0"/>
        <c:axPos val="b"/>
        <c:numFmt formatCode="General" sourceLinked="1"/>
        <c:majorTickMark val="out"/>
        <c:minorTickMark val="none"/>
        <c:tickLblPos val="nextTo"/>
        <c:txPr>
          <a:bodyPr/>
          <a:lstStyle/>
          <a:p>
            <a:pPr>
              <a:defRPr sz="1200" b="0"/>
            </a:pPr>
            <a:endParaRPr lang="en-US"/>
          </a:p>
        </c:txPr>
        <c:crossAx val="233825408"/>
        <c:crosses val="autoZero"/>
        <c:auto val="1"/>
        <c:lblAlgn val="ctr"/>
        <c:lblOffset val="100"/>
        <c:noMultiLvlLbl val="1"/>
      </c:catAx>
      <c:valAx>
        <c:axId val="233825408"/>
        <c:scaling>
          <c:orientation val="minMax"/>
          <c:min val="0"/>
        </c:scaling>
        <c:delete val="0"/>
        <c:axPos val="l"/>
        <c:majorGridlines/>
        <c:title>
          <c:tx>
            <c:rich>
              <a:bodyPr rot="-5400000" vert="horz"/>
              <a:lstStyle/>
              <a:p>
                <a:pPr>
                  <a:defRPr sz="1400"/>
                </a:pPr>
                <a:r>
                  <a:rPr lang="en-US" sz="1400"/>
                  <a:t>Revenues</a:t>
                </a:r>
                <a:r>
                  <a:rPr lang="en-US" sz="1400" baseline="0"/>
                  <a:t> ($ M)</a:t>
                </a:r>
                <a:endParaRPr lang="en-US" sz="1400"/>
              </a:p>
            </c:rich>
          </c:tx>
          <c:layout>
            <c:manualLayout>
              <c:xMode val="edge"/>
              <c:yMode val="edge"/>
              <c:x val="1.2045613981443725E-2"/>
              <c:y val="0.34713095633136909"/>
            </c:manualLayout>
          </c:layout>
          <c:overlay val="0"/>
        </c:title>
        <c:numFmt formatCode="_(&quot;$&quot;* #,##0_);_(&quot;$&quot;* \(#,##0\);_(&quot;$&quot;* &quot;-&quot;??_);_(@_)" sourceLinked="1"/>
        <c:majorTickMark val="out"/>
        <c:minorTickMark val="none"/>
        <c:tickLblPos val="nextTo"/>
        <c:txPr>
          <a:bodyPr/>
          <a:lstStyle/>
          <a:p>
            <a:pPr>
              <a:defRPr sz="1100" b="0"/>
            </a:pPr>
            <a:endParaRPr lang="en-US"/>
          </a:p>
        </c:txPr>
        <c:crossAx val="233819520"/>
        <c:crosses val="autoZero"/>
        <c:crossBetween val="between"/>
      </c:valAx>
    </c:plotArea>
    <c:legend>
      <c:legendPos val="t"/>
      <c:layout>
        <c:manualLayout>
          <c:xMode val="edge"/>
          <c:yMode val="edge"/>
          <c:x val="0.15470933069986337"/>
          <c:y val="6.7365601733590338E-2"/>
          <c:w val="0.32103557029921037"/>
          <c:h val="0.37772444578088077"/>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665519750309841"/>
          <c:y val="0.110970552865765"/>
          <c:w val="0.76781538148930639"/>
          <c:h val="0.76527516243190996"/>
        </c:manualLayout>
      </c:layout>
      <c:barChart>
        <c:barDir val="col"/>
        <c:grouping val="clustered"/>
        <c:varyColors val="0"/>
        <c:ser>
          <c:idx val="1"/>
          <c:order val="0"/>
          <c:tx>
            <c:strRef>
              <c:f>Summary!$B$28</c:f>
              <c:strCache>
                <c:ptCount val="1"/>
                <c:pt idx="0">
                  <c:v>WSS modules</c:v>
                </c:pt>
              </c:strCache>
            </c:strRef>
          </c:tx>
          <c:invertIfNegative val="0"/>
          <c:cat>
            <c:numRef>
              <c:f>Summary!$C$26:$M$26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Summary!$C$28:$M$28</c:f>
              <c:numCache>
                <c:formatCode>_("$"* #,##0_);_("$"* \(#,##0\);_("$"* "-"??_);_(@_)</c:formatCode>
                <c:ptCount val="11"/>
                <c:pt idx="0">
                  <c:v>365.31830158163763</c:v>
                </c:pt>
                <c:pt idx="1">
                  <c:v>518.68237217981789</c:v>
                </c:pt>
              </c:numCache>
            </c:numRef>
          </c:val>
          <c:extLst>
            <c:ext xmlns:c16="http://schemas.microsoft.com/office/drawing/2014/chart" uri="{C3380CC4-5D6E-409C-BE32-E72D297353CC}">
              <c16:uniqueId val="{00000001-8BCC-374F-BA47-71F2469DD882}"/>
            </c:ext>
          </c:extLst>
        </c:ser>
        <c:dLbls>
          <c:showLegendKey val="0"/>
          <c:showVal val="0"/>
          <c:showCatName val="0"/>
          <c:showSerName val="0"/>
          <c:showPercent val="0"/>
          <c:showBubbleSize val="0"/>
        </c:dLbls>
        <c:gapWidth val="150"/>
        <c:axId val="233854848"/>
        <c:axId val="233856384"/>
      </c:barChart>
      <c:catAx>
        <c:axId val="233854848"/>
        <c:scaling>
          <c:orientation val="minMax"/>
        </c:scaling>
        <c:delete val="0"/>
        <c:axPos val="b"/>
        <c:numFmt formatCode="General" sourceLinked="1"/>
        <c:majorTickMark val="out"/>
        <c:minorTickMark val="none"/>
        <c:tickLblPos val="nextTo"/>
        <c:txPr>
          <a:bodyPr/>
          <a:lstStyle/>
          <a:p>
            <a:pPr>
              <a:defRPr sz="1400" b="0"/>
            </a:pPr>
            <a:endParaRPr lang="en-US"/>
          </a:p>
        </c:txPr>
        <c:crossAx val="233856384"/>
        <c:crosses val="autoZero"/>
        <c:auto val="1"/>
        <c:lblAlgn val="ctr"/>
        <c:lblOffset val="100"/>
        <c:noMultiLvlLbl val="0"/>
      </c:catAx>
      <c:valAx>
        <c:axId val="233856384"/>
        <c:scaling>
          <c:orientation val="minMax"/>
          <c:min val="0"/>
        </c:scaling>
        <c:delete val="0"/>
        <c:axPos val="l"/>
        <c:majorGridlines/>
        <c:title>
          <c:tx>
            <c:rich>
              <a:bodyPr rot="-5400000" vert="horz"/>
              <a:lstStyle/>
              <a:p>
                <a:pPr>
                  <a:defRPr sz="1400" b="0"/>
                </a:pPr>
                <a:r>
                  <a:rPr lang="en-US" sz="1400" b="0"/>
                  <a:t>Sales ($M)</a:t>
                </a:r>
              </a:p>
            </c:rich>
          </c:tx>
          <c:layout>
            <c:manualLayout>
              <c:xMode val="edge"/>
              <c:yMode val="edge"/>
              <c:x val="6.2744459448220791E-3"/>
              <c:y val="0.38795274965645604"/>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233854848"/>
        <c:crosses val="autoZero"/>
        <c:crossBetween val="between"/>
      </c:valAx>
    </c:plotArea>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0"/>
    </mc:Choice>
    <mc:Fallback>
      <c:style val="10"/>
    </mc:Fallback>
  </mc:AlternateContent>
  <c:chart>
    <c:title>
      <c:layout>
        <c:manualLayout>
          <c:xMode val="edge"/>
          <c:yMode val="edge"/>
          <c:x val="0.38749084768745401"/>
          <c:y val="1.11763819342253E-2"/>
        </c:manualLayout>
      </c:layout>
      <c:overlay val="0"/>
      <c:txPr>
        <a:bodyPr/>
        <a:lstStyle/>
        <a:p>
          <a:pPr>
            <a:defRPr sz="1400"/>
          </a:pPr>
          <a:endParaRPr lang="en-US"/>
        </a:p>
      </c:txPr>
    </c:title>
    <c:autoTitleDeleted val="0"/>
    <c:plotArea>
      <c:layout>
        <c:manualLayout>
          <c:layoutTarget val="inner"/>
          <c:xMode val="edge"/>
          <c:yMode val="edge"/>
          <c:x val="0.22046495058187332"/>
          <c:y val="8.9743524613158904E-2"/>
          <c:w val="0.73695050879660928"/>
          <c:h val="0.769035269387495"/>
        </c:manualLayout>
      </c:layout>
      <c:barChart>
        <c:barDir val="col"/>
        <c:grouping val="stacked"/>
        <c:varyColors val="0"/>
        <c:ser>
          <c:idx val="0"/>
          <c:order val="0"/>
          <c:tx>
            <c:strRef>
              <c:f>Summary!$B$27</c:f>
              <c:strCache>
                <c:ptCount val="1"/>
                <c:pt idx="0">
                  <c:v>Transceivers (all types)</c:v>
                </c:pt>
              </c:strCache>
            </c:strRef>
          </c:tx>
          <c:spPr>
            <a:ln>
              <a:solidFill>
                <a:schemeClr val="accent1"/>
              </a:solidFill>
            </a:ln>
          </c:spPr>
          <c:invertIfNegative val="0"/>
          <c:cat>
            <c:numRef>
              <c:f>Summary!$C$26:$M$26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Summary!$C$27:$M$27</c:f>
              <c:numCache>
                <c:formatCode>_("$"* #,##0_);_("$"* \(#,##0\);_("$"* "-"??_);_(@_)</c:formatCode>
                <c:ptCount val="11"/>
                <c:pt idx="0">
                  <c:v>8747.6848321477992</c:v>
                </c:pt>
                <c:pt idx="1">
                  <c:v>8810.8987162876801</c:v>
                </c:pt>
              </c:numCache>
            </c:numRef>
          </c:val>
          <c:extLst>
            <c:ext xmlns:c16="http://schemas.microsoft.com/office/drawing/2014/chart" uri="{C3380CC4-5D6E-409C-BE32-E72D297353CC}">
              <c16:uniqueId val="{00000000-F513-B14F-850B-A9C5AA7EF1D4}"/>
            </c:ext>
          </c:extLst>
        </c:ser>
        <c:dLbls>
          <c:showLegendKey val="0"/>
          <c:showVal val="0"/>
          <c:showCatName val="0"/>
          <c:showSerName val="0"/>
          <c:showPercent val="0"/>
          <c:showBubbleSize val="0"/>
        </c:dLbls>
        <c:gapWidth val="100"/>
        <c:overlap val="100"/>
        <c:axId val="233901440"/>
        <c:axId val="233903232"/>
      </c:barChart>
      <c:catAx>
        <c:axId val="233901440"/>
        <c:scaling>
          <c:orientation val="minMax"/>
        </c:scaling>
        <c:delete val="0"/>
        <c:axPos val="b"/>
        <c:numFmt formatCode="General" sourceLinked="1"/>
        <c:majorTickMark val="none"/>
        <c:minorTickMark val="none"/>
        <c:tickLblPos val="nextTo"/>
        <c:txPr>
          <a:bodyPr/>
          <a:lstStyle/>
          <a:p>
            <a:pPr>
              <a:defRPr sz="1400" b="0"/>
            </a:pPr>
            <a:endParaRPr lang="en-US"/>
          </a:p>
        </c:txPr>
        <c:crossAx val="233903232"/>
        <c:crosses val="autoZero"/>
        <c:auto val="1"/>
        <c:lblAlgn val="ctr"/>
        <c:lblOffset val="100"/>
        <c:noMultiLvlLbl val="0"/>
      </c:catAx>
      <c:valAx>
        <c:axId val="233903232"/>
        <c:scaling>
          <c:orientation val="minMax"/>
        </c:scaling>
        <c:delete val="0"/>
        <c:axPos val="l"/>
        <c:majorGridlines/>
        <c:title>
          <c:tx>
            <c:rich>
              <a:bodyPr/>
              <a:lstStyle/>
              <a:p>
                <a:pPr>
                  <a:defRPr sz="1400" b="0"/>
                </a:pPr>
                <a:r>
                  <a:rPr lang="en-US" sz="1400" b="0"/>
                  <a:t>Sales ($M)</a:t>
                </a:r>
              </a:p>
            </c:rich>
          </c:tx>
          <c:layout>
            <c:manualLayout>
              <c:xMode val="edge"/>
              <c:yMode val="edge"/>
              <c:x val="5.8508985936229496E-3"/>
              <c:y val="0.31702630682615202"/>
            </c:manualLayout>
          </c:layout>
          <c:overlay val="0"/>
        </c:title>
        <c:numFmt formatCode="_(\$* #,##0_);_(\$* \(#,##0\);_(\$* &quot;-&quot;_);_(@_)" sourceLinked="0"/>
        <c:majorTickMark val="out"/>
        <c:minorTickMark val="none"/>
        <c:tickLblPos val="nextTo"/>
        <c:txPr>
          <a:bodyPr/>
          <a:lstStyle/>
          <a:p>
            <a:pPr>
              <a:defRPr sz="1400" b="0"/>
            </a:pPr>
            <a:endParaRPr lang="en-US"/>
          </a:p>
        </c:txPr>
        <c:crossAx val="233901440"/>
        <c:crosses val="autoZero"/>
        <c:crossBetween val="between"/>
      </c:valAx>
    </c:plotArea>
    <c:plotVisOnly val="1"/>
    <c:dispBlanksAs val="gap"/>
    <c:showDLblsOverMax val="0"/>
  </c:chart>
  <c:printSettings>
    <c:headerFooter/>
    <c:pageMargins b="0.750000000000003" l="0.70000000000000095" r="0.70000000000000095" t="0.750000000000003"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8930783561488057"/>
          <c:y val="4.7075354866308539E-2"/>
          <c:w val="0.78339784557037639"/>
          <c:h val="0.86166208589873916"/>
        </c:manualLayout>
      </c:layout>
      <c:barChart>
        <c:barDir val="col"/>
        <c:grouping val="clustered"/>
        <c:varyColors val="0"/>
        <c:ser>
          <c:idx val="0"/>
          <c:order val="0"/>
          <c:tx>
            <c:strRef>
              <c:f>Summary!$B$202</c:f>
              <c:strCache>
                <c:ptCount val="1"/>
                <c:pt idx="0">
                  <c:v>Coherent On-Board</c:v>
                </c:pt>
              </c:strCache>
            </c:strRef>
          </c:tx>
          <c:invertIfNegative val="0"/>
          <c:cat>
            <c:numRef>
              <c:f>Summary!$C$201:$M$201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Summary!$C$202:$M$202</c:f>
              <c:numCache>
                <c:formatCode>_(* #,##0_);_(* \(#,##0\);_(* "-"??_);_(@_)</c:formatCode>
                <c:ptCount val="11"/>
                <c:pt idx="0">
                  <c:v>362394</c:v>
                </c:pt>
                <c:pt idx="1">
                  <c:v>354772.4</c:v>
                </c:pt>
              </c:numCache>
            </c:numRef>
          </c:val>
          <c:extLst>
            <c:ext xmlns:c16="http://schemas.microsoft.com/office/drawing/2014/chart" uri="{C3380CC4-5D6E-409C-BE32-E72D297353CC}">
              <c16:uniqueId val="{00000000-C192-114D-A124-147331240296}"/>
            </c:ext>
          </c:extLst>
        </c:ser>
        <c:ser>
          <c:idx val="1"/>
          <c:order val="1"/>
          <c:tx>
            <c:strRef>
              <c:f>Summary!$B$203</c:f>
              <c:strCache>
                <c:ptCount val="1"/>
                <c:pt idx="0">
                  <c:v>Coherent Pluggables</c:v>
                </c:pt>
              </c:strCache>
            </c:strRef>
          </c:tx>
          <c:invertIfNegative val="0"/>
          <c:cat>
            <c:numRef>
              <c:f>Summary!$C$201:$M$201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Summary!$C$203:$M$203</c:f>
              <c:numCache>
                <c:formatCode>_(* #,##0_);_(* \(#,##0\);_(* "-"??_);_(@_)</c:formatCode>
                <c:ptCount val="11"/>
                <c:pt idx="0">
                  <c:v>107106</c:v>
                </c:pt>
                <c:pt idx="1">
                  <c:v>208309.59999999998</c:v>
                </c:pt>
              </c:numCache>
            </c:numRef>
          </c:val>
          <c:extLst>
            <c:ext xmlns:c16="http://schemas.microsoft.com/office/drawing/2014/chart" uri="{C3380CC4-5D6E-409C-BE32-E72D297353CC}">
              <c16:uniqueId val="{00000001-C192-114D-A124-147331240296}"/>
            </c:ext>
          </c:extLst>
        </c:ser>
        <c:dLbls>
          <c:showLegendKey val="0"/>
          <c:showVal val="0"/>
          <c:showCatName val="0"/>
          <c:showSerName val="0"/>
          <c:showPercent val="0"/>
          <c:showBubbleSize val="0"/>
        </c:dLbls>
        <c:gapWidth val="150"/>
        <c:axId val="233958016"/>
        <c:axId val="233968000"/>
      </c:barChart>
      <c:catAx>
        <c:axId val="233958016"/>
        <c:scaling>
          <c:orientation val="minMax"/>
        </c:scaling>
        <c:delete val="0"/>
        <c:axPos val="b"/>
        <c:numFmt formatCode="General" sourceLinked="1"/>
        <c:majorTickMark val="out"/>
        <c:minorTickMark val="none"/>
        <c:tickLblPos val="nextTo"/>
        <c:txPr>
          <a:bodyPr/>
          <a:lstStyle/>
          <a:p>
            <a:pPr>
              <a:defRPr sz="1200" b="0"/>
            </a:pPr>
            <a:endParaRPr lang="en-US"/>
          </a:p>
        </c:txPr>
        <c:crossAx val="233968000"/>
        <c:crosses val="autoZero"/>
        <c:auto val="1"/>
        <c:lblAlgn val="ctr"/>
        <c:lblOffset val="100"/>
        <c:noMultiLvlLbl val="0"/>
      </c:catAx>
      <c:valAx>
        <c:axId val="233968000"/>
        <c:scaling>
          <c:orientation val="minMax"/>
          <c:max val="1800000"/>
          <c:min val="0"/>
        </c:scaling>
        <c:delete val="0"/>
        <c:axPos val="l"/>
        <c:majorGridlines/>
        <c:title>
          <c:tx>
            <c:rich>
              <a:bodyPr rot="-5400000" vert="horz"/>
              <a:lstStyle/>
              <a:p>
                <a:pPr>
                  <a:defRPr sz="1400" b="0"/>
                </a:pPr>
                <a:r>
                  <a:rPr lang="en-US" sz="1400" b="0"/>
                  <a:t>Unit</a:t>
                </a:r>
                <a:r>
                  <a:rPr lang="en-US" sz="1400" b="0" baseline="0"/>
                  <a:t> </a:t>
                </a:r>
                <a:r>
                  <a:rPr lang="en-US" sz="1400" b="0"/>
                  <a:t> Shipments</a:t>
                </a:r>
              </a:p>
            </c:rich>
          </c:tx>
          <c:overlay val="0"/>
        </c:title>
        <c:numFmt formatCode="_(* #,##0_);_(* \(#,##0\);_(* &quot;-&quot;??_);_(@_)" sourceLinked="1"/>
        <c:majorTickMark val="out"/>
        <c:minorTickMark val="none"/>
        <c:tickLblPos val="nextTo"/>
        <c:txPr>
          <a:bodyPr/>
          <a:lstStyle/>
          <a:p>
            <a:pPr>
              <a:defRPr sz="1200"/>
            </a:pPr>
            <a:endParaRPr lang="en-US"/>
          </a:p>
        </c:txPr>
        <c:crossAx val="233958016"/>
        <c:crosses val="autoZero"/>
        <c:crossBetween val="between"/>
        <c:majorUnit val="200000"/>
      </c:valAx>
    </c:plotArea>
    <c:legend>
      <c:legendPos val="r"/>
      <c:layout>
        <c:manualLayout>
          <c:xMode val="edge"/>
          <c:yMode val="edge"/>
          <c:x val="0.17219955799271214"/>
          <c:y val="8.1828889180385611E-2"/>
          <c:w val="0.33140084449964696"/>
          <c:h val="0.28517148421670785"/>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16070943268743"/>
          <c:y val="5.5257369935372801E-2"/>
          <c:w val="0.79071016576824782"/>
          <c:h val="0.83430383572958799"/>
        </c:manualLayout>
      </c:layout>
      <c:lineChart>
        <c:grouping val="standard"/>
        <c:varyColors val="0"/>
        <c:ser>
          <c:idx val="4"/>
          <c:order val="0"/>
          <c:tx>
            <c:strRef>
              <c:f>Summary!$O$231</c:f>
              <c:strCache>
                <c:ptCount val="1"/>
                <c:pt idx="0">
                  <c:v>400ZR</c:v>
                </c:pt>
              </c:strCache>
            </c:strRef>
          </c:tx>
          <c:cat>
            <c:numRef>
              <c:f>Summary!$P$230:$Z$230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Summary!$P$231:$Z$231</c:f>
              <c:numCache>
                <c:formatCode>_(* #,##0_);_(* \(#,##0\);_(* "-"??_);_(@_)</c:formatCode>
                <c:ptCount val="11"/>
                <c:pt idx="0">
                  <c:v>0</c:v>
                </c:pt>
                <c:pt idx="1">
                  <c:v>200</c:v>
                </c:pt>
              </c:numCache>
            </c:numRef>
          </c:val>
          <c:smooth val="0"/>
          <c:extLst>
            <c:ext xmlns:c16="http://schemas.microsoft.com/office/drawing/2014/chart" uri="{C3380CC4-5D6E-409C-BE32-E72D297353CC}">
              <c16:uniqueId val="{00000000-DD26-084E-8DD2-F2BB3413A44B}"/>
            </c:ext>
          </c:extLst>
        </c:ser>
        <c:ser>
          <c:idx val="2"/>
          <c:order val="1"/>
          <c:tx>
            <c:strRef>
              <c:f>Summary!$O$232</c:f>
              <c:strCache>
                <c:ptCount val="1"/>
                <c:pt idx="0">
                  <c:v>400ZR+   OSPF/QSFP-DD</c:v>
                </c:pt>
              </c:strCache>
            </c:strRef>
          </c:tx>
          <c:cat>
            <c:numRef>
              <c:f>Summary!$P$230:$Z$230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Summary!$P$232:$Z$232</c:f>
              <c:numCache>
                <c:formatCode>_(* #,##0_);_(* \(#,##0\);_(* "-"??_);_(@_)</c:formatCode>
                <c:ptCount val="11"/>
                <c:pt idx="0">
                  <c:v>0</c:v>
                </c:pt>
                <c:pt idx="1">
                  <c:v>100</c:v>
                </c:pt>
              </c:numCache>
            </c:numRef>
          </c:val>
          <c:smooth val="0"/>
          <c:extLst>
            <c:ext xmlns:c16="http://schemas.microsoft.com/office/drawing/2014/chart" uri="{C3380CC4-5D6E-409C-BE32-E72D297353CC}">
              <c16:uniqueId val="{00000001-DD26-084E-8DD2-F2BB3413A44B}"/>
            </c:ext>
          </c:extLst>
        </c:ser>
        <c:ser>
          <c:idx val="1"/>
          <c:order val="2"/>
          <c:tx>
            <c:strRef>
              <c:f>Summary!$O$233</c:f>
              <c:strCache>
                <c:ptCount val="1"/>
                <c:pt idx="0">
                  <c:v>400ZR+ CFP2</c:v>
                </c:pt>
              </c:strCache>
            </c:strRef>
          </c:tx>
          <c:cat>
            <c:numRef>
              <c:f>Summary!$P$230:$Z$230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Summary!$P$233:$Z$233</c:f>
              <c:numCache>
                <c:formatCode>_(* #,##0_);_(* \(#,##0\);_(* "-"??_);_(@_)</c:formatCode>
                <c:ptCount val="11"/>
                <c:pt idx="0">
                  <c:v>0</c:v>
                </c:pt>
                <c:pt idx="1">
                  <c:v>0</c:v>
                </c:pt>
              </c:numCache>
            </c:numRef>
          </c:val>
          <c:smooth val="0"/>
          <c:extLst>
            <c:ext xmlns:c16="http://schemas.microsoft.com/office/drawing/2014/chart" uri="{C3380CC4-5D6E-409C-BE32-E72D297353CC}">
              <c16:uniqueId val="{00000001-BCA8-2049-B8ED-39D878DA0EC4}"/>
            </c:ext>
          </c:extLst>
        </c:ser>
        <c:ser>
          <c:idx val="0"/>
          <c:order val="3"/>
          <c:tx>
            <c:strRef>
              <c:f>Summary!$O$234</c:f>
              <c:strCache>
                <c:ptCount val="1"/>
                <c:pt idx="0">
                  <c:v>600G and above</c:v>
                </c:pt>
              </c:strCache>
            </c:strRef>
          </c:tx>
          <c:cat>
            <c:numRef>
              <c:f>Summary!$P$230:$Z$230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Summary!$P$234:$Z$234</c:f>
              <c:numCache>
                <c:formatCode>_(* #,##0_);_(* \(#,##0\);_(* "-"??_);_(@_)</c:formatCode>
                <c:ptCount val="11"/>
                <c:pt idx="0">
                  <c:v>0</c:v>
                </c:pt>
                <c:pt idx="1">
                  <c:v>82</c:v>
                </c:pt>
              </c:numCache>
            </c:numRef>
          </c:val>
          <c:smooth val="0"/>
          <c:extLst>
            <c:ext xmlns:c16="http://schemas.microsoft.com/office/drawing/2014/chart" uri="{C3380CC4-5D6E-409C-BE32-E72D297353CC}">
              <c16:uniqueId val="{00000000-AFDB-6B44-A4EB-B13777380C2F}"/>
            </c:ext>
          </c:extLst>
        </c:ser>
        <c:dLbls>
          <c:showLegendKey val="0"/>
          <c:showVal val="0"/>
          <c:showCatName val="0"/>
          <c:showSerName val="0"/>
          <c:showPercent val="0"/>
          <c:showBubbleSize val="0"/>
        </c:dLbls>
        <c:marker val="1"/>
        <c:smooth val="0"/>
        <c:axId val="234008960"/>
        <c:axId val="234010496"/>
      </c:lineChart>
      <c:catAx>
        <c:axId val="234008960"/>
        <c:scaling>
          <c:orientation val="minMax"/>
        </c:scaling>
        <c:delete val="0"/>
        <c:axPos val="b"/>
        <c:numFmt formatCode="General" sourceLinked="1"/>
        <c:majorTickMark val="out"/>
        <c:minorTickMark val="none"/>
        <c:tickLblPos val="nextTo"/>
        <c:txPr>
          <a:bodyPr/>
          <a:lstStyle/>
          <a:p>
            <a:pPr>
              <a:defRPr sz="1200" b="0"/>
            </a:pPr>
            <a:endParaRPr lang="en-US"/>
          </a:p>
        </c:txPr>
        <c:crossAx val="234010496"/>
        <c:crosses val="autoZero"/>
        <c:auto val="1"/>
        <c:lblAlgn val="ctr"/>
        <c:lblOffset val="100"/>
        <c:noMultiLvlLbl val="0"/>
      </c:catAx>
      <c:valAx>
        <c:axId val="234010496"/>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1.7119248834666305E-2"/>
              <c:y val="0.37425896939495584"/>
            </c:manualLayout>
          </c:layout>
          <c:overlay val="0"/>
        </c:title>
        <c:numFmt formatCode="_(* #,##0_);_(* \(#,##0\);_(* &quot;-&quot;_);_(@_)" sourceLinked="0"/>
        <c:majorTickMark val="out"/>
        <c:minorTickMark val="none"/>
        <c:tickLblPos val="nextTo"/>
        <c:txPr>
          <a:bodyPr/>
          <a:lstStyle/>
          <a:p>
            <a:pPr>
              <a:defRPr sz="1200" b="0"/>
            </a:pPr>
            <a:endParaRPr lang="en-US"/>
          </a:p>
        </c:txPr>
        <c:crossAx val="234008960"/>
        <c:crosses val="autoZero"/>
        <c:crossBetween val="between"/>
        <c:majorUnit val="100000"/>
      </c:valAx>
    </c:plotArea>
    <c:legend>
      <c:legendPos val="r"/>
      <c:layout>
        <c:manualLayout>
          <c:xMode val="edge"/>
          <c:yMode val="edge"/>
          <c:x val="0.22732167817464538"/>
          <c:y val="0.12517321884928378"/>
          <c:w val="0.32906041379673762"/>
          <c:h val="0.3605148646663015"/>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634399374219181"/>
          <c:y val="5.5257369935372801E-2"/>
          <c:w val="0.77401166586005465"/>
          <c:h val="0.80066019617723105"/>
        </c:manualLayout>
      </c:layout>
      <c:lineChart>
        <c:grouping val="standard"/>
        <c:varyColors val="0"/>
        <c:ser>
          <c:idx val="1"/>
          <c:order val="0"/>
          <c:tx>
            <c:strRef>
              <c:f>Summary!$B$231</c:f>
              <c:strCache>
                <c:ptCount val="1"/>
                <c:pt idx="0">
                  <c:v>CFP2-DCO</c:v>
                </c:pt>
              </c:strCache>
            </c:strRef>
          </c:tx>
          <c:cat>
            <c:numRef>
              <c:f>Summary!$C$230:$M$230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Summary!$C$231:$M$231</c:f>
              <c:numCache>
                <c:formatCode>_(* #,##0_);_(* \(#,##0\);_(* "-"??_);_(@_)</c:formatCode>
                <c:ptCount val="11"/>
                <c:pt idx="0">
                  <c:v>30745</c:v>
                </c:pt>
                <c:pt idx="1">
                  <c:v>85733</c:v>
                </c:pt>
              </c:numCache>
            </c:numRef>
          </c:val>
          <c:smooth val="0"/>
          <c:extLst>
            <c:ext xmlns:c16="http://schemas.microsoft.com/office/drawing/2014/chart" uri="{C3380CC4-5D6E-409C-BE32-E72D297353CC}">
              <c16:uniqueId val="{00000000-D251-2E4C-BB76-C77E39289CF0}"/>
            </c:ext>
          </c:extLst>
        </c:ser>
        <c:ser>
          <c:idx val="3"/>
          <c:order val="1"/>
          <c:tx>
            <c:strRef>
              <c:f>Summary!$B$232</c:f>
              <c:strCache>
                <c:ptCount val="1"/>
                <c:pt idx="0">
                  <c:v>CFP2-ACO</c:v>
                </c:pt>
              </c:strCache>
            </c:strRef>
          </c:tx>
          <c:cat>
            <c:numRef>
              <c:f>Summary!$C$230:$M$230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Summary!$C$232:$M$232</c:f>
              <c:numCache>
                <c:formatCode>_(* #,##0_);_(* \(#,##0\);_(* "-"??_);_(@_)</c:formatCode>
                <c:ptCount val="11"/>
                <c:pt idx="0">
                  <c:v>18203</c:v>
                </c:pt>
                <c:pt idx="1">
                  <c:v>36096.800000000003</c:v>
                </c:pt>
              </c:numCache>
            </c:numRef>
          </c:val>
          <c:smooth val="0"/>
          <c:extLst>
            <c:ext xmlns:c16="http://schemas.microsoft.com/office/drawing/2014/chart" uri="{C3380CC4-5D6E-409C-BE32-E72D297353CC}">
              <c16:uniqueId val="{00000001-D251-2E4C-BB76-C77E39289CF0}"/>
            </c:ext>
          </c:extLst>
        </c:ser>
        <c:dLbls>
          <c:showLegendKey val="0"/>
          <c:showVal val="0"/>
          <c:showCatName val="0"/>
          <c:showSerName val="0"/>
          <c:showPercent val="0"/>
          <c:showBubbleSize val="0"/>
        </c:dLbls>
        <c:marker val="1"/>
        <c:smooth val="0"/>
        <c:axId val="234028416"/>
        <c:axId val="232203392"/>
      </c:lineChart>
      <c:catAx>
        <c:axId val="234028416"/>
        <c:scaling>
          <c:orientation val="minMax"/>
        </c:scaling>
        <c:delete val="0"/>
        <c:axPos val="b"/>
        <c:numFmt formatCode="General" sourceLinked="1"/>
        <c:majorTickMark val="out"/>
        <c:minorTickMark val="none"/>
        <c:tickLblPos val="nextTo"/>
        <c:txPr>
          <a:bodyPr/>
          <a:lstStyle/>
          <a:p>
            <a:pPr>
              <a:defRPr sz="1200" b="0"/>
            </a:pPr>
            <a:endParaRPr lang="en-US"/>
          </a:p>
        </c:txPr>
        <c:crossAx val="232203392"/>
        <c:crosses val="autoZero"/>
        <c:auto val="1"/>
        <c:lblAlgn val="ctr"/>
        <c:lblOffset val="100"/>
        <c:noMultiLvlLbl val="0"/>
      </c:catAx>
      <c:valAx>
        <c:axId val="232203392"/>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2.9509118698815066E-2"/>
              <c:y val="0.38790501613073969"/>
            </c:manualLayout>
          </c:layout>
          <c:overlay val="0"/>
        </c:title>
        <c:numFmt formatCode="_(* #,##0_);_(* \(#,##0\);_(* &quot;-&quot;_);_(@_)" sourceLinked="0"/>
        <c:majorTickMark val="out"/>
        <c:minorTickMark val="none"/>
        <c:tickLblPos val="nextTo"/>
        <c:txPr>
          <a:bodyPr/>
          <a:lstStyle/>
          <a:p>
            <a:pPr>
              <a:defRPr sz="1200" b="0"/>
            </a:pPr>
            <a:endParaRPr lang="en-US"/>
          </a:p>
        </c:txPr>
        <c:crossAx val="234028416"/>
        <c:crosses val="autoZero"/>
        <c:crossBetween val="between"/>
      </c:valAx>
    </c:plotArea>
    <c:legend>
      <c:legendPos val="r"/>
      <c:layout>
        <c:manualLayout>
          <c:xMode val="edge"/>
          <c:yMode val="edge"/>
          <c:x val="0.1861089372959592"/>
          <c:y val="7.2647481505192485E-2"/>
          <c:w val="0.1974086584663946"/>
          <c:h val="0.18976232612432969"/>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338161830621337"/>
          <c:y val="0.106272060455931"/>
          <c:w val="0.7600955035843554"/>
          <c:h val="0.78628717588645303"/>
        </c:manualLayout>
      </c:layout>
      <c:lineChart>
        <c:grouping val="standard"/>
        <c:varyColors val="0"/>
        <c:ser>
          <c:idx val="1"/>
          <c:order val="0"/>
          <c:tx>
            <c:strRef>
              <c:f>Summary!$B$58</c:f>
              <c:strCache>
                <c:ptCount val="1"/>
                <c:pt idx="0">
                  <c:v>Ethernet</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Summary!$C$58:$M$58</c:f>
              <c:numCache>
                <c:formatCode>_(* #,##0_);_(* \(#,##0\);_(* "-"??_);_(@_)</c:formatCode>
                <c:ptCount val="11"/>
                <c:pt idx="0">
                  <c:v>46060310.33669468</c:v>
                </c:pt>
                <c:pt idx="1">
                  <c:v>42208306.517515101</c:v>
                </c:pt>
              </c:numCache>
            </c:numRef>
          </c:val>
          <c:smooth val="1"/>
          <c:extLst>
            <c:ext xmlns:c16="http://schemas.microsoft.com/office/drawing/2014/chart" uri="{C3380CC4-5D6E-409C-BE32-E72D297353CC}">
              <c16:uniqueId val="{00000000-B406-1D48-A508-D1E1F5998803}"/>
            </c:ext>
          </c:extLst>
        </c:ser>
        <c:ser>
          <c:idx val="2"/>
          <c:order val="1"/>
          <c:tx>
            <c:strRef>
              <c:f>Summary!$B$59</c:f>
              <c:strCache>
                <c:ptCount val="1"/>
                <c:pt idx="0">
                  <c:v>Fibre Channel</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Summary!$C$59:$M$59</c:f>
              <c:numCache>
                <c:formatCode>_(* #,##0_);_(* \(#,##0\);_(* "-"??_);_(@_)</c:formatCode>
                <c:ptCount val="11"/>
                <c:pt idx="0">
                  <c:v>7839170</c:v>
                </c:pt>
                <c:pt idx="1">
                  <c:v>7687734.5578942783</c:v>
                </c:pt>
              </c:numCache>
            </c:numRef>
          </c:val>
          <c:smooth val="1"/>
          <c:extLst>
            <c:ext xmlns:c16="http://schemas.microsoft.com/office/drawing/2014/chart" uri="{C3380CC4-5D6E-409C-BE32-E72D297353CC}">
              <c16:uniqueId val="{00000001-B406-1D48-A508-D1E1F5998803}"/>
            </c:ext>
          </c:extLst>
        </c:ser>
        <c:ser>
          <c:idx val="4"/>
          <c:order val="2"/>
          <c:tx>
            <c:strRef>
              <c:f>Summary!$B$60</c:f>
              <c:strCache>
                <c:ptCount val="1"/>
                <c:pt idx="0">
                  <c:v>Optical Interconnects</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Summary!$C$60:$M$60</c:f>
              <c:numCache>
                <c:formatCode>_(* #,##0_);_(* \(#,##0\);_(* "-"??_);_(@_)</c:formatCode>
                <c:ptCount val="11"/>
                <c:pt idx="0">
                  <c:v>6080954</c:v>
                </c:pt>
                <c:pt idx="1">
                  <c:v>4940245</c:v>
                </c:pt>
              </c:numCache>
            </c:numRef>
          </c:val>
          <c:smooth val="1"/>
          <c:extLst>
            <c:ext xmlns:c16="http://schemas.microsoft.com/office/drawing/2014/chart" uri="{C3380CC4-5D6E-409C-BE32-E72D297353CC}">
              <c16:uniqueId val="{00000002-B406-1D48-A508-D1E1F5998803}"/>
            </c:ext>
          </c:extLst>
        </c:ser>
        <c:dLbls>
          <c:showLegendKey val="0"/>
          <c:showVal val="0"/>
          <c:showCatName val="0"/>
          <c:showSerName val="0"/>
          <c:showPercent val="0"/>
          <c:showBubbleSize val="0"/>
        </c:dLbls>
        <c:marker val="1"/>
        <c:smooth val="0"/>
        <c:axId val="219247744"/>
        <c:axId val="219249280"/>
      </c:lineChart>
      <c:catAx>
        <c:axId val="219247744"/>
        <c:scaling>
          <c:orientation val="minMax"/>
        </c:scaling>
        <c:delete val="0"/>
        <c:axPos val="b"/>
        <c:numFmt formatCode="General" sourceLinked="1"/>
        <c:majorTickMark val="out"/>
        <c:minorTickMark val="none"/>
        <c:tickLblPos val="nextTo"/>
        <c:txPr>
          <a:bodyPr/>
          <a:lstStyle/>
          <a:p>
            <a:pPr>
              <a:defRPr sz="1200" b="0"/>
            </a:pPr>
            <a:endParaRPr lang="en-US"/>
          </a:p>
        </c:txPr>
        <c:crossAx val="219249280"/>
        <c:crosses val="autoZero"/>
        <c:auto val="1"/>
        <c:lblAlgn val="ctr"/>
        <c:lblOffset val="100"/>
        <c:noMultiLvlLbl val="1"/>
      </c:catAx>
      <c:valAx>
        <c:axId val="219249280"/>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1.2164549842920468E-2"/>
              <c:y val="0.36760459979851334"/>
            </c:manualLayout>
          </c:layout>
          <c:overlay val="0"/>
        </c:title>
        <c:numFmt formatCode="_(* #,##0_);_(* \(#,##0\);_(* &quot;-&quot;??_);_(@_)" sourceLinked="1"/>
        <c:majorTickMark val="out"/>
        <c:minorTickMark val="none"/>
        <c:tickLblPos val="nextTo"/>
        <c:txPr>
          <a:bodyPr/>
          <a:lstStyle/>
          <a:p>
            <a:pPr>
              <a:defRPr sz="1200" b="0"/>
            </a:pPr>
            <a:endParaRPr lang="en-US"/>
          </a:p>
        </c:txPr>
        <c:crossAx val="219247744"/>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66053146921986"/>
          <c:y val="8.0802156418546559E-2"/>
          <c:w val="0.78469160631317159"/>
          <c:h val="0.82526778055557581"/>
        </c:manualLayout>
      </c:layout>
      <c:barChart>
        <c:barDir val="col"/>
        <c:grouping val="stacked"/>
        <c:varyColors val="0"/>
        <c:ser>
          <c:idx val="0"/>
          <c:order val="0"/>
          <c:tx>
            <c:strRef>
              <c:f>Summary!$B$140</c:f>
              <c:strCache>
                <c:ptCount val="1"/>
                <c:pt idx="0">
                  <c:v>CWDM - up to 10 Gbps</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Summary!$C$140:$M$140</c:f>
              <c:numCache>
                <c:formatCode>_(* #,##0_);_(* \(#,##0\);_(* "-"??_);_(@_)</c:formatCode>
                <c:ptCount val="11"/>
                <c:pt idx="0">
                  <c:v>326257</c:v>
                </c:pt>
                <c:pt idx="1">
                  <c:v>376931</c:v>
                </c:pt>
              </c:numCache>
            </c:numRef>
          </c:val>
          <c:extLst>
            <c:ext xmlns:c16="http://schemas.microsoft.com/office/drawing/2014/chart" uri="{C3380CC4-5D6E-409C-BE32-E72D297353CC}">
              <c16:uniqueId val="{00000000-D3FA-B04C-83B2-47F68A6B711B}"/>
            </c:ext>
          </c:extLst>
        </c:ser>
        <c:ser>
          <c:idx val="2"/>
          <c:order val="1"/>
          <c:tx>
            <c:strRef>
              <c:f>Summary!$B$141</c:f>
              <c:strCache>
                <c:ptCount val="1"/>
                <c:pt idx="0">
                  <c:v>DWDM - up to 10 Gbps</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Summary!$C$141:$M$141</c:f>
              <c:numCache>
                <c:formatCode>_(* #,##0_);_(* \(#,##0\);_(* "-"??_);_(@_)</c:formatCode>
                <c:ptCount val="11"/>
                <c:pt idx="0">
                  <c:v>458440</c:v>
                </c:pt>
                <c:pt idx="1">
                  <c:v>562844</c:v>
                </c:pt>
              </c:numCache>
            </c:numRef>
          </c:val>
          <c:extLst>
            <c:ext xmlns:c16="http://schemas.microsoft.com/office/drawing/2014/chart" uri="{C3380CC4-5D6E-409C-BE32-E72D297353CC}">
              <c16:uniqueId val="{00000001-D3FA-B04C-83B2-47F68A6B711B}"/>
            </c:ext>
          </c:extLst>
        </c:ser>
        <c:dLbls>
          <c:showLegendKey val="0"/>
          <c:showVal val="0"/>
          <c:showCatName val="0"/>
          <c:showSerName val="0"/>
          <c:showPercent val="0"/>
          <c:showBubbleSize val="0"/>
        </c:dLbls>
        <c:gapWidth val="150"/>
        <c:overlap val="100"/>
        <c:axId val="232254080"/>
        <c:axId val="232722816"/>
      </c:barChart>
      <c:catAx>
        <c:axId val="232254080"/>
        <c:scaling>
          <c:orientation val="minMax"/>
        </c:scaling>
        <c:delete val="0"/>
        <c:axPos val="b"/>
        <c:numFmt formatCode="General" sourceLinked="1"/>
        <c:majorTickMark val="out"/>
        <c:minorTickMark val="none"/>
        <c:tickLblPos val="nextTo"/>
        <c:txPr>
          <a:bodyPr/>
          <a:lstStyle/>
          <a:p>
            <a:pPr>
              <a:defRPr sz="1200" b="0"/>
            </a:pPr>
            <a:endParaRPr lang="en-US"/>
          </a:p>
        </c:txPr>
        <c:crossAx val="232722816"/>
        <c:crosses val="autoZero"/>
        <c:auto val="1"/>
        <c:lblAlgn val="ctr"/>
        <c:lblOffset val="100"/>
        <c:noMultiLvlLbl val="1"/>
      </c:catAx>
      <c:valAx>
        <c:axId val="232722816"/>
        <c:scaling>
          <c:orientation val="minMax"/>
          <c:max val="1500000"/>
          <c:min val="0"/>
        </c:scaling>
        <c:delete val="0"/>
        <c:axPos val="l"/>
        <c:majorGridlines/>
        <c:title>
          <c:tx>
            <c:rich>
              <a:bodyPr rot="-5400000" vert="horz"/>
              <a:lstStyle/>
              <a:p>
                <a:pPr>
                  <a:defRPr sz="1400" b="0"/>
                </a:pPr>
                <a:r>
                  <a:rPr lang="en-US" sz="1400" b="0"/>
                  <a:t>Units</a:t>
                </a:r>
              </a:p>
            </c:rich>
          </c:tx>
          <c:layout>
            <c:manualLayout>
              <c:xMode val="edge"/>
              <c:yMode val="edge"/>
              <c:x val="6.0741116046898898E-4"/>
              <c:y val="0.376112524896693"/>
            </c:manualLayout>
          </c:layout>
          <c:overlay val="0"/>
        </c:title>
        <c:numFmt formatCode="_(* #,##0_);_(* \(#,##0\);_(* &quot;-&quot;??_);_(@_)" sourceLinked="1"/>
        <c:majorTickMark val="out"/>
        <c:minorTickMark val="none"/>
        <c:tickLblPos val="nextTo"/>
        <c:txPr>
          <a:bodyPr/>
          <a:lstStyle/>
          <a:p>
            <a:pPr>
              <a:defRPr sz="1200" b="0"/>
            </a:pPr>
            <a:endParaRPr lang="en-US"/>
          </a:p>
        </c:txPr>
        <c:crossAx val="232254080"/>
        <c:crosses val="autoZero"/>
        <c:crossBetween val="between"/>
        <c:majorUnit val="200000"/>
      </c:valAx>
    </c:plotArea>
    <c:legend>
      <c:legendPos val="t"/>
      <c:layout>
        <c:manualLayout>
          <c:xMode val="edge"/>
          <c:yMode val="edge"/>
          <c:x val="0.2352377485884844"/>
          <c:y val="0.11755449934416255"/>
          <c:w val="0.29834452879054135"/>
          <c:h val="0.14757815758586906"/>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baseline="0">
                <a:effectLst/>
              </a:rPr>
              <a:t>Wavelength Selective Switches</a:t>
            </a:r>
            <a:endParaRPr lang="en-US">
              <a:effectLst/>
            </a:endParaRPr>
          </a:p>
        </c:rich>
      </c:tx>
      <c:overlay val="1"/>
    </c:title>
    <c:autoTitleDeleted val="0"/>
    <c:plotArea>
      <c:layout>
        <c:manualLayout>
          <c:layoutTarget val="inner"/>
          <c:xMode val="edge"/>
          <c:yMode val="edge"/>
          <c:x val="0.1754662342411944"/>
          <c:y val="0.1357987499128247"/>
          <c:w val="0.80360984435104599"/>
          <c:h val="0.76948468190806163"/>
        </c:manualLayout>
      </c:layout>
      <c:barChart>
        <c:barDir val="col"/>
        <c:grouping val="stacked"/>
        <c:varyColors val="0"/>
        <c:ser>
          <c:idx val="0"/>
          <c:order val="0"/>
          <c:spPr>
            <a:solidFill>
              <a:schemeClr val="accent1"/>
            </a:solidFill>
            <a:ln>
              <a:noFill/>
            </a:ln>
            <a:effectLst/>
          </c:spPr>
          <c:invertIfNegative val="0"/>
          <c:cat>
            <c:numRef>
              <c:f>Summary!$C$266:$M$266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Summary!$C$267:$M$267</c:f>
              <c:numCache>
                <c:formatCode>_(* #,##0_);_(* \(#,##0\);_(* "-"??_);_(@_)</c:formatCode>
                <c:ptCount val="11"/>
                <c:pt idx="0">
                  <c:v>88577</c:v>
                </c:pt>
                <c:pt idx="1">
                  <c:v>155076</c:v>
                </c:pt>
              </c:numCache>
            </c:numRef>
          </c:val>
          <c:extLst>
            <c:ext xmlns:c16="http://schemas.microsoft.com/office/drawing/2014/chart" uri="{C3380CC4-5D6E-409C-BE32-E72D297353CC}">
              <c16:uniqueId val="{00000000-F7FE-824D-8EBC-60B16970F0CA}"/>
            </c:ext>
          </c:extLst>
        </c:ser>
        <c:dLbls>
          <c:showLegendKey val="0"/>
          <c:showVal val="0"/>
          <c:showCatName val="0"/>
          <c:showSerName val="0"/>
          <c:showPercent val="0"/>
          <c:showBubbleSize val="0"/>
        </c:dLbls>
        <c:gapWidth val="150"/>
        <c:overlap val="100"/>
        <c:axId val="232748160"/>
        <c:axId val="232749696"/>
      </c:barChart>
      <c:catAx>
        <c:axId val="232748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2749696"/>
        <c:crosses val="autoZero"/>
        <c:auto val="1"/>
        <c:lblAlgn val="ctr"/>
        <c:lblOffset val="100"/>
        <c:noMultiLvlLbl val="0"/>
      </c:catAx>
      <c:valAx>
        <c:axId val="232749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Annual shipments</a:t>
                </a:r>
              </a:p>
            </c:rich>
          </c:tx>
          <c:layout>
            <c:manualLayout>
              <c:xMode val="edge"/>
              <c:yMode val="edge"/>
              <c:x val="1.7119566316302185E-2"/>
              <c:y val="0.35837379260603175"/>
            </c:manualLayout>
          </c:layout>
          <c:overlay val="0"/>
          <c:spPr>
            <a:noFill/>
            <a:ln>
              <a:noFill/>
            </a:ln>
            <a:effectLst/>
          </c:sp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32748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27361018997686"/>
          <c:y val="0.14178410775204611"/>
          <c:w val="0.84165905940189045"/>
          <c:h val="0.75317288602452281"/>
        </c:manualLayout>
      </c:layout>
      <c:barChart>
        <c:barDir val="col"/>
        <c:grouping val="stacked"/>
        <c:varyColors val="0"/>
        <c:ser>
          <c:idx val="0"/>
          <c:order val="0"/>
          <c:tx>
            <c:strRef>
              <c:f>Summary!$B$353</c:f>
              <c:strCache>
                <c:ptCount val="1"/>
                <c:pt idx="0">
                  <c:v>Legacy 1,3,6,12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Summary!$C$353:$M$353</c:f>
              <c:numCache>
                <c:formatCode>_(* #,##0_);_(* \(#,##0\);_(* "-"??_);_(@_)</c:formatCode>
                <c:ptCount val="11"/>
                <c:pt idx="0">
                  <c:v>7401851.8200361906</c:v>
                </c:pt>
                <c:pt idx="1">
                  <c:v>7610509.7457169611</c:v>
                </c:pt>
              </c:numCache>
            </c:numRef>
          </c:val>
          <c:extLst>
            <c:ext xmlns:c16="http://schemas.microsoft.com/office/drawing/2014/chart" uri="{C3380CC4-5D6E-409C-BE32-E72D297353CC}">
              <c16:uniqueId val="{00000000-45F1-8F4C-B8EF-2CCCCA382A1E}"/>
            </c:ext>
          </c:extLst>
        </c:ser>
        <c:ser>
          <c:idx val="1"/>
          <c:order val="1"/>
          <c:tx>
            <c:strRef>
              <c:f>Summary!$B$354</c:f>
              <c:strCache>
                <c:ptCount val="1"/>
                <c:pt idx="0">
                  <c:v>10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Summary!$C$354:$M$354</c:f>
              <c:numCache>
                <c:formatCode>_(* #,##0_);_(* \(#,##0\);_(* "-"??_);_(@_)</c:formatCode>
                <c:ptCount val="11"/>
                <c:pt idx="0">
                  <c:v>8723735.2416260391</c:v>
                </c:pt>
                <c:pt idx="1">
                  <c:v>21129008.220813021</c:v>
                </c:pt>
              </c:numCache>
            </c:numRef>
          </c:val>
          <c:extLst>
            <c:ext xmlns:c16="http://schemas.microsoft.com/office/drawing/2014/chart" uri="{C3380CC4-5D6E-409C-BE32-E72D297353CC}">
              <c16:uniqueId val="{00000001-45F1-8F4C-B8EF-2CCCCA382A1E}"/>
            </c:ext>
          </c:extLst>
        </c:ser>
        <c:ser>
          <c:idx val="2"/>
          <c:order val="2"/>
          <c:tx>
            <c:strRef>
              <c:f>Summary!$B$355</c:f>
              <c:strCache>
                <c:ptCount val="1"/>
                <c:pt idx="0">
                  <c:v>25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Summary!$C$355:$M$355</c:f>
              <c:numCache>
                <c:formatCode>_(* #,##0_);_(* \(#,##0\);_(* "-"??_);_(@_)</c:formatCode>
                <c:ptCount val="11"/>
                <c:pt idx="0">
                  <c:v>339082</c:v>
                </c:pt>
                <c:pt idx="1">
                  <c:v>3595182.9999999995</c:v>
                </c:pt>
              </c:numCache>
            </c:numRef>
          </c:val>
          <c:extLst>
            <c:ext xmlns:c16="http://schemas.microsoft.com/office/drawing/2014/chart" uri="{C3380CC4-5D6E-409C-BE32-E72D297353CC}">
              <c16:uniqueId val="{00000002-45F1-8F4C-B8EF-2CCCCA382A1E}"/>
            </c:ext>
          </c:extLst>
        </c:ser>
        <c:ser>
          <c:idx val="3"/>
          <c:order val="3"/>
          <c:tx>
            <c:strRef>
              <c:f>Summary!$B$356</c:f>
              <c:strCache>
                <c:ptCount val="1"/>
                <c:pt idx="0">
                  <c:v>50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Summary!$C$356:$M$356</c:f>
              <c:numCache>
                <c:formatCode>_(* #,##0_);_(* \(#,##0\);_(* "-"??_);_(@_)</c:formatCode>
                <c:ptCount val="11"/>
                <c:pt idx="0">
                  <c:v>0</c:v>
                </c:pt>
                <c:pt idx="1">
                  <c:v>0</c:v>
                </c:pt>
              </c:numCache>
            </c:numRef>
          </c:val>
          <c:extLst>
            <c:ext xmlns:c16="http://schemas.microsoft.com/office/drawing/2014/chart" uri="{C3380CC4-5D6E-409C-BE32-E72D297353CC}">
              <c16:uniqueId val="{00000000-B803-D740-9613-A59A21C7EE6F}"/>
            </c:ext>
          </c:extLst>
        </c:ser>
        <c:ser>
          <c:idx val="5"/>
          <c:order val="4"/>
          <c:tx>
            <c:strRef>
              <c:f>Summary!$B$357</c:f>
              <c:strCache>
                <c:ptCount val="1"/>
                <c:pt idx="0">
                  <c:v>100 Gbps</c:v>
                </c:pt>
              </c:strCache>
            </c:strRef>
          </c:tx>
          <c:invertIfNegative val="0"/>
          <c:cat>
            <c:numRef>
              <c:f>Summary!$C$352:$M$352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Summary!$C$357:$M$357</c:f>
              <c:numCache>
                <c:formatCode>_(* #,##0_);_(* \(#,##0\);_(* "-"??_);_(@_)</c:formatCode>
                <c:ptCount val="11"/>
                <c:pt idx="0">
                  <c:v>0</c:v>
                </c:pt>
                <c:pt idx="1">
                  <c:v>2200</c:v>
                </c:pt>
              </c:numCache>
            </c:numRef>
          </c:val>
          <c:extLst>
            <c:ext xmlns:c16="http://schemas.microsoft.com/office/drawing/2014/chart" uri="{C3380CC4-5D6E-409C-BE32-E72D297353CC}">
              <c16:uniqueId val="{00000005-45F1-8F4C-B8EF-2CCCCA382A1E}"/>
            </c:ext>
          </c:extLst>
        </c:ser>
        <c:dLbls>
          <c:showLegendKey val="0"/>
          <c:showVal val="0"/>
          <c:showCatName val="0"/>
          <c:showSerName val="0"/>
          <c:showPercent val="0"/>
          <c:showBubbleSize val="0"/>
        </c:dLbls>
        <c:gapWidth val="150"/>
        <c:overlap val="100"/>
        <c:axId val="233324544"/>
        <c:axId val="233326080"/>
      </c:barChart>
      <c:catAx>
        <c:axId val="233324544"/>
        <c:scaling>
          <c:orientation val="minMax"/>
        </c:scaling>
        <c:delete val="0"/>
        <c:axPos val="b"/>
        <c:numFmt formatCode="General" sourceLinked="1"/>
        <c:majorTickMark val="out"/>
        <c:minorTickMark val="none"/>
        <c:tickLblPos val="nextTo"/>
        <c:crossAx val="233326080"/>
        <c:crosses val="autoZero"/>
        <c:auto val="1"/>
        <c:lblAlgn val="ctr"/>
        <c:lblOffset val="100"/>
        <c:noMultiLvlLbl val="0"/>
      </c:catAx>
      <c:valAx>
        <c:axId val="233326080"/>
        <c:scaling>
          <c:orientation val="minMax"/>
        </c:scaling>
        <c:delete val="0"/>
        <c:axPos val="l"/>
        <c:majorGridlines/>
        <c:numFmt formatCode="_(* #,##0_);_(* \(#,##0\);_(* &quot;-&quot;??_);_(@_)" sourceLinked="1"/>
        <c:majorTickMark val="out"/>
        <c:minorTickMark val="none"/>
        <c:tickLblPos val="nextTo"/>
        <c:crossAx val="233324544"/>
        <c:crosses val="autoZero"/>
        <c:crossBetween val="between"/>
      </c:valAx>
    </c:plotArea>
    <c:legend>
      <c:legendPos val="t"/>
      <c:layout>
        <c:manualLayout>
          <c:xMode val="edge"/>
          <c:yMode val="edge"/>
          <c:x val="0.15935797855776501"/>
          <c:y val="1.6741939750698844E-2"/>
          <c:w val="0.71745420935286319"/>
          <c:h val="7.8557637191902729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Summary!$O$353</c:f>
              <c:strCache>
                <c:ptCount val="1"/>
                <c:pt idx="0">
                  <c:v>Legacy 1,3,6,12 Gbps</c:v>
                </c:pt>
              </c:strCache>
            </c:strRef>
          </c:tx>
          <c:invertIfNegative val="0"/>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Summary!$P$353:$Z$353</c:f>
              <c:numCache>
                <c:formatCode>_("$"* #,##0_);_("$"* \(#,##0\);_("$"* "-"??_);_(@_)</c:formatCode>
                <c:ptCount val="11"/>
                <c:pt idx="0">
                  <c:v>100.15924885256101</c:v>
                </c:pt>
                <c:pt idx="1">
                  <c:v>80.529743039643847</c:v>
                </c:pt>
              </c:numCache>
            </c:numRef>
          </c:val>
          <c:extLst>
            <c:ext xmlns:c16="http://schemas.microsoft.com/office/drawing/2014/chart" uri="{C3380CC4-5D6E-409C-BE32-E72D297353CC}">
              <c16:uniqueId val="{00000000-CCE7-C14E-8EB6-F19D3F78C2A7}"/>
            </c:ext>
          </c:extLst>
        </c:ser>
        <c:ser>
          <c:idx val="1"/>
          <c:order val="1"/>
          <c:tx>
            <c:strRef>
              <c:f>Summary!$O$354</c:f>
              <c:strCache>
                <c:ptCount val="1"/>
                <c:pt idx="0">
                  <c:v>10 Gbps</c:v>
                </c:pt>
              </c:strCache>
            </c:strRef>
          </c:tx>
          <c:invertIfNegative val="0"/>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Summary!$P$354:$Z$354</c:f>
              <c:numCache>
                <c:formatCode>_("$"* #,##0_);_("$"* \(#,##0\);_("$"* "-"??_);_(@_)</c:formatCode>
                <c:ptCount val="11"/>
                <c:pt idx="0">
                  <c:v>196.8123706070254</c:v>
                </c:pt>
                <c:pt idx="1">
                  <c:v>497.90928965557566</c:v>
                </c:pt>
              </c:numCache>
            </c:numRef>
          </c:val>
          <c:extLst>
            <c:ext xmlns:c16="http://schemas.microsoft.com/office/drawing/2014/chart" uri="{C3380CC4-5D6E-409C-BE32-E72D297353CC}">
              <c16:uniqueId val="{00000001-CCE7-C14E-8EB6-F19D3F78C2A7}"/>
            </c:ext>
          </c:extLst>
        </c:ser>
        <c:ser>
          <c:idx val="2"/>
          <c:order val="2"/>
          <c:tx>
            <c:strRef>
              <c:f>Summary!$O$355</c:f>
              <c:strCache>
                <c:ptCount val="1"/>
                <c:pt idx="0">
                  <c:v>25 Gbps</c:v>
                </c:pt>
              </c:strCache>
            </c:strRef>
          </c:tx>
          <c:invertIfNegative val="0"/>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Summary!$P$355:$Z$355</c:f>
              <c:numCache>
                <c:formatCode>_("$"* #,##0_);_("$"* \(#,##0\);_("$"* "-"??_);_(@_)</c:formatCode>
                <c:ptCount val="11"/>
                <c:pt idx="0">
                  <c:v>68.819090137435296</c:v>
                </c:pt>
                <c:pt idx="1">
                  <c:v>338.26039640619649</c:v>
                </c:pt>
              </c:numCache>
            </c:numRef>
          </c:val>
          <c:extLst>
            <c:ext xmlns:c16="http://schemas.microsoft.com/office/drawing/2014/chart" uri="{C3380CC4-5D6E-409C-BE32-E72D297353CC}">
              <c16:uniqueId val="{00000002-CCE7-C14E-8EB6-F19D3F78C2A7}"/>
            </c:ext>
          </c:extLst>
        </c:ser>
        <c:ser>
          <c:idx val="3"/>
          <c:order val="3"/>
          <c:tx>
            <c:strRef>
              <c:f>Summary!$O$356</c:f>
              <c:strCache>
                <c:ptCount val="1"/>
                <c:pt idx="0">
                  <c:v>50 Gbps</c:v>
                </c:pt>
              </c:strCache>
            </c:strRef>
          </c:tx>
          <c:invertIfNegative val="0"/>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Summary!$P$356:$Z$356</c:f>
              <c:numCache>
                <c:formatCode>_("$"* #,##0_);_("$"* \(#,##0\);_("$"* "-"??_);_(@_)</c:formatCode>
                <c:ptCount val="11"/>
                <c:pt idx="0">
                  <c:v>0</c:v>
                </c:pt>
                <c:pt idx="1">
                  <c:v>0</c:v>
                </c:pt>
              </c:numCache>
            </c:numRef>
          </c:val>
          <c:extLst>
            <c:ext xmlns:c16="http://schemas.microsoft.com/office/drawing/2014/chart" uri="{C3380CC4-5D6E-409C-BE32-E72D297353CC}">
              <c16:uniqueId val="{00000000-525F-6840-8E9B-F515CC361973}"/>
            </c:ext>
          </c:extLst>
        </c:ser>
        <c:ser>
          <c:idx val="5"/>
          <c:order val="4"/>
          <c:tx>
            <c:strRef>
              <c:f>Summary!$O$357</c:f>
              <c:strCache>
                <c:ptCount val="1"/>
                <c:pt idx="0">
                  <c:v>100 Gbps</c:v>
                </c:pt>
              </c:strCache>
            </c:strRef>
          </c:tx>
          <c:invertIfNegative val="0"/>
          <c:cat>
            <c:numRef>
              <c:f>Summary!$P$352:$Z$352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Summary!$P$357:$Z$357</c:f>
              <c:numCache>
                <c:formatCode>_("$"* #,##0_);_("$"* \(#,##0\);_("$"* "-"??_);_(@_)</c:formatCode>
                <c:ptCount val="11"/>
                <c:pt idx="0">
                  <c:v>0</c:v>
                </c:pt>
                <c:pt idx="1">
                  <c:v>1.3859999999999999</c:v>
                </c:pt>
              </c:numCache>
            </c:numRef>
          </c:val>
          <c:extLst>
            <c:ext xmlns:c16="http://schemas.microsoft.com/office/drawing/2014/chart" uri="{C3380CC4-5D6E-409C-BE32-E72D297353CC}">
              <c16:uniqueId val="{00000005-CCE7-C14E-8EB6-F19D3F78C2A7}"/>
            </c:ext>
          </c:extLst>
        </c:ser>
        <c:dLbls>
          <c:showLegendKey val="0"/>
          <c:showVal val="0"/>
          <c:showCatName val="0"/>
          <c:showSerName val="0"/>
          <c:showPercent val="0"/>
          <c:showBubbleSize val="0"/>
        </c:dLbls>
        <c:gapWidth val="150"/>
        <c:overlap val="100"/>
        <c:axId val="233359616"/>
        <c:axId val="233369600"/>
      </c:barChart>
      <c:catAx>
        <c:axId val="233359616"/>
        <c:scaling>
          <c:orientation val="minMax"/>
        </c:scaling>
        <c:delete val="0"/>
        <c:axPos val="b"/>
        <c:numFmt formatCode="General" sourceLinked="1"/>
        <c:majorTickMark val="out"/>
        <c:minorTickMark val="none"/>
        <c:tickLblPos val="nextTo"/>
        <c:crossAx val="233369600"/>
        <c:crosses val="autoZero"/>
        <c:auto val="1"/>
        <c:lblAlgn val="ctr"/>
        <c:lblOffset val="100"/>
        <c:noMultiLvlLbl val="0"/>
      </c:catAx>
      <c:valAx>
        <c:axId val="233369600"/>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crossAx val="233359616"/>
        <c:crosses val="autoZero"/>
        <c:crossBetween val="between"/>
      </c:valAx>
    </c:plotArea>
    <c:legend>
      <c:legendPos val="t"/>
      <c:layout>
        <c:manualLayout>
          <c:xMode val="edge"/>
          <c:yMode val="edge"/>
          <c:x val="0.15935797855776501"/>
          <c:y val="1.6741939750698844E-2"/>
          <c:w val="0.79885298390419124"/>
          <c:h val="7.6956995758713301E-2"/>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70283375595001"/>
          <c:y val="0.1754950908304993"/>
          <c:w val="0.81943840918190314"/>
          <c:h val="0.66450120413591529"/>
        </c:manualLayout>
      </c:layout>
      <c:barChart>
        <c:barDir val="col"/>
        <c:grouping val="stacked"/>
        <c:varyColors val="0"/>
        <c:ser>
          <c:idx val="0"/>
          <c:order val="0"/>
          <c:tx>
            <c:strRef>
              <c:f>Summary!$B$384</c:f>
              <c:strCache>
                <c:ptCount val="1"/>
                <c:pt idx="0">
                  <c:v>1 Gbps SFP</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Summary!$C$384:$M$384</c:f>
              <c:numCache>
                <c:formatCode>#,##0_);\(#,##0\)</c:formatCode>
                <c:ptCount val="11"/>
                <c:pt idx="0">
                  <c:v>666557.69230769225</c:v>
                </c:pt>
                <c:pt idx="1">
                  <c:v>533246.15384615387</c:v>
                </c:pt>
              </c:numCache>
            </c:numRef>
          </c:val>
          <c:extLst>
            <c:ext xmlns:c16="http://schemas.microsoft.com/office/drawing/2014/chart" uri="{C3380CC4-5D6E-409C-BE32-E72D297353CC}">
              <c16:uniqueId val="{00000000-ACFB-E746-BBDE-9CB85FD94A70}"/>
            </c:ext>
          </c:extLst>
        </c:ser>
        <c:ser>
          <c:idx val="1"/>
          <c:order val="1"/>
          <c:tx>
            <c:strRef>
              <c:f>Summary!$B$385</c:f>
              <c:strCache>
                <c:ptCount val="1"/>
                <c:pt idx="0">
                  <c:v>10 Gbps SFP+</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Summary!$C$385:$M$385</c:f>
              <c:numCache>
                <c:formatCode>#,##0_);\(#,##0\)</c:formatCode>
                <c:ptCount val="11"/>
                <c:pt idx="0">
                  <c:v>705000</c:v>
                </c:pt>
                <c:pt idx="1">
                  <c:v>1594858.577488</c:v>
                </c:pt>
              </c:numCache>
            </c:numRef>
          </c:val>
          <c:extLst>
            <c:ext xmlns:c16="http://schemas.microsoft.com/office/drawing/2014/chart" uri="{C3380CC4-5D6E-409C-BE32-E72D297353CC}">
              <c16:uniqueId val="{00000001-ACFB-E746-BBDE-9CB85FD94A70}"/>
            </c:ext>
          </c:extLst>
        </c:ser>
        <c:ser>
          <c:idx val="2"/>
          <c:order val="2"/>
          <c:tx>
            <c:strRef>
              <c:f>Summary!$B$386</c:f>
              <c:strCache>
                <c:ptCount val="1"/>
                <c:pt idx="0">
                  <c:v>25 Gbps SFP28</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Summary!$C$386:$M$386</c:f>
              <c:numCache>
                <c:formatCode>#,##0_);\(#,##0\)</c:formatCode>
                <c:ptCount val="11"/>
                <c:pt idx="0">
                  <c:v>18180</c:v>
                </c:pt>
                <c:pt idx="1">
                  <c:v>37251.656393120014</c:v>
                </c:pt>
              </c:numCache>
            </c:numRef>
          </c:val>
          <c:extLst>
            <c:ext xmlns:c16="http://schemas.microsoft.com/office/drawing/2014/chart" uri="{C3380CC4-5D6E-409C-BE32-E72D297353CC}">
              <c16:uniqueId val="{00000002-ACFB-E746-BBDE-9CB85FD94A70}"/>
            </c:ext>
          </c:extLst>
        </c:ser>
        <c:ser>
          <c:idx val="3"/>
          <c:order val="3"/>
          <c:tx>
            <c:strRef>
              <c:f>Summary!$B$387</c:f>
              <c:strCache>
                <c:ptCount val="1"/>
                <c:pt idx="0">
                  <c:v>50 Gbps QSFP28</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Summary!$C$387:$M$387</c:f>
              <c:numCache>
                <c:formatCode>#,##0_);\(#,##0\)</c:formatCode>
                <c:ptCount val="11"/>
                <c:pt idx="0">
                  <c:v>0</c:v>
                </c:pt>
                <c:pt idx="1">
                  <c:v>110894</c:v>
                </c:pt>
              </c:numCache>
            </c:numRef>
          </c:val>
          <c:extLst>
            <c:ext xmlns:c16="http://schemas.microsoft.com/office/drawing/2014/chart" uri="{C3380CC4-5D6E-409C-BE32-E72D297353CC}">
              <c16:uniqueId val="{00000003-ACFB-E746-BBDE-9CB85FD94A70}"/>
            </c:ext>
          </c:extLst>
        </c:ser>
        <c:ser>
          <c:idx val="4"/>
          <c:order val="4"/>
          <c:tx>
            <c:strRef>
              <c:f>Summary!$B$388</c:f>
              <c:strCache>
                <c:ptCount val="1"/>
                <c:pt idx="0">
                  <c:v>100 Gbps QSFP28</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Summary!$C$388:$M$388</c:f>
              <c:numCache>
                <c:formatCode>#,##0_);\(#,##0\)</c:formatCode>
                <c:ptCount val="11"/>
                <c:pt idx="0">
                  <c:v>0</c:v>
                </c:pt>
                <c:pt idx="1">
                  <c:v>10000</c:v>
                </c:pt>
              </c:numCache>
            </c:numRef>
          </c:val>
          <c:extLst>
            <c:ext xmlns:c16="http://schemas.microsoft.com/office/drawing/2014/chart" uri="{C3380CC4-5D6E-409C-BE32-E72D297353CC}">
              <c16:uniqueId val="{00000004-ACFB-E746-BBDE-9CB85FD94A70}"/>
            </c:ext>
          </c:extLst>
        </c:ser>
        <c:ser>
          <c:idx val="5"/>
          <c:order val="5"/>
          <c:tx>
            <c:strRef>
              <c:f>Summary!$B$389</c:f>
              <c:strCache>
                <c:ptCount val="1"/>
                <c:pt idx="0">
                  <c:v>200 Gbps All</c:v>
                </c:pt>
              </c:strCache>
            </c:strRef>
          </c:tx>
          <c:invertIfNegative val="0"/>
          <c:cat>
            <c:numRef>
              <c:f>Summary!$C$383:$M$383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Summary!$C$389:$M$389</c:f>
              <c:numCache>
                <c:formatCode>#,##0_);\(#,##0\)</c:formatCode>
                <c:ptCount val="11"/>
                <c:pt idx="0">
                  <c:v>0</c:v>
                </c:pt>
                <c:pt idx="1">
                  <c:v>0</c:v>
                </c:pt>
              </c:numCache>
            </c:numRef>
          </c:val>
          <c:extLst>
            <c:ext xmlns:c16="http://schemas.microsoft.com/office/drawing/2014/chart" uri="{C3380CC4-5D6E-409C-BE32-E72D297353CC}">
              <c16:uniqueId val="{00000000-27D0-4849-97B6-1AB2FC2D595C}"/>
            </c:ext>
          </c:extLst>
        </c:ser>
        <c:dLbls>
          <c:showLegendKey val="0"/>
          <c:showVal val="0"/>
          <c:showCatName val="0"/>
          <c:showSerName val="0"/>
          <c:showPercent val="0"/>
          <c:showBubbleSize val="0"/>
        </c:dLbls>
        <c:gapWidth val="150"/>
        <c:overlap val="100"/>
        <c:axId val="233412864"/>
        <c:axId val="233422848"/>
      </c:barChart>
      <c:catAx>
        <c:axId val="233412864"/>
        <c:scaling>
          <c:orientation val="minMax"/>
        </c:scaling>
        <c:delete val="0"/>
        <c:axPos val="b"/>
        <c:numFmt formatCode="General" sourceLinked="1"/>
        <c:majorTickMark val="out"/>
        <c:minorTickMark val="none"/>
        <c:tickLblPos val="nextTo"/>
        <c:crossAx val="233422848"/>
        <c:crosses val="autoZero"/>
        <c:auto val="1"/>
        <c:lblAlgn val="ctr"/>
        <c:lblOffset val="100"/>
        <c:noMultiLvlLbl val="0"/>
      </c:catAx>
      <c:valAx>
        <c:axId val="233422848"/>
        <c:scaling>
          <c:orientation val="minMax"/>
        </c:scaling>
        <c:delete val="0"/>
        <c:axPos val="l"/>
        <c:majorGridlines/>
        <c:numFmt formatCode="#,##0_);\(#,##0\)" sourceLinked="1"/>
        <c:majorTickMark val="out"/>
        <c:minorTickMark val="none"/>
        <c:tickLblPos val="nextTo"/>
        <c:crossAx val="233412864"/>
        <c:crosses val="autoZero"/>
        <c:crossBetween val="between"/>
      </c:valAx>
    </c:plotArea>
    <c:legend>
      <c:legendPos val="t"/>
      <c:layout>
        <c:manualLayout>
          <c:xMode val="edge"/>
          <c:yMode val="edge"/>
          <c:x val="0.15935793136178422"/>
          <c:y val="7.9884090411909373E-2"/>
          <c:w val="0.84064206863821578"/>
          <c:h val="0.15380200242624589"/>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16593264824948"/>
          <c:y val="0.17895496578318648"/>
          <c:w val="0.82897531028960358"/>
          <c:h val="0.71341953083342913"/>
        </c:manualLayout>
      </c:layout>
      <c:barChart>
        <c:barDir val="col"/>
        <c:grouping val="stacked"/>
        <c:varyColors val="0"/>
        <c:ser>
          <c:idx val="0"/>
          <c:order val="0"/>
          <c:tx>
            <c:strRef>
              <c:f>Summary!$O$384</c:f>
              <c:strCache>
                <c:ptCount val="1"/>
                <c:pt idx="0">
                  <c:v>1 Gbps SFP</c:v>
                </c:pt>
              </c:strCache>
            </c:strRef>
          </c:tx>
          <c:invertIfNegative val="0"/>
          <c:cat>
            <c:numRef>
              <c:f>Summary!$P$383:$Z$383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Summary!$P$384:$Z$384</c:f>
              <c:numCache>
                <c:formatCode>_("$"* #,##0_);_("$"* \(#,##0\);_("$"* "-"??_);_(@_)</c:formatCode>
                <c:ptCount val="11"/>
                <c:pt idx="0">
                  <c:v>8.2306948330175711</c:v>
                </c:pt>
                <c:pt idx="1">
                  <c:v>4.4242065045895984</c:v>
                </c:pt>
              </c:numCache>
            </c:numRef>
          </c:val>
          <c:extLst>
            <c:ext xmlns:c16="http://schemas.microsoft.com/office/drawing/2014/chart" uri="{C3380CC4-5D6E-409C-BE32-E72D297353CC}">
              <c16:uniqueId val="{00000000-D343-6F42-B260-2F30D343040C}"/>
            </c:ext>
          </c:extLst>
        </c:ser>
        <c:ser>
          <c:idx val="1"/>
          <c:order val="1"/>
          <c:tx>
            <c:strRef>
              <c:f>Summary!$O$385</c:f>
              <c:strCache>
                <c:ptCount val="1"/>
                <c:pt idx="0">
                  <c:v>10 Gbps SFP+</c:v>
                </c:pt>
              </c:strCache>
            </c:strRef>
          </c:tx>
          <c:invertIfNegative val="0"/>
          <c:cat>
            <c:numRef>
              <c:f>Summary!$P$383:$Z$383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Summary!$P$385:$Z$385</c:f>
              <c:numCache>
                <c:formatCode>_("$"* #,##0_);_("$"* \(#,##0\);_("$"* "-"??_);_(@_)</c:formatCode>
                <c:ptCount val="11"/>
                <c:pt idx="0">
                  <c:v>70.529240304289061</c:v>
                </c:pt>
                <c:pt idx="1">
                  <c:v>78.078966957356343</c:v>
                </c:pt>
              </c:numCache>
            </c:numRef>
          </c:val>
          <c:extLst>
            <c:ext xmlns:c16="http://schemas.microsoft.com/office/drawing/2014/chart" uri="{C3380CC4-5D6E-409C-BE32-E72D297353CC}">
              <c16:uniqueId val="{00000001-D343-6F42-B260-2F30D343040C}"/>
            </c:ext>
          </c:extLst>
        </c:ser>
        <c:ser>
          <c:idx val="2"/>
          <c:order val="2"/>
          <c:tx>
            <c:strRef>
              <c:f>Summary!$O$386</c:f>
              <c:strCache>
                <c:ptCount val="1"/>
                <c:pt idx="0">
                  <c:v>25 Gbps SFP28</c:v>
                </c:pt>
              </c:strCache>
            </c:strRef>
          </c:tx>
          <c:invertIfNegative val="0"/>
          <c:cat>
            <c:numRef>
              <c:f>Summary!$P$383:$Z$383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Summary!$P$386:$Z$386</c:f>
              <c:numCache>
                <c:formatCode>_("$"* #,##0_);_("$"* \(#,##0\);_("$"* "-"??_);_(@_)</c:formatCode>
                <c:ptCount val="11"/>
                <c:pt idx="0">
                  <c:v>3.5437460053959682</c:v>
                </c:pt>
                <c:pt idx="1">
                  <c:v>4.3987534672724831</c:v>
                </c:pt>
              </c:numCache>
            </c:numRef>
          </c:val>
          <c:extLst>
            <c:ext xmlns:c16="http://schemas.microsoft.com/office/drawing/2014/chart" uri="{C3380CC4-5D6E-409C-BE32-E72D297353CC}">
              <c16:uniqueId val="{00000002-D343-6F42-B260-2F30D343040C}"/>
            </c:ext>
          </c:extLst>
        </c:ser>
        <c:ser>
          <c:idx val="3"/>
          <c:order val="3"/>
          <c:tx>
            <c:strRef>
              <c:f>Summary!$O$387</c:f>
              <c:strCache>
                <c:ptCount val="1"/>
                <c:pt idx="0">
                  <c:v>50 Gbps QSFP28</c:v>
                </c:pt>
              </c:strCache>
            </c:strRef>
          </c:tx>
          <c:invertIfNegative val="0"/>
          <c:cat>
            <c:numRef>
              <c:f>Summary!$P$383:$Z$383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Summary!$P$387:$Z$387</c:f>
              <c:numCache>
                <c:formatCode>_("$"* #,##0_);_("$"* \(#,##0\);_("$"* "-"??_);_(@_)</c:formatCode>
                <c:ptCount val="11"/>
                <c:pt idx="0">
                  <c:v>0</c:v>
                </c:pt>
                <c:pt idx="1">
                  <c:v>52.509632451955227</c:v>
                </c:pt>
              </c:numCache>
            </c:numRef>
          </c:val>
          <c:extLst>
            <c:ext xmlns:c16="http://schemas.microsoft.com/office/drawing/2014/chart" uri="{C3380CC4-5D6E-409C-BE32-E72D297353CC}">
              <c16:uniqueId val="{00000003-D343-6F42-B260-2F30D343040C}"/>
            </c:ext>
          </c:extLst>
        </c:ser>
        <c:ser>
          <c:idx val="4"/>
          <c:order val="4"/>
          <c:tx>
            <c:strRef>
              <c:f>Summary!$O$388</c:f>
              <c:strCache>
                <c:ptCount val="1"/>
                <c:pt idx="0">
                  <c:v>100 Gbps QSFP28</c:v>
                </c:pt>
              </c:strCache>
            </c:strRef>
          </c:tx>
          <c:invertIfNegative val="0"/>
          <c:cat>
            <c:numRef>
              <c:f>Summary!$P$383:$Z$383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Summary!$P$388:$Z$388</c:f>
              <c:numCache>
                <c:formatCode>_("$"* #,##0_);_("$"* \(#,##0\);_("$"* "-"??_);_(@_)</c:formatCode>
                <c:ptCount val="11"/>
                <c:pt idx="0">
                  <c:v>0</c:v>
                </c:pt>
                <c:pt idx="1">
                  <c:v>5.2708718409117781</c:v>
                </c:pt>
              </c:numCache>
            </c:numRef>
          </c:val>
          <c:extLst>
            <c:ext xmlns:c16="http://schemas.microsoft.com/office/drawing/2014/chart" uri="{C3380CC4-5D6E-409C-BE32-E72D297353CC}">
              <c16:uniqueId val="{00000004-D343-6F42-B260-2F30D343040C}"/>
            </c:ext>
          </c:extLst>
        </c:ser>
        <c:ser>
          <c:idx val="5"/>
          <c:order val="5"/>
          <c:tx>
            <c:strRef>
              <c:f>Summary!$O$389</c:f>
              <c:strCache>
                <c:ptCount val="1"/>
                <c:pt idx="0">
                  <c:v>200 Gbps All</c:v>
                </c:pt>
              </c:strCache>
            </c:strRef>
          </c:tx>
          <c:invertIfNegative val="0"/>
          <c:cat>
            <c:numRef>
              <c:f>Summary!$P$383:$Z$383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Summary!$P$389:$Z$389</c:f>
              <c:numCache>
                <c:formatCode>_("$"* #,##0_);_("$"* \(#,##0\);_("$"* "-"??_);_(@_)</c:formatCode>
                <c:ptCount val="11"/>
                <c:pt idx="0">
                  <c:v>0</c:v>
                </c:pt>
                <c:pt idx="1">
                  <c:v>0</c:v>
                </c:pt>
              </c:numCache>
            </c:numRef>
          </c:val>
          <c:extLst>
            <c:ext xmlns:c16="http://schemas.microsoft.com/office/drawing/2014/chart" uri="{C3380CC4-5D6E-409C-BE32-E72D297353CC}">
              <c16:uniqueId val="{00000000-7F34-4211-B6DA-7FEECE94FFD3}"/>
            </c:ext>
          </c:extLst>
        </c:ser>
        <c:dLbls>
          <c:showLegendKey val="0"/>
          <c:showVal val="0"/>
          <c:showCatName val="0"/>
          <c:showSerName val="0"/>
          <c:showPercent val="0"/>
          <c:showBubbleSize val="0"/>
        </c:dLbls>
        <c:gapWidth val="150"/>
        <c:overlap val="100"/>
        <c:axId val="234309120"/>
        <c:axId val="234310656"/>
      </c:barChart>
      <c:catAx>
        <c:axId val="234309120"/>
        <c:scaling>
          <c:orientation val="minMax"/>
        </c:scaling>
        <c:delete val="0"/>
        <c:axPos val="b"/>
        <c:numFmt formatCode="General" sourceLinked="1"/>
        <c:majorTickMark val="out"/>
        <c:minorTickMark val="none"/>
        <c:tickLblPos val="nextTo"/>
        <c:crossAx val="234310656"/>
        <c:crosses val="autoZero"/>
        <c:auto val="1"/>
        <c:lblAlgn val="ctr"/>
        <c:lblOffset val="100"/>
        <c:noMultiLvlLbl val="0"/>
      </c:catAx>
      <c:valAx>
        <c:axId val="234310656"/>
        <c:scaling>
          <c:orientation val="minMax"/>
        </c:scaling>
        <c:delete val="0"/>
        <c:axPos val="l"/>
        <c:majorGridlines/>
        <c:title>
          <c:tx>
            <c:rich>
              <a:bodyPr rot="-5400000" vert="horz"/>
              <a:lstStyle/>
              <a:p>
                <a:pPr>
                  <a:defRPr sz="1400"/>
                </a:pPr>
                <a:r>
                  <a:rPr lang="en-US" sz="1400"/>
                  <a:t>$ millions</a:t>
                </a:r>
              </a:p>
            </c:rich>
          </c:tx>
          <c:overlay val="0"/>
        </c:title>
        <c:numFmt formatCode="_(&quot;$&quot;* #,##0_);_(&quot;$&quot;* \(#,##0\);_(&quot;$&quot;* &quot;-&quot;??_);_(@_)" sourceLinked="1"/>
        <c:majorTickMark val="out"/>
        <c:minorTickMark val="none"/>
        <c:tickLblPos val="nextTo"/>
        <c:crossAx val="234309120"/>
        <c:crosses val="autoZero"/>
        <c:crossBetween val="between"/>
      </c:valAx>
    </c:plotArea>
    <c:legend>
      <c:legendPos val="t"/>
      <c:layout>
        <c:manualLayout>
          <c:xMode val="edge"/>
          <c:yMode val="edge"/>
          <c:x val="0.15575885832419983"/>
          <c:y val="1.6741939750698844E-2"/>
          <c:w val="0.5950869395231454"/>
          <c:h val="0.14070185474960598"/>
        </c:manualLayout>
      </c:layout>
      <c:overlay val="0"/>
    </c:legend>
    <c:plotVisOnly val="1"/>
    <c:dispBlanksAs val="gap"/>
    <c:showDLblsOverMax val="0"/>
  </c:chart>
  <c:txPr>
    <a:bodyPr/>
    <a:lstStyle/>
    <a:p>
      <a:pPr>
        <a:defRPr sz="1200"/>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26756556912585"/>
          <c:y val="2.3610548206746743E-2"/>
          <c:w val="0.66140317673584059"/>
          <c:h val="0.89907052523678399"/>
        </c:manualLayout>
      </c:layout>
      <c:barChart>
        <c:barDir val="col"/>
        <c:grouping val="stacked"/>
        <c:varyColors val="0"/>
        <c:ser>
          <c:idx val="0"/>
          <c:order val="0"/>
          <c:tx>
            <c:strRef>
              <c:f>Summary!$B$97</c:f>
              <c:strCache>
                <c:ptCount val="1"/>
                <c:pt idx="0">
                  <c:v>Ethernet</c:v>
                </c:pt>
              </c:strCache>
            </c:strRef>
          </c:tx>
          <c:spPr>
            <a:solidFill>
              <a:schemeClr val="accent1"/>
            </a:solidFill>
            <a:ln>
              <a:noFill/>
            </a:ln>
            <a:effectLst/>
          </c:spPr>
          <c:invertIfNegative val="0"/>
          <c:cat>
            <c:numRef>
              <c:f>Summary!$C$96:$L$96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Summary!$C$97:$L$97</c:f>
              <c:numCache>
                <c:formatCode>_("$"* #,##0_);_("$"* \(#,##0\);_("$"* "-"??_);_(@_)</c:formatCode>
                <c:ptCount val="10"/>
                <c:pt idx="0">
                  <c:v>3388.017527813528</c:v>
                </c:pt>
                <c:pt idx="1">
                  <c:v>2782.4703988713959</c:v>
                </c:pt>
              </c:numCache>
            </c:numRef>
          </c:val>
          <c:extLst>
            <c:ext xmlns:c16="http://schemas.microsoft.com/office/drawing/2014/chart" uri="{C3380CC4-5D6E-409C-BE32-E72D297353CC}">
              <c16:uniqueId val="{00000000-7A21-4649-890F-ABF99D30F193}"/>
            </c:ext>
          </c:extLst>
        </c:ser>
        <c:ser>
          <c:idx val="1"/>
          <c:order val="1"/>
          <c:tx>
            <c:strRef>
              <c:f>Summary!$B$98</c:f>
              <c:strCache>
                <c:ptCount val="1"/>
                <c:pt idx="0">
                  <c:v>Fibre Channel</c:v>
                </c:pt>
              </c:strCache>
            </c:strRef>
          </c:tx>
          <c:spPr>
            <a:solidFill>
              <a:schemeClr val="accent2"/>
            </a:solidFill>
            <a:ln>
              <a:noFill/>
            </a:ln>
            <a:effectLst/>
          </c:spPr>
          <c:invertIfNegative val="0"/>
          <c:cat>
            <c:numRef>
              <c:f>Summary!$C$96:$L$96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Summary!$C$98:$L$98</c:f>
              <c:numCache>
                <c:formatCode>_("$"* #,##0_);_("$"* \(#,##0\);_("$"* "-"??_);_(@_)</c:formatCode>
                <c:ptCount val="10"/>
                <c:pt idx="0">
                  <c:v>218.4222266667125</c:v>
                </c:pt>
                <c:pt idx="1">
                  <c:v>271.04595053612644</c:v>
                </c:pt>
              </c:numCache>
            </c:numRef>
          </c:val>
          <c:extLst>
            <c:ext xmlns:c16="http://schemas.microsoft.com/office/drawing/2014/chart" uri="{C3380CC4-5D6E-409C-BE32-E72D297353CC}">
              <c16:uniqueId val="{00000001-7A21-4649-890F-ABF99D30F193}"/>
            </c:ext>
          </c:extLst>
        </c:ser>
        <c:ser>
          <c:idx val="2"/>
          <c:order val="2"/>
          <c:tx>
            <c:strRef>
              <c:f>Summary!$B$99</c:f>
              <c:strCache>
                <c:ptCount val="1"/>
                <c:pt idx="0">
                  <c:v>Optical Interconnects</c:v>
                </c:pt>
              </c:strCache>
            </c:strRef>
          </c:tx>
          <c:spPr>
            <a:solidFill>
              <a:schemeClr val="accent3"/>
            </a:solidFill>
            <a:ln>
              <a:noFill/>
            </a:ln>
            <a:effectLst/>
          </c:spPr>
          <c:invertIfNegative val="0"/>
          <c:cat>
            <c:numRef>
              <c:f>Summary!$C$96:$L$96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Summary!$C$99:$L$99</c:f>
              <c:numCache>
                <c:formatCode>_("$"* #,##0_);_("$"* \(#,##0\);_("$"* "-"??_);_(@_)</c:formatCode>
                <c:ptCount val="10"/>
                <c:pt idx="0">
                  <c:v>227.1686618283141</c:v>
                </c:pt>
                <c:pt idx="1">
                  <c:v>383.14520409235945</c:v>
                </c:pt>
              </c:numCache>
            </c:numRef>
          </c:val>
          <c:extLst>
            <c:ext xmlns:c16="http://schemas.microsoft.com/office/drawing/2014/chart" uri="{C3380CC4-5D6E-409C-BE32-E72D297353CC}">
              <c16:uniqueId val="{00000002-7A21-4649-890F-ABF99D30F193}"/>
            </c:ext>
          </c:extLst>
        </c:ser>
        <c:ser>
          <c:idx val="3"/>
          <c:order val="3"/>
          <c:tx>
            <c:strRef>
              <c:f>Summary!$B$100</c:f>
              <c:strCache>
                <c:ptCount val="1"/>
                <c:pt idx="0">
                  <c:v>CWDM / DWDM</c:v>
                </c:pt>
              </c:strCache>
            </c:strRef>
          </c:tx>
          <c:spPr>
            <a:solidFill>
              <a:schemeClr val="accent4"/>
            </a:solidFill>
            <a:ln>
              <a:noFill/>
            </a:ln>
            <a:effectLst/>
          </c:spPr>
          <c:invertIfNegative val="0"/>
          <c:cat>
            <c:numRef>
              <c:f>Summary!$C$96:$L$96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Summary!$C$100:$L$100</c:f>
              <c:numCache>
                <c:formatCode>_("$"* #,##0_);_("$"* \(#,##0\);_("$"* "-"??_);_(@_)</c:formatCode>
                <c:ptCount val="10"/>
                <c:pt idx="0">
                  <c:v>3757.3280952727268</c:v>
                </c:pt>
                <c:pt idx="1">
                  <c:v>3740.8947562632848</c:v>
                </c:pt>
              </c:numCache>
            </c:numRef>
          </c:val>
          <c:extLst>
            <c:ext xmlns:c16="http://schemas.microsoft.com/office/drawing/2014/chart" uri="{C3380CC4-5D6E-409C-BE32-E72D297353CC}">
              <c16:uniqueId val="{00000003-7A21-4649-890F-ABF99D30F193}"/>
            </c:ext>
          </c:extLst>
        </c:ser>
        <c:ser>
          <c:idx val="4"/>
          <c:order val="4"/>
          <c:tx>
            <c:strRef>
              <c:f>Summary!$B$101</c:f>
              <c:strCache>
                <c:ptCount val="1"/>
                <c:pt idx="0">
                  <c:v>Wireless Fronthaul</c:v>
                </c:pt>
              </c:strCache>
            </c:strRef>
          </c:tx>
          <c:spPr>
            <a:solidFill>
              <a:schemeClr val="accent5"/>
            </a:solidFill>
            <a:ln>
              <a:noFill/>
            </a:ln>
            <a:effectLst/>
          </c:spPr>
          <c:invertIfNegative val="0"/>
          <c:cat>
            <c:numRef>
              <c:f>Summary!$C$96:$L$96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Summary!$C$101:$L$101</c:f>
              <c:numCache>
                <c:formatCode>_("$"* #,##0_);_("$"* \(#,##0\);_("$"* "-"??_);_(@_)</c:formatCode>
                <c:ptCount val="10"/>
                <c:pt idx="0">
                  <c:v>365.79070959702165</c:v>
                </c:pt>
                <c:pt idx="1">
                  <c:v>918.08542910141614</c:v>
                </c:pt>
              </c:numCache>
            </c:numRef>
          </c:val>
          <c:extLst>
            <c:ext xmlns:c16="http://schemas.microsoft.com/office/drawing/2014/chart" uri="{C3380CC4-5D6E-409C-BE32-E72D297353CC}">
              <c16:uniqueId val="{00000004-7A21-4649-890F-ABF99D30F193}"/>
            </c:ext>
          </c:extLst>
        </c:ser>
        <c:ser>
          <c:idx val="5"/>
          <c:order val="5"/>
          <c:tx>
            <c:strRef>
              <c:f>Summary!$B$102</c:f>
              <c:strCache>
                <c:ptCount val="1"/>
                <c:pt idx="0">
                  <c:v>Wireless Backhaul</c:v>
                </c:pt>
              </c:strCache>
            </c:strRef>
          </c:tx>
          <c:spPr>
            <a:solidFill>
              <a:schemeClr val="accent6"/>
            </a:solidFill>
            <a:ln>
              <a:noFill/>
            </a:ln>
            <a:effectLst/>
          </c:spPr>
          <c:invertIfNegative val="0"/>
          <c:cat>
            <c:numRef>
              <c:f>Summary!$C$96:$L$96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Summary!$C$102:$L$102</c:f>
              <c:numCache>
                <c:formatCode>_("$"* #,##0_);_("$"* \(#,##0\);_("$"* "-"??_);_(@_)</c:formatCode>
                <c:ptCount val="10"/>
                <c:pt idx="0">
                  <c:v>82.303681142702601</c:v>
                </c:pt>
                <c:pt idx="1">
                  <c:v>144.68243122208546</c:v>
                </c:pt>
              </c:numCache>
            </c:numRef>
          </c:val>
          <c:extLst>
            <c:ext xmlns:c16="http://schemas.microsoft.com/office/drawing/2014/chart" uri="{C3380CC4-5D6E-409C-BE32-E72D297353CC}">
              <c16:uniqueId val="{00000005-7A21-4649-890F-ABF99D30F193}"/>
            </c:ext>
          </c:extLst>
        </c:ser>
        <c:ser>
          <c:idx val="6"/>
          <c:order val="6"/>
          <c:tx>
            <c:strRef>
              <c:f>Summary!$B$103</c:f>
              <c:strCache>
                <c:ptCount val="1"/>
                <c:pt idx="0">
                  <c:v>FTTx</c:v>
                </c:pt>
              </c:strCache>
            </c:strRef>
          </c:tx>
          <c:spPr>
            <a:solidFill>
              <a:schemeClr val="accent1">
                <a:lumMod val="60000"/>
              </a:schemeClr>
            </a:solidFill>
            <a:ln>
              <a:noFill/>
            </a:ln>
            <a:effectLst/>
          </c:spPr>
          <c:invertIfNegative val="0"/>
          <c:cat>
            <c:numRef>
              <c:f>Summary!$C$96:$L$96</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Summary!$C$103:$L$103</c:f>
              <c:numCache>
                <c:formatCode>_("$"* #,##0_);_("$"* \(#,##0\);_("$"* "-"??_);_(@_)</c:formatCode>
                <c:ptCount val="10"/>
                <c:pt idx="0">
                  <c:v>708.65392982679441</c:v>
                </c:pt>
                <c:pt idx="1">
                  <c:v>570.57454620101282</c:v>
                </c:pt>
              </c:numCache>
            </c:numRef>
          </c:val>
          <c:extLst>
            <c:ext xmlns:c16="http://schemas.microsoft.com/office/drawing/2014/chart" uri="{C3380CC4-5D6E-409C-BE32-E72D297353CC}">
              <c16:uniqueId val="{00000006-7A21-4649-890F-ABF99D30F193}"/>
            </c:ext>
          </c:extLst>
        </c:ser>
        <c:dLbls>
          <c:showLegendKey val="0"/>
          <c:showVal val="0"/>
          <c:showCatName val="0"/>
          <c:showSerName val="0"/>
          <c:showPercent val="0"/>
          <c:showBubbleSize val="0"/>
        </c:dLbls>
        <c:gapWidth val="150"/>
        <c:overlap val="100"/>
        <c:axId val="235761024"/>
        <c:axId val="235771008"/>
      </c:barChart>
      <c:catAx>
        <c:axId val="23576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235771008"/>
        <c:crossesAt val="0"/>
        <c:auto val="1"/>
        <c:lblAlgn val="ctr"/>
        <c:lblOffset val="100"/>
        <c:noMultiLvlLbl val="0"/>
      </c:catAx>
      <c:valAx>
        <c:axId val="235771008"/>
        <c:scaling>
          <c:orientation val="minMax"/>
          <c:max val="22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Sales ($M)</a:t>
                </a:r>
              </a:p>
            </c:rich>
          </c:tx>
          <c:layout>
            <c:manualLayout>
              <c:xMode val="edge"/>
              <c:yMode val="edge"/>
              <c:x val="1.3089337769830846E-2"/>
              <c:y val="0.40414409519650912"/>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235761024"/>
        <c:crosses val="autoZero"/>
        <c:crossBetween val="between"/>
        <c:majorUnit val="2000"/>
      </c:valAx>
      <c:spPr>
        <a:noFill/>
        <a:ln>
          <a:noFill/>
        </a:ln>
        <a:effectLst/>
      </c:spPr>
    </c:plotArea>
    <c:legend>
      <c:legendPos val="r"/>
      <c:layout>
        <c:manualLayout>
          <c:xMode val="edge"/>
          <c:yMode val="edge"/>
          <c:x val="0.83184643968286509"/>
          <c:y val="0.17518805352604974"/>
          <c:w val="0.16561183959248921"/>
          <c:h val="0.7796312719673961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2027:</a:t>
            </a:r>
            <a:r>
              <a:rPr lang="en-US" baseline="0"/>
              <a:t> 19.1 Billion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688-074B-B0CA-60933A2FEF3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688-074B-B0CA-60933A2FEF3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88-074B-B0CA-60933A2FEF3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688-074B-B0CA-60933A2FEF3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688-074B-B0CA-60933A2FEF3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688-074B-B0CA-60933A2FEF3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688-074B-B0CA-60933A2FEF35}"/>
              </c:ext>
            </c:extLst>
          </c:dPt>
          <c:val>
            <c:numRef>
              <c:f>Summary!$L$97:$L$103</c:f>
              <c:numCache>
                <c:formatCode>_("$"* #,##0_);_("$"* \(#,##0\);_("$"* "-"??_);_(@_)</c:formatCode>
                <c:ptCount val="7"/>
              </c:numCache>
            </c:numRef>
          </c:val>
          <c:extLst>
            <c:ext xmlns:c16="http://schemas.microsoft.com/office/drawing/2014/chart" uri="{C3380CC4-5D6E-409C-BE32-E72D297353CC}">
              <c16:uniqueId val="{00000000-7ADF-1344-8EE8-0C0B71E707F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2021:</a:t>
            </a:r>
            <a:r>
              <a:rPr lang="en-US" baseline="0"/>
              <a:t> $8.9 Billion</a:t>
            </a:r>
            <a:endParaRPr lang="en-US"/>
          </a:p>
        </c:rich>
      </c:tx>
      <c:layout>
        <c:manualLayout>
          <c:xMode val="edge"/>
          <c:yMode val="edge"/>
          <c:x val="0.22306412665505804"/>
          <c:y val="3.735731173777847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598884840313135"/>
          <c:y val="0.14980282006849169"/>
          <c:w val="0.4333811169355225"/>
          <c:h val="0.7832638589743505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5C1-334D-A4DB-66F5BC25F1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5C1-334D-A4DB-66F5BC25F1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5C1-334D-A4DB-66F5BC25F1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5C1-334D-A4DB-66F5BC25F17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5C1-334D-A4DB-66F5BC25F17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5C1-334D-A4DB-66F5BC25F17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5C1-334D-A4DB-66F5BC25F172}"/>
              </c:ext>
            </c:extLst>
          </c:dPt>
          <c:cat>
            <c:strRef>
              <c:f>Summary!$B$97:$B$103</c:f>
              <c:strCache>
                <c:ptCount val="7"/>
                <c:pt idx="0">
                  <c:v>Ethernet</c:v>
                </c:pt>
                <c:pt idx="1">
                  <c:v>Fibre Channel</c:v>
                </c:pt>
                <c:pt idx="2">
                  <c:v>Optical Interconnects</c:v>
                </c:pt>
                <c:pt idx="3">
                  <c:v>CWDM / DWDM</c:v>
                </c:pt>
                <c:pt idx="4">
                  <c:v>Wireless Fronthaul</c:v>
                </c:pt>
                <c:pt idx="5">
                  <c:v>Wireless Backhaul</c:v>
                </c:pt>
                <c:pt idx="6">
                  <c:v>FTTx</c:v>
                </c:pt>
              </c:strCache>
            </c:strRef>
          </c:cat>
          <c:val>
            <c:numRef>
              <c:f>Summary!$F$97:$F$103</c:f>
              <c:numCache>
                <c:formatCode>_("$"* #,##0_);_("$"* \(#,##0\);_("$"* "-"??_);_(@_)</c:formatCode>
                <c:ptCount val="7"/>
              </c:numCache>
            </c:numRef>
          </c:val>
          <c:extLst>
            <c:ext xmlns:c16="http://schemas.microsoft.com/office/drawing/2014/chart" uri="{C3380CC4-5D6E-409C-BE32-E72D297353CC}">
              <c16:uniqueId val="{00000000-EAFD-7C40-BC66-94BEFD75D82C}"/>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4814330234180639"/>
          <c:y val="0.24956577807126007"/>
          <c:w val="0.28529486919125879"/>
          <c:h val="0.72265652867927221"/>
        </c:manualLayout>
      </c:layout>
      <c:overlay val="0"/>
      <c:spPr>
        <a:noFill/>
        <a:ln>
          <a:noFill/>
        </a:ln>
        <a:effectLst/>
      </c:spPr>
      <c:txPr>
        <a:bodyPr rot="0" spcFirstLastPara="1" vertOverflow="ellipsis" vert="horz" wrap="square" anchor="ctr" anchorCtr="1"/>
        <a:lstStyle/>
        <a:p>
          <a:pPr rtl="0">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54826289151882"/>
          <c:y val="4.4825778224365717E-2"/>
          <c:w val="0.8080953139453414"/>
          <c:h val="0.86907568616123432"/>
        </c:manualLayout>
      </c:layout>
      <c:lineChart>
        <c:grouping val="standard"/>
        <c:varyColors val="0"/>
        <c:ser>
          <c:idx val="0"/>
          <c:order val="0"/>
          <c:tx>
            <c:strRef>
              <c:f>Summary!$O$205</c:f>
              <c:strCache>
                <c:ptCount val="1"/>
                <c:pt idx="0">
                  <c:v>100GbE ZR</c:v>
                </c:pt>
              </c:strCache>
            </c:strRef>
          </c:tx>
          <c:cat>
            <c:numRef>
              <c:f>Summary!$P$230:$Z$230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Summary!$P$205:$Z$205</c:f>
              <c:numCache>
                <c:formatCode>_(* #,##0_);_(* \(#,##0\);_(* "-"??_);_(@_)</c:formatCode>
                <c:ptCount val="11"/>
                <c:pt idx="0">
                  <c:v>0</c:v>
                </c:pt>
                <c:pt idx="1">
                  <c:v>0</c:v>
                </c:pt>
              </c:numCache>
            </c:numRef>
          </c:val>
          <c:smooth val="0"/>
          <c:extLst>
            <c:ext xmlns:c16="http://schemas.microsoft.com/office/drawing/2014/chart" uri="{C3380CC4-5D6E-409C-BE32-E72D297353CC}">
              <c16:uniqueId val="{00000003-8EF9-FE45-A7B1-A491B05F3056}"/>
            </c:ext>
          </c:extLst>
        </c:ser>
        <c:ser>
          <c:idx val="4"/>
          <c:order val="1"/>
          <c:tx>
            <c:strRef>
              <c:f>Summary!$O$231</c:f>
              <c:strCache>
                <c:ptCount val="1"/>
                <c:pt idx="0">
                  <c:v>400ZR</c:v>
                </c:pt>
              </c:strCache>
            </c:strRef>
          </c:tx>
          <c:cat>
            <c:numRef>
              <c:f>Summary!$P$230:$Z$230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Summary!$P$231:$Z$231</c:f>
              <c:numCache>
                <c:formatCode>_(* #,##0_);_(* \(#,##0\);_(* "-"??_);_(@_)</c:formatCode>
                <c:ptCount val="11"/>
                <c:pt idx="0">
                  <c:v>0</c:v>
                </c:pt>
                <c:pt idx="1">
                  <c:v>200</c:v>
                </c:pt>
              </c:numCache>
            </c:numRef>
          </c:val>
          <c:smooth val="0"/>
          <c:extLst>
            <c:ext xmlns:c16="http://schemas.microsoft.com/office/drawing/2014/chart" uri="{C3380CC4-5D6E-409C-BE32-E72D297353CC}">
              <c16:uniqueId val="{00000000-8EF9-FE45-A7B1-A491B05F3056}"/>
            </c:ext>
          </c:extLst>
        </c:ser>
        <c:ser>
          <c:idx val="2"/>
          <c:order val="2"/>
          <c:tx>
            <c:strRef>
              <c:f>Summary!$O$232</c:f>
              <c:strCache>
                <c:ptCount val="1"/>
                <c:pt idx="0">
                  <c:v>400ZR+   OSPF/QSFP-DD</c:v>
                </c:pt>
              </c:strCache>
            </c:strRef>
          </c:tx>
          <c:cat>
            <c:numRef>
              <c:f>Summary!$P$230:$Z$230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Summary!$P$232:$Z$232</c:f>
              <c:numCache>
                <c:formatCode>_(* #,##0_);_(* \(#,##0\);_(* "-"??_);_(@_)</c:formatCode>
                <c:ptCount val="11"/>
                <c:pt idx="0">
                  <c:v>0</c:v>
                </c:pt>
                <c:pt idx="1">
                  <c:v>100</c:v>
                </c:pt>
              </c:numCache>
            </c:numRef>
          </c:val>
          <c:smooth val="0"/>
          <c:extLst>
            <c:ext xmlns:c16="http://schemas.microsoft.com/office/drawing/2014/chart" uri="{C3380CC4-5D6E-409C-BE32-E72D297353CC}">
              <c16:uniqueId val="{00000001-8EF9-FE45-A7B1-A491B05F3056}"/>
            </c:ext>
          </c:extLst>
        </c:ser>
        <c:ser>
          <c:idx val="3"/>
          <c:order val="3"/>
          <c:tx>
            <c:strRef>
              <c:f>Summary!$O$233</c:f>
              <c:strCache>
                <c:ptCount val="1"/>
                <c:pt idx="0">
                  <c:v>400ZR+ CFP2</c:v>
                </c:pt>
              </c:strCache>
            </c:strRef>
          </c:tx>
          <c:cat>
            <c:numRef>
              <c:f>Summary!$P$230:$Z$230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Summary!$P$233:$Z$233</c:f>
              <c:numCache>
                <c:formatCode>_(* #,##0_);_(* \(#,##0\);_(* "-"??_);_(@_)</c:formatCode>
                <c:ptCount val="11"/>
                <c:pt idx="0">
                  <c:v>0</c:v>
                </c:pt>
                <c:pt idx="1">
                  <c:v>0</c:v>
                </c:pt>
              </c:numCache>
            </c:numRef>
          </c:val>
          <c:smooth val="0"/>
          <c:extLst>
            <c:ext xmlns:c16="http://schemas.microsoft.com/office/drawing/2014/chart" uri="{C3380CC4-5D6E-409C-BE32-E72D297353CC}">
              <c16:uniqueId val="{00000000-0EA6-E74F-BAA2-05A1E9A5AB02}"/>
            </c:ext>
          </c:extLst>
        </c:ser>
        <c:dLbls>
          <c:showLegendKey val="0"/>
          <c:showVal val="0"/>
          <c:showCatName val="0"/>
          <c:showSerName val="0"/>
          <c:showPercent val="0"/>
          <c:showBubbleSize val="0"/>
        </c:dLbls>
        <c:marker val="1"/>
        <c:smooth val="0"/>
        <c:axId val="235494016"/>
        <c:axId val="235495808"/>
      </c:lineChart>
      <c:catAx>
        <c:axId val="235494016"/>
        <c:scaling>
          <c:orientation val="minMax"/>
        </c:scaling>
        <c:delete val="0"/>
        <c:axPos val="b"/>
        <c:numFmt formatCode="General" sourceLinked="1"/>
        <c:majorTickMark val="out"/>
        <c:minorTickMark val="none"/>
        <c:tickLblPos val="nextTo"/>
        <c:txPr>
          <a:bodyPr/>
          <a:lstStyle/>
          <a:p>
            <a:pPr>
              <a:defRPr sz="1200" b="0"/>
            </a:pPr>
            <a:endParaRPr lang="en-US"/>
          </a:p>
        </c:txPr>
        <c:crossAx val="235495808"/>
        <c:crosses val="autoZero"/>
        <c:auto val="1"/>
        <c:lblAlgn val="ctr"/>
        <c:lblOffset val="100"/>
        <c:noMultiLvlLbl val="0"/>
      </c:catAx>
      <c:valAx>
        <c:axId val="235495808"/>
        <c:scaling>
          <c:orientation val="minMax"/>
          <c:min val="0"/>
        </c:scaling>
        <c:delete val="0"/>
        <c:axPos val="l"/>
        <c:majorGridlines/>
        <c:title>
          <c:tx>
            <c:rich>
              <a:bodyPr rot="-5400000" vert="horz"/>
              <a:lstStyle/>
              <a:p>
                <a:pPr>
                  <a:defRPr sz="1400" b="0"/>
                </a:pPr>
                <a:r>
                  <a:rPr lang="en-US" sz="1400" b="0"/>
                  <a:t>Units</a:t>
                </a:r>
              </a:p>
            </c:rich>
          </c:tx>
          <c:layout>
            <c:manualLayout>
              <c:xMode val="edge"/>
              <c:yMode val="edge"/>
              <c:x val="4.6913506040752639E-4"/>
              <c:y val="0.39126949392952165"/>
            </c:manualLayout>
          </c:layout>
          <c:overlay val="0"/>
        </c:title>
        <c:numFmt formatCode="_(* #,##0_);_(* \(#,##0\);_(* &quot;-&quot;_);_(@_)" sourceLinked="0"/>
        <c:majorTickMark val="out"/>
        <c:minorTickMark val="none"/>
        <c:tickLblPos val="nextTo"/>
        <c:txPr>
          <a:bodyPr/>
          <a:lstStyle/>
          <a:p>
            <a:pPr>
              <a:defRPr sz="1200" b="0"/>
            </a:pPr>
            <a:endParaRPr lang="en-US"/>
          </a:p>
        </c:txPr>
        <c:crossAx val="235494016"/>
        <c:crosses val="autoZero"/>
        <c:crossBetween val="between"/>
        <c:majorUnit val="50000"/>
      </c:valAx>
    </c:plotArea>
    <c:legend>
      <c:legendPos val="r"/>
      <c:layout>
        <c:manualLayout>
          <c:xMode val="edge"/>
          <c:yMode val="edge"/>
          <c:x val="0.16995997231294835"/>
          <c:y val="6.7753262594167932E-2"/>
          <c:w val="0.3478520038239718"/>
          <c:h val="0.36566538908179941"/>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975231834284959"/>
          <c:y val="5.1368697089110009E-2"/>
          <c:w val="0.79259983413625879"/>
          <c:h val="0.84386508664287851"/>
        </c:manualLayout>
      </c:layout>
      <c:barChart>
        <c:barDir val="col"/>
        <c:grouping val="clustered"/>
        <c:varyColors val="0"/>
        <c:ser>
          <c:idx val="0"/>
          <c:order val="0"/>
          <c:tx>
            <c:strRef>
              <c:f>Summary!$B$142</c:f>
              <c:strCache>
                <c:ptCount val="1"/>
                <c:pt idx="0">
                  <c:v>100G</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Summary!$C$142:$M$142</c:f>
              <c:numCache>
                <c:formatCode>_(* #,##0_);_(* \(#,##0\);_(* "-"??_);_(@_)</c:formatCode>
                <c:ptCount val="11"/>
                <c:pt idx="0">
                  <c:v>357000</c:v>
                </c:pt>
                <c:pt idx="1">
                  <c:v>345000.00000000006</c:v>
                </c:pt>
              </c:numCache>
            </c:numRef>
          </c:val>
          <c:extLst>
            <c:ext xmlns:c16="http://schemas.microsoft.com/office/drawing/2014/chart" uri="{C3380CC4-5D6E-409C-BE32-E72D297353CC}">
              <c16:uniqueId val="{00000000-32DC-C344-AA0B-E3C58C2BF146}"/>
            </c:ext>
          </c:extLst>
        </c:ser>
        <c:ser>
          <c:idx val="2"/>
          <c:order val="1"/>
          <c:tx>
            <c:strRef>
              <c:f>Summary!$B$143</c:f>
              <c:strCache>
                <c:ptCount val="1"/>
                <c:pt idx="0">
                  <c:v>200G </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Summary!$C$143:$M$143</c:f>
              <c:numCache>
                <c:formatCode>_(* #,##0_);_(* \(#,##0\);_(* "-"??_);_(@_)</c:formatCode>
                <c:ptCount val="11"/>
                <c:pt idx="0">
                  <c:v>122000</c:v>
                </c:pt>
                <c:pt idx="1">
                  <c:v>217000</c:v>
                </c:pt>
              </c:numCache>
            </c:numRef>
          </c:val>
          <c:extLst>
            <c:ext xmlns:c16="http://schemas.microsoft.com/office/drawing/2014/chart" uri="{C3380CC4-5D6E-409C-BE32-E72D297353CC}">
              <c16:uniqueId val="{00000001-32DC-C344-AA0B-E3C58C2BF146}"/>
            </c:ext>
          </c:extLst>
        </c:ser>
        <c:ser>
          <c:idx val="1"/>
          <c:order val="2"/>
          <c:tx>
            <c:strRef>
              <c:f>Summary!$B$144</c:f>
              <c:strCache>
                <c:ptCount val="1"/>
                <c:pt idx="0">
                  <c:v>400G ZR, ZR+</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Summary!$C$144:$M$144</c:f>
              <c:numCache>
                <c:formatCode>_(* #,##0_);_(* \(#,##0\);_(* "-"??_);_(@_)</c:formatCode>
                <c:ptCount val="11"/>
                <c:pt idx="0">
                  <c:v>17500</c:v>
                </c:pt>
                <c:pt idx="1">
                  <c:v>39000</c:v>
                </c:pt>
              </c:numCache>
            </c:numRef>
          </c:val>
          <c:extLst>
            <c:ext xmlns:c16="http://schemas.microsoft.com/office/drawing/2014/chart" uri="{C3380CC4-5D6E-409C-BE32-E72D297353CC}">
              <c16:uniqueId val="{00000000-B53F-0940-83B5-CFEFEBA85EF6}"/>
            </c:ext>
          </c:extLst>
        </c:ser>
        <c:ser>
          <c:idx val="3"/>
          <c:order val="3"/>
          <c:tx>
            <c:strRef>
              <c:f>Summary!$B$145</c:f>
              <c:strCache>
                <c:ptCount val="1"/>
                <c:pt idx="0">
                  <c:v>600G, 800G</c:v>
                </c:pt>
              </c:strCache>
            </c:strRef>
          </c:tx>
          <c:invertIfNegative val="0"/>
          <c:cat>
            <c:numRef>
              <c:f>Summary!$C$139:$M$139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Summary!$C$145:$M$145</c:f>
              <c:numCache>
                <c:formatCode>_(* #,##0_);_(* \(#,##0\);_(* "-"??_);_(@_)</c:formatCode>
                <c:ptCount val="11"/>
                <c:pt idx="0">
                  <c:v>0</c:v>
                </c:pt>
                <c:pt idx="1">
                  <c:v>82</c:v>
                </c:pt>
              </c:numCache>
            </c:numRef>
          </c:val>
          <c:extLst>
            <c:ext xmlns:c16="http://schemas.microsoft.com/office/drawing/2014/chart" uri="{C3380CC4-5D6E-409C-BE32-E72D297353CC}">
              <c16:uniqueId val="{00000001-42FB-E740-90B4-0D2B3EE39B15}"/>
            </c:ext>
          </c:extLst>
        </c:ser>
        <c:dLbls>
          <c:showLegendKey val="0"/>
          <c:showVal val="0"/>
          <c:showCatName val="0"/>
          <c:showSerName val="0"/>
          <c:showPercent val="0"/>
          <c:showBubbleSize val="0"/>
        </c:dLbls>
        <c:gapWidth val="150"/>
        <c:axId val="219368064"/>
        <c:axId val="219373952"/>
      </c:barChart>
      <c:catAx>
        <c:axId val="219368064"/>
        <c:scaling>
          <c:orientation val="minMax"/>
        </c:scaling>
        <c:delete val="0"/>
        <c:axPos val="b"/>
        <c:numFmt formatCode="General" sourceLinked="1"/>
        <c:majorTickMark val="out"/>
        <c:minorTickMark val="none"/>
        <c:tickLblPos val="nextTo"/>
        <c:txPr>
          <a:bodyPr/>
          <a:lstStyle/>
          <a:p>
            <a:pPr>
              <a:defRPr sz="1200" b="0"/>
            </a:pPr>
            <a:endParaRPr lang="en-US"/>
          </a:p>
        </c:txPr>
        <c:crossAx val="219373952"/>
        <c:crosses val="autoZero"/>
        <c:auto val="1"/>
        <c:lblAlgn val="ctr"/>
        <c:lblOffset val="100"/>
        <c:noMultiLvlLbl val="1"/>
      </c:catAx>
      <c:valAx>
        <c:axId val="219373952"/>
        <c:scaling>
          <c:orientation val="minMax"/>
          <c:min val="0"/>
        </c:scaling>
        <c:delete val="0"/>
        <c:axPos val="l"/>
        <c:majorGridlines/>
        <c:title>
          <c:tx>
            <c:rich>
              <a:bodyPr rot="-5400000" vert="horz"/>
              <a:lstStyle/>
              <a:p>
                <a:pPr>
                  <a:defRPr sz="1400" b="0"/>
                </a:pPr>
                <a:r>
                  <a:rPr lang="en-US" sz="1400" b="0"/>
                  <a:t>Annual shipments </a:t>
                </a:r>
              </a:p>
            </c:rich>
          </c:tx>
          <c:layout>
            <c:manualLayout>
              <c:xMode val="edge"/>
              <c:yMode val="edge"/>
              <c:x val="7.3433766140087028E-3"/>
              <c:y val="0.24788508410153506"/>
            </c:manualLayout>
          </c:layout>
          <c:overlay val="0"/>
        </c:title>
        <c:numFmt formatCode="_(* #,##0_);_(* \(#,##0\);_(* &quot;-&quot;??_);_(@_)" sourceLinked="1"/>
        <c:majorTickMark val="out"/>
        <c:minorTickMark val="none"/>
        <c:tickLblPos val="nextTo"/>
        <c:txPr>
          <a:bodyPr/>
          <a:lstStyle/>
          <a:p>
            <a:pPr>
              <a:defRPr sz="1200" b="0"/>
            </a:pPr>
            <a:endParaRPr lang="en-US"/>
          </a:p>
        </c:txPr>
        <c:crossAx val="219368064"/>
        <c:crosses val="autoZero"/>
        <c:crossBetween val="between"/>
        <c:majorUnit val="200000"/>
      </c:valAx>
    </c:plotArea>
    <c:legend>
      <c:legendPos val="t"/>
      <c:layout>
        <c:manualLayout>
          <c:xMode val="edge"/>
          <c:yMode val="edge"/>
          <c:x val="0.16413302677212663"/>
          <c:y val="6.880758603330267E-2"/>
          <c:w val="0.30099257819827324"/>
          <c:h val="0.29780654660736244"/>
        </c:manualLayout>
      </c:layout>
      <c:overlay val="0"/>
      <c:spPr>
        <a:solidFill>
          <a:schemeClr val="bg1"/>
        </a:solidFill>
        <a:ln>
          <a:solidFill>
            <a:schemeClr val="tx1">
              <a:lumMod val="75000"/>
              <a:lumOff val="25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Summary!$B$58</c:f>
              <c:strCache>
                <c:ptCount val="1"/>
                <c:pt idx="0">
                  <c:v>Ethernet</c:v>
                </c:pt>
              </c:strCache>
            </c:strRef>
          </c:tx>
          <c:invertIfNegative val="0"/>
          <c:cat>
            <c:numRef>
              <c:f>Summary!$C$57:$L$57</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Summary!$C$58:$L$58</c:f>
              <c:numCache>
                <c:formatCode>_(* #,##0_);_(* \(#,##0\);_(* "-"??_);_(@_)</c:formatCode>
                <c:ptCount val="10"/>
                <c:pt idx="0">
                  <c:v>46060310.33669468</c:v>
                </c:pt>
                <c:pt idx="1">
                  <c:v>42208306.517515101</c:v>
                </c:pt>
              </c:numCache>
            </c:numRef>
          </c:val>
          <c:extLst>
            <c:ext xmlns:c16="http://schemas.microsoft.com/office/drawing/2014/chart" uri="{C3380CC4-5D6E-409C-BE32-E72D297353CC}">
              <c16:uniqueId val="{00000000-BC98-C845-A2C7-25499CA2F7B2}"/>
            </c:ext>
          </c:extLst>
        </c:ser>
        <c:ser>
          <c:idx val="1"/>
          <c:order val="1"/>
          <c:tx>
            <c:strRef>
              <c:f>Summary!$B$59</c:f>
              <c:strCache>
                <c:ptCount val="1"/>
                <c:pt idx="0">
                  <c:v>Fibre Channel</c:v>
                </c:pt>
              </c:strCache>
            </c:strRef>
          </c:tx>
          <c:invertIfNegative val="0"/>
          <c:cat>
            <c:numRef>
              <c:f>Summary!$C$57:$L$57</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Summary!$C$59:$L$59</c:f>
              <c:numCache>
                <c:formatCode>_(* #,##0_);_(* \(#,##0\);_(* "-"??_);_(@_)</c:formatCode>
                <c:ptCount val="10"/>
                <c:pt idx="0">
                  <c:v>7839170</c:v>
                </c:pt>
                <c:pt idx="1">
                  <c:v>7687734.5578942783</c:v>
                </c:pt>
              </c:numCache>
            </c:numRef>
          </c:val>
          <c:extLst>
            <c:ext xmlns:c16="http://schemas.microsoft.com/office/drawing/2014/chart" uri="{C3380CC4-5D6E-409C-BE32-E72D297353CC}">
              <c16:uniqueId val="{00000001-BC98-C845-A2C7-25499CA2F7B2}"/>
            </c:ext>
          </c:extLst>
        </c:ser>
        <c:ser>
          <c:idx val="2"/>
          <c:order val="2"/>
          <c:tx>
            <c:strRef>
              <c:f>Summary!$B$60</c:f>
              <c:strCache>
                <c:ptCount val="1"/>
                <c:pt idx="0">
                  <c:v>Optical Interconnects</c:v>
                </c:pt>
              </c:strCache>
            </c:strRef>
          </c:tx>
          <c:invertIfNegative val="0"/>
          <c:cat>
            <c:numRef>
              <c:f>Summary!$C$57:$L$57</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Summary!$C$60:$L$60</c:f>
              <c:numCache>
                <c:formatCode>_(* #,##0_);_(* \(#,##0\);_(* "-"??_);_(@_)</c:formatCode>
                <c:ptCount val="10"/>
                <c:pt idx="0">
                  <c:v>6080954</c:v>
                </c:pt>
                <c:pt idx="1">
                  <c:v>4940245</c:v>
                </c:pt>
              </c:numCache>
            </c:numRef>
          </c:val>
          <c:extLst>
            <c:ext xmlns:c16="http://schemas.microsoft.com/office/drawing/2014/chart" uri="{C3380CC4-5D6E-409C-BE32-E72D297353CC}">
              <c16:uniqueId val="{00000002-BC98-C845-A2C7-25499CA2F7B2}"/>
            </c:ext>
          </c:extLst>
        </c:ser>
        <c:ser>
          <c:idx val="3"/>
          <c:order val="3"/>
          <c:tx>
            <c:strRef>
              <c:f>Summary!$B$61</c:f>
              <c:strCache>
                <c:ptCount val="1"/>
                <c:pt idx="0">
                  <c:v>CWDM / DWDM</c:v>
                </c:pt>
              </c:strCache>
            </c:strRef>
          </c:tx>
          <c:invertIfNegative val="0"/>
          <c:cat>
            <c:numRef>
              <c:f>Summary!$C$57:$L$57</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Summary!$C$61:$L$61</c:f>
              <c:numCache>
                <c:formatCode>_(* #,##0_);_(* \(#,##0\);_(* "-"??_);_(@_)</c:formatCode>
                <c:ptCount val="10"/>
                <c:pt idx="0">
                  <c:v>1281197</c:v>
                </c:pt>
                <c:pt idx="1">
                  <c:v>1540857</c:v>
                </c:pt>
              </c:numCache>
            </c:numRef>
          </c:val>
          <c:extLst>
            <c:ext xmlns:c16="http://schemas.microsoft.com/office/drawing/2014/chart" uri="{C3380CC4-5D6E-409C-BE32-E72D297353CC}">
              <c16:uniqueId val="{00000003-BC98-C845-A2C7-25499CA2F7B2}"/>
            </c:ext>
          </c:extLst>
        </c:ser>
        <c:ser>
          <c:idx val="4"/>
          <c:order val="4"/>
          <c:tx>
            <c:strRef>
              <c:f>Summary!$B$62</c:f>
              <c:strCache>
                <c:ptCount val="1"/>
                <c:pt idx="0">
                  <c:v>Wireless Fronthaul</c:v>
                </c:pt>
              </c:strCache>
            </c:strRef>
          </c:tx>
          <c:invertIfNegative val="0"/>
          <c:cat>
            <c:numRef>
              <c:f>Summary!$C$57:$L$57</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Summary!$C$62:$L$62</c:f>
              <c:numCache>
                <c:formatCode>_(* #,##0_);_(* \(#,##0\);_(* "-"??_);_(@_)</c:formatCode>
                <c:ptCount val="10"/>
                <c:pt idx="0">
                  <c:v>16464669.061662231</c:v>
                </c:pt>
                <c:pt idx="1">
                  <c:v>32336900.96652998</c:v>
                </c:pt>
              </c:numCache>
            </c:numRef>
          </c:val>
          <c:extLst>
            <c:ext xmlns:c16="http://schemas.microsoft.com/office/drawing/2014/chart" uri="{C3380CC4-5D6E-409C-BE32-E72D297353CC}">
              <c16:uniqueId val="{00000004-BC98-C845-A2C7-25499CA2F7B2}"/>
            </c:ext>
          </c:extLst>
        </c:ser>
        <c:ser>
          <c:idx val="5"/>
          <c:order val="5"/>
          <c:tx>
            <c:strRef>
              <c:f>Summary!$B$63</c:f>
              <c:strCache>
                <c:ptCount val="1"/>
                <c:pt idx="0">
                  <c:v>Wireless Backhaul</c:v>
                </c:pt>
              </c:strCache>
            </c:strRef>
          </c:tx>
          <c:invertIfNegative val="0"/>
          <c:cat>
            <c:numRef>
              <c:f>Summary!$C$57:$L$57</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Summary!$C$63:$L$63</c:f>
              <c:numCache>
                <c:formatCode>_(* #,##0_);_(* \(#,##0\);_(* "-"??_);_(@_)</c:formatCode>
                <c:ptCount val="10"/>
                <c:pt idx="0">
                  <c:v>1389737.6923076923</c:v>
                </c:pt>
                <c:pt idx="1">
                  <c:v>2286250.3877272741</c:v>
                </c:pt>
              </c:numCache>
            </c:numRef>
          </c:val>
          <c:extLst>
            <c:ext xmlns:c16="http://schemas.microsoft.com/office/drawing/2014/chart" uri="{C3380CC4-5D6E-409C-BE32-E72D297353CC}">
              <c16:uniqueId val="{00000005-BC98-C845-A2C7-25499CA2F7B2}"/>
            </c:ext>
          </c:extLst>
        </c:ser>
        <c:ser>
          <c:idx val="6"/>
          <c:order val="6"/>
          <c:tx>
            <c:strRef>
              <c:f>Summary!$B$64</c:f>
              <c:strCache>
                <c:ptCount val="1"/>
                <c:pt idx="0">
                  <c:v>FTTx</c:v>
                </c:pt>
              </c:strCache>
            </c:strRef>
          </c:tx>
          <c:invertIfNegative val="0"/>
          <c:cat>
            <c:numRef>
              <c:f>Summary!$C$57:$L$57</c:f>
              <c:numCache>
                <c:formatCode>General</c:formatCode>
                <c:ptCount val="10"/>
                <c:pt idx="0">
                  <c:v>2018</c:v>
                </c:pt>
                <c:pt idx="1">
                  <c:v>2019</c:v>
                </c:pt>
                <c:pt idx="2">
                  <c:v>2020</c:v>
                </c:pt>
                <c:pt idx="3">
                  <c:v>2021</c:v>
                </c:pt>
                <c:pt idx="4">
                  <c:v>2022</c:v>
                </c:pt>
                <c:pt idx="5">
                  <c:v>2023</c:v>
                </c:pt>
                <c:pt idx="6">
                  <c:v>2024</c:v>
                </c:pt>
                <c:pt idx="7">
                  <c:v>2025</c:v>
                </c:pt>
                <c:pt idx="8">
                  <c:v>2026</c:v>
                </c:pt>
                <c:pt idx="9">
                  <c:v>2027</c:v>
                </c:pt>
              </c:numCache>
            </c:numRef>
          </c:cat>
          <c:val>
            <c:numRef>
              <c:f>Summary!$C$64:$L$64</c:f>
              <c:numCache>
                <c:formatCode>_(* #,##0_);_(* \(#,##0\);_(* "-"??_);_(@_)</c:formatCode>
                <c:ptCount val="10"/>
                <c:pt idx="0">
                  <c:v>91863984.942399994</c:v>
                </c:pt>
                <c:pt idx="1">
                  <c:v>71931081.971200004</c:v>
                </c:pt>
              </c:numCache>
            </c:numRef>
          </c:val>
          <c:extLst>
            <c:ext xmlns:c16="http://schemas.microsoft.com/office/drawing/2014/chart" uri="{C3380CC4-5D6E-409C-BE32-E72D297353CC}">
              <c16:uniqueId val="{00000006-BC98-C845-A2C7-25499CA2F7B2}"/>
            </c:ext>
          </c:extLst>
        </c:ser>
        <c:dLbls>
          <c:showLegendKey val="0"/>
          <c:showVal val="0"/>
          <c:showCatName val="0"/>
          <c:showSerName val="0"/>
          <c:showPercent val="0"/>
          <c:showBubbleSize val="0"/>
        </c:dLbls>
        <c:gapWidth val="150"/>
        <c:overlap val="100"/>
        <c:axId val="235626496"/>
        <c:axId val="235628032"/>
      </c:barChart>
      <c:catAx>
        <c:axId val="235626496"/>
        <c:scaling>
          <c:orientation val="minMax"/>
        </c:scaling>
        <c:delete val="0"/>
        <c:axPos val="b"/>
        <c:numFmt formatCode="General" sourceLinked="1"/>
        <c:majorTickMark val="out"/>
        <c:minorTickMark val="none"/>
        <c:tickLblPos val="nextTo"/>
        <c:crossAx val="235628032"/>
        <c:crosses val="autoZero"/>
        <c:auto val="1"/>
        <c:lblAlgn val="ctr"/>
        <c:lblOffset val="100"/>
        <c:noMultiLvlLbl val="0"/>
      </c:catAx>
      <c:valAx>
        <c:axId val="235628032"/>
        <c:scaling>
          <c:orientation val="minMax"/>
        </c:scaling>
        <c:delete val="0"/>
        <c:axPos val="l"/>
        <c:majorGridlines/>
        <c:numFmt formatCode="_(* #,##0_);_(* \(#,##0\);_(* &quot;-&quot;??_);_(@_)" sourceLinked="1"/>
        <c:majorTickMark val="out"/>
        <c:minorTickMark val="none"/>
        <c:tickLblPos val="nextTo"/>
        <c:crossAx val="2356264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77109096006895"/>
          <c:y val="5.5212278483564657E-2"/>
          <c:w val="0.81385975301423596"/>
          <c:h val="0.84070430201982094"/>
        </c:manualLayout>
      </c:layout>
      <c:barChart>
        <c:barDir val="col"/>
        <c:grouping val="stacked"/>
        <c:varyColors val="0"/>
        <c:ser>
          <c:idx val="3"/>
          <c:order val="0"/>
          <c:tx>
            <c:strRef>
              <c:f>Summary!$B$577</c:f>
              <c:strCache>
                <c:ptCount val="1"/>
                <c:pt idx="0">
                  <c:v>10G SFP+</c:v>
                </c:pt>
              </c:strCache>
            </c:strRef>
          </c:tx>
          <c:spPr>
            <a:solidFill>
              <a:schemeClr val="accent2"/>
            </a:solidFill>
          </c:spPr>
          <c:invertIfNegative val="0"/>
          <c:cat>
            <c:numRef>
              <c:f>Summary!$P$576:$Z$576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Summary!$P$577:$Z$577</c:f>
              <c:numCache>
                <c:formatCode>_("$"* #,##0_);_("$"* \(#,##0\);_("$"* "-"??_);_(@_)</c:formatCode>
                <c:ptCount val="11"/>
                <c:pt idx="0">
                  <c:v>66.906791699999971</c:v>
                </c:pt>
                <c:pt idx="1">
                  <c:v>34.263987950000001</c:v>
                </c:pt>
              </c:numCache>
            </c:numRef>
          </c:val>
          <c:extLst>
            <c:ext xmlns:c16="http://schemas.microsoft.com/office/drawing/2014/chart" uri="{C3380CC4-5D6E-409C-BE32-E72D297353CC}">
              <c16:uniqueId val="{00000000-6F88-DD48-B279-CF6EFC8632AD}"/>
            </c:ext>
          </c:extLst>
        </c:ser>
        <c:ser>
          <c:idx val="0"/>
          <c:order val="1"/>
          <c:tx>
            <c:strRef>
              <c:f>Summary!$B$578</c:f>
              <c:strCache>
                <c:ptCount val="1"/>
                <c:pt idx="0">
                  <c:v>25G SFP28</c:v>
                </c:pt>
              </c:strCache>
            </c:strRef>
          </c:tx>
          <c:invertIfNegative val="0"/>
          <c:cat>
            <c:numRef>
              <c:f>Summary!$P$576:$Z$576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Summary!$P$578:$Z$578</c:f>
              <c:numCache>
                <c:formatCode>_("$"* #,##0_);_("$"* \(#,##0\);_("$"* "-"??_);_(@_)</c:formatCode>
                <c:ptCount val="11"/>
                <c:pt idx="0">
                  <c:v>52.011518000000002</c:v>
                </c:pt>
                <c:pt idx="1">
                  <c:v>54.517853859999995</c:v>
                </c:pt>
              </c:numCache>
            </c:numRef>
          </c:val>
          <c:extLst>
            <c:ext xmlns:c16="http://schemas.microsoft.com/office/drawing/2014/chart" uri="{C3380CC4-5D6E-409C-BE32-E72D297353CC}">
              <c16:uniqueId val="{00000000-CFA0-5546-B37F-5CD80F250E21}"/>
            </c:ext>
          </c:extLst>
        </c:ser>
        <c:ser>
          <c:idx val="1"/>
          <c:order val="2"/>
          <c:tx>
            <c:strRef>
              <c:f>Summary!$B$579</c:f>
              <c:strCache>
                <c:ptCount val="1"/>
                <c:pt idx="0">
                  <c:v>40G QSFP+</c:v>
                </c:pt>
              </c:strCache>
            </c:strRef>
          </c:tx>
          <c:invertIfNegative val="0"/>
          <c:cat>
            <c:numRef>
              <c:f>Summary!$P$576:$Z$576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Summary!$P$579:$Z$579</c:f>
              <c:numCache>
                <c:formatCode>_("$"* #,##0_);_("$"* \(#,##0\);_("$"* "-"??_);_(@_)</c:formatCode>
                <c:ptCount val="11"/>
                <c:pt idx="0">
                  <c:v>33.409706077143589</c:v>
                </c:pt>
                <c:pt idx="1">
                  <c:v>24.870835694223633</c:v>
                </c:pt>
              </c:numCache>
            </c:numRef>
          </c:val>
          <c:extLst>
            <c:ext xmlns:c16="http://schemas.microsoft.com/office/drawing/2014/chart" uri="{C3380CC4-5D6E-409C-BE32-E72D297353CC}">
              <c16:uniqueId val="{00000001-CFA0-5546-B37F-5CD80F250E21}"/>
            </c:ext>
          </c:extLst>
        </c:ser>
        <c:ser>
          <c:idx val="2"/>
          <c:order val="3"/>
          <c:tx>
            <c:strRef>
              <c:f>Summary!$B$580</c:f>
              <c:strCache>
                <c:ptCount val="1"/>
                <c:pt idx="0">
                  <c:v>100G QSFP28, SFP-DD, SFP112</c:v>
                </c:pt>
              </c:strCache>
            </c:strRef>
          </c:tx>
          <c:invertIfNegative val="0"/>
          <c:cat>
            <c:numRef>
              <c:f>Summary!$P$576:$Z$576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Summary!$P$580:$Z$580</c:f>
              <c:numCache>
                <c:formatCode>_("$"* #,##0_);_("$"* \(#,##0\);_("$"* "-"??_);_(@_)</c:formatCode>
                <c:ptCount val="11"/>
                <c:pt idx="0">
                  <c:v>45.049838524645217</c:v>
                </c:pt>
                <c:pt idx="1">
                  <c:v>57.242590999999997</c:v>
                </c:pt>
              </c:numCache>
            </c:numRef>
          </c:val>
          <c:extLst>
            <c:ext xmlns:c16="http://schemas.microsoft.com/office/drawing/2014/chart" uri="{C3380CC4-5D6E-409C-BE32-E72D297353CC}">
              <c16:uniqueId val="{00000002-CFA0-5546-B37F-5CD80F250E21}"/>
            </c:ext>
          </c:extLst>
        </c:ser>
        <c:ser>
          <c:idx val="4"/>
          <c:order val="4"/>
          <c:tx>
            <c:strRef>
              <c:f>Summary!$B$581</c:f>
              <c:strCache>
                <c:ptCount val="1"/>
                <c:pt idx="0">
                  <c:v>200G QSFP56</c:v>
                </c:pt>
              </c:strCache>
            </c:strRef>
          </c:tx>
          <c:invertIfNegative val="0"/>
          <c:cat>
            <c:numRef>
              <c:f>Summary!$P$576:$Z$576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Summary!$P$581:$Z$581</c:f>
              <c:numCache>
                <c:formatCode>_("$"* #,##0_);_("$"* \(#,##0\);_("$"* "-"??_);_(@_)</c:formatCode>
                <c:ptCount val="11"/>
                <c:pt idx="0">
                  <c:v>0</c:v>
                </c:pt>
                <c:pt idx="1">
                  <c:v>44.484650000000002</c:v>
                </c:pt>
              </c:numCache>
            </c:numRef>
          </c:val>
          <c:extLst>
            <c:ext xmlns:c16="http://schemas.microsoft.com/office/drawing/2014/chart" uri="{C3380CC4-5D6E-409C-BE32-E72D297353CC}">
              <c16:uniqueId val="{00000003-CFA0-5546-B37F-5CD80F250E21}"/>
            </c:ext>
          </c:extLst>
        </c:ser>
        <c:ser>
          <c:idx val="5"/>
          <c:order val="5"/>
          <c:tx>
            <c:strRef>
              <c:f>Summary!$B$582</c:f>
              <c:strCache>
                <c:ptCount val="1"/>
                <c:pt idx="0">
                  <c:v>≥400G  QSFP-DD, OSFP, QSFP112</c:v>
                </c:pt>
              </c:strCache>
            </c:strRef>
          </c:tx>
          <c:invertIfNegative val="0"/>
          <c:cat>
            <c:numRef>
              <c:f>Summary!$P$576:$Z$576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Summary!$P$582:$Z$582</c:f>
              <c:numCache>
                <c:formatCode>_("$"* #,##0_);_("$"* \(#,##0\);_("$"* "-"??_);_(@_)</c:formatCode>
                <c:ptCount val="11"/>
                <c:pt idx="0">
                  <c:v>0</c:v>
                </c:pt>
                <c:pt idx="1">
                  <c:v>24.172000000000001</c:v>
                </c:pt>
              </c:numCache>
            </c:numRef>
          </c:val>
          <c:extLst>
            <c:ext xmlns:c16="http://schemas.microsoft.com/office/drawing/2014/chart" uri="{C3380CC4-5D6E-409C-BE32-E72D297353CC}">
              <c16:uniqueId val="{00000004-CFA0-5546-B37F-5CD80F250E21}"/>
            </c:ext>
          </c:extLst>
        </c:ser>
        <c:ser>
          <c:idx val="6"/>
          <c:order val="6"/>
          <c:tx>
            <c:strRef>
              <c:f>Summary!$B$583</c:f>
              <c:strCache>
                <c:ptCount val="1"/>
                <c:pt idx="0">
                  <c:v>All other</c:v>
                </c:pt>
              </c:strCache>
            </c:strRef>
          </c:tx>
          <c:invertIfNegative val="0"/>
          <c:cat>
            <c:numRef>
              <c:f>Summary!$P$576:$Z$576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Summary!$P$583:$Z$583</c:f>
              <c:numCache>
                <c:formatCode>_("$"* #,##0_);_("$"* \(#,##0\);_("$"* "-"??_);_(@_)</c:formatCode>
                <c:ptCount val="11"/>
                <c:pt idx="0">
                  <c:v>29.790807526525285</c:v>
                </c:pt>
                <c:pt idx="1">
                  <c:v>143.59328558813581</c:v>
                </c:pt>
              </c:numCache>
            </c:numRef>
          </c:val>
          <c:extLst>
            <c:ext xmlns:c16="http://schemas.microsoft.com/office/drawing/2014/chart" uri="{C3380CC4-5D6E-409C-BE32-E72D297353CC}">
              <c16:uniqueId val="{00000005-CFA0-5546-B37F-5CD80F250E21}"/>
            </c:ext>
          </c:extLst>
        </c:ser>
        <c:dLbls>
          <c:showLegendKey val="0"/>
          <c:showVal val="0"/>
          <c:showCatName val="0"/>
          <c:showSerName val="0"/>
          <c:showPercent val="0"/>
          <c:showBubbleSize val="0"/>
        </c:dLbls>
        <c:gapWidth val="111"/>
        <c:overlap val="100"/>
        <c:axId val="235668224"/>
        <c:axId val="235669760"/>
      </c:barChart>
      <c:catAx>
        <c:axId val="235668224"/>
        <c:scaling>
          <c:orientation val="minMax"/>
        </c:scaling>
        <c:delete val="0"/>
        <c:axPos val="b"/>
        <c:numFmt formatCode="General" sourceLinked="1"/>
        <c:majorTickMark val="out"/>
        <c:minorTickMark val="none"/>
        <c:tickLblPos val="nextTo"/>
        <c:txPr>
          <a:bodyPr/>
          <a:lstStyle/>
          <a:p>
            <a:pPr>
              <a:defRPr sz="1200" b="0"/>
            </a:pPr>
            <a:endParaRPr lang="en-US"/>
          </a:p>
        </c:txPr>
        <c:crossAx val="235669760"/>
        <c:crosses val="autoZero"/>
        <c:auto val="1"/>
        <c:lblAlgn val="ctr"/>
        <c:lblOffset val="100"/>
        <c:noMultiLvlLbl val="0"/>
      </c:catAx>
      <c:valAx>
        <c:axId val="235669760"/>
        <c:scaling>
          <c:orientation val="minMax"/>
          <c:max val="1200"/>
          <c:min val="0"/>
        </c:scaling>
        <c:delete val="0"/>
        <c:axPos val="l"/>
        <c:majorGridlines/>
        <c:title>
          <c:tx>
            <c:rich>
              <a:bodyPr rot="-5400000" vert="horz"/>
              <a:lstStyle/>
              <a:p>
                <a:pPr>
                  <a:defRPr/>
                </a:pPr>
                <a:r>
                  <a:rPr lang="en-US"/>
                  <a:t>Sales ($ millions)</a:t>
                </a:r>
              </a:p>
            </c:rich>
          </c:tx>
          <c:overlay val="0"/>
        </c:title>
        <c:numFmt formatCode="_(&quot;$&quot;* #,##0_);_(&quot;$&quot;* \(#,##0\);_(&quot;$&quot;* &quot;-&quot;??_);_(@_)" sourceLinked="1"/>
        <c:majorTickMark val="out"/>
        <c:minorTickMark val="none"/>
        <c:tickLblPos val="nextTo"/>
        <c:crossAx val="235668224"/>
        <c:crosses val="autoZero"/>
        <c:crossBetween val="between"/>
      </c:valAx>
    </c:plotArea>
    <c:legend>
      <c:legendPos val="t"/>
      <c:layout>
        <c:manualLayout>
          <c:xMode val="edge"/>
          <c:yMode val="edge"/>
          <c:x val="0.17394247443540145"/>
          <c:y val="2.5785491228049556E-2"/>
          <c:w val="0.20014224222202084"/>
          <c:h val="0.6837634588058582"/>
        </c:manualLayout>
      </c:layout>
      <c:overlay val="0"/>
      <c:spPr>
        <a:solidFill>
          <a:schemeClr val="bg1"/>
        </a:solidFill>
        <a:ln>
          <a:solidFill>
            <a:schemeClr val="tx1"/>
          </a:solidFill>
        </a:ln>
      </c:spPr>
      <c:txPr>
        <a:bodyPr/>
        <a:lstStyle/>
        <a:p>
          <a:pPr>
            <a:defRPr sz="1100"/>
          </a:pPr>
          <a:endParaRPr lang="en-US"/>
        </a:p>
      </c:txPr>
    </c:legend>
    <c:plotVisOnly val="1"/>
    <c:dispBlanksAs val="gap"/>
    <c:showDLblsOverMax val="0"/>
  </c:chart>
  <c:txPr>
    <a:bodyPr/>
    <a:lstStyle/>
    <a:p>
      <a:pPr>
        <a:defRPr sz="1400"/>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657712505799324"/>
          <c:y val="0.13670818559125975"/>
          <c:w val="0.80186128113004562"/>
          <c:h val="0.77340888461102741"/>
        </c:manualLayout>
      </c:layout>
      <c:barChart>
        <c:barDir val="col"/>
        <c:grouping val="stacked"/>
        <c:varyColors val="0"/>
        <c:ser>
          <c:idx val="0"/>
          <c:order val="0"/>
          <c:tx>
            <c:strRef>
              <c:f>Summary!$O$295</c:f>
              <c:strCache>
                <c:ptCount val="1"/>
                <c:pt idx="0">
                  <c:v>GPON</c:v>
                </c:pt>
              </c:strCache>
            </c:strRef>
          </c:tx>
          <c:invertIfNegative val="0"/>
          <c:cat>
            <c:numRef>
              <c:f>Summary!$P$294:$Z$294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Summary!$P$295:$Z$295</c:f>
              <c:numCache>
                <c:formatCode>_("$"* #,##0_);_("$"* \(#,##0\);_("$"* "-"??_);_(@_)</c:formatCode>
                <c:ptCount val="11"/>
                <c:pt idx="0">
                  <c:v>486.17821733724372</c:v>
                </c:pt>
                <c:pt idx="1">
                  <c:v>308.10625172132325</c:v>
                </c:pt>
              </c:numCache>
            </c:numRef>
          </c:val>
          <c:extLst>
            <c:ext xmlns:c16="http://schemas.microsoft.com/office/drawing/2014/chart" uri="{C3380CC4-5D6E-409C-BE32-E72D297353CC}">
              <c16:uniqueId val="{00000000-A691-F542-B866-6C8DC10FFD88}"/>
            </c:ext>
          </c:extLst>
        </c:ser>
        <c:ser>
          <c:idx val="1"/>
          <c:order val="1"/>
          <c:tx>
            <c:strRef>
              <c:f>Summary!$O$296</c:f>
              <c:strCache>
                <c:ptCount val="1"/>
                <c:pt idx="0">
                  <c:v>EPON</c:v>
                </c:pt>
              </c:strCache>
            </c:strRef>
          </c:tx>
          <c:invertIfNegative val="0"/>
          <c:cat>
            <c:numRef>
              <c:f>Summary!$P$294:$Z$294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Summary!$P$296:$Z$296</c:f>
              <c:numCache>
                <c:formatCode>_("$"* #,##0_);_("$"* \(#,##0\);_("$"* "-"??_);_(@_)</c:formatCode>
                <c:ptCount val="11"/>
                <c:pt idx="0">
                  <c:v>44.537029713288099</c:v>
                </c:pt>
                <c:pt idx="1">
                  <c:v>18.822052169774089</c:v>
                </c:pt>
              </c:numCache>
            </c:numRef>
          </c:val>
          <c:extLst>
            <c:ext xmlns:c16="http://schemas.microsoft.com/office/drawing/2014/chart" uri="{C3380CC4-5D6E-409C-BE32-E72D297353CC}">
              <c16:uniqueId val="{00000001-A691-F542-B866-6C8DC10FFD88}"/>
            </c:ext>
          </c:extLst>
        </c:ser>
        <c:ser>
          <c:idx val="2"/>
          <c:order val="2"/>
          <c:tx>
            <c:strRef>
              <c:f>Summary!$O$297</c:f>
              <c:strCache>
                <c:ptCount val="1"/>
                <c:pt idx="0">
                  <c:v>10G-PON</c:v>
                </c:pt>
              </c:strCache>
            </c:strRef>
          </c:tx>
          <c:invertIfNegative val="0"/>
          <c:cat>
            <c:numRef>
              <c:f>Summary!$P$294:$Z$294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Summary!$P$297:$Z$297</c:f>
              <c:numCache>
                <c:formatCode>_("$"* #,##0_);_("$"* \(#,##0\);_("$"* "-"??_);_(@_)</c:formatCode>
                <c:ptCount val="11"/>
                <c:pt idx="0">
                  <c:v>177.16118277626254</c:v>
                </c:pt>
                <c:pt idx="1">
                  <c:v>240.88624230991547</c:v>
                </c:pt>
              </c:numCache>
            </c:numRef>
          </c:val>
          <c:extLst>
            <c:ext xmlns:c16="http://schemas.microsoft.com/office/drawing/2014/chart" uri="{C3380CC4-5D6E-409C-BE32-E72D297353CC}">
              <c16:uniqueId val="{00000002-A691-F542-B866-6C8DC10FFD88}"/>
            </c:ext>
          </c:extLst>
        </c:ser>
        <c:ser>
          <c:idx val="3"/>
          <c:order val="3"/>
          <c:tx>
            <c:strRef>
              <c:f>Summary!$O$298</c:f>
              <c:strCache>
                <c:ptCount val="1"/>
                <c:pt idx="0">
                  <c:v>NG-PON2</c:v>
                </c:pt>
              </c:strCache>
            </c:strRef>
          </c:tx>
          <c:invertIfNegative val="0"/>
          <c:cat>
            <c:numRef>
              <c:f>Summary!$P$294:$Z$294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Summary!$P$298:$Z$298</c:f>
              <c:numCache>
                <c:formatCode>_("$"* #,##0_);_("$"* \(#,##0\);_("$"* "-"??_);_(@_)</c:formatCode>
                <c:ptCount val="11"/>
                <c:pt idx="0">
                  <c:v>0.77749999999999997</c:v>
                </c:pt>
                <c:pt idx="1">
                  <c:v>2.76</c:v>
                </c:pt>
              </c:numCache>
            </c:numRef>
          </c:val>
          <c:extLst>
            <c:ext xmlns:c16="http://schemas.microsoft.com/office/drawing/2014/chart" uri="{C3380CC4-5D6E-409C-BE32-E72D297353CC}">
              <c16:uniqueId val="{00000003-A691-F542-B866-6C8DC10FFD88}"/>
            </c:ext>
          </c:extLst>
        </c:ser>
        <c:ser>
          <c:idx val="4"/>
          <c:order val="4"/>
          <c:tx>
            <c:strRef>
              <c:f>Summary!$O$299</c:f>
              <c:strCache>
                <c:ptCount val="1"/>
                <c:pt idx="0">
                  <c:v>25G PON</c:v>
                </c:pt>
              </c:strCache>
            </c:strRef>
          </c:tx>
          <c:invertIfNegative val="0"/>
          <c:cat>
            <c:numRef>
              <c:f>Summary!$P$294:$Z$294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Summary!$P$299:$Z$299</c:f>
              <c:numCache>
                <c:formatCode>_("$"* #,##0_);_("$"* \(#,##0\);_("$"* "-"??_);_(@_)</c:formatCode>
                <c:ptCount val="11"/>
                <c:pt idx="0">
                  <c:v>0</c:v>
                </c:pt>
                <c:pt idx="1">
                  <c:v>0</c:v>
                </c:pt>
              </c:numCache>
            </c:numRef>
          </c:val>
          <c:extLst>
            <c:ext xmlns:c16="http://schemas.microsoft.com/office/drawing/2014/chart" uri="{C3380CC4-5D6E-409C-BE32-E72D297353CC}">
              <c16:uniqueId val="{00000004-A691-F542-B866-6C8DC10FFD88}"/>
            </c:ext>
          </c:extLst>
        </c:ser>
        <c:ser>
          <c:idx val="5"/>
          <c:order val="5"/>
          <c:tx>
            <c:strRef>
              <c:f>Summary!$O$300</c:f>
              <c:strCache>
                <c:ptCount val="1"/>
                <c:pt idx="0">
                  <c:v>50G PON</c:v>
                </c:pt>
              </c:strCache>
            </c:strRef>
          </c:tx>
          <c:invertIfNegative val="0"/>
          <c:cat>
            <c:numRef>
              <c:f>Summary!$P$294:$Z$294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Summary!$P$300:$Z$300</c:f>
              <c:numCache>
                <c:formatCode>_("$"* #,##0_);_("$"* \(#,##0\);_("$"* "-"??_);_(@_)</c:formatCode>
                <c:ptCount val="11"/>
                <c:pt idx="0">
                  <c:v>0</c:v>
                </c:pt>
                <c:pt idx="1">
                  <c:v>0</c:v>
                </c:pt>
              </c:numCache>
            </c:numRef>
          </c:val>
          <c:extLst>
            <c:ext xmlns:c16="http://schemas.microsoft.com/office/drawing/2014/chart" uri="{C3380CC4-5D6E-409C-BE32-E72D297353CC}">
              <c16:uniqueId val="{00000000-A33E-4151-914C-693D94EA32B3}"/>
            </c:ext>
          </c:extLst>
        </c:ser>
        <c:dLbls>
          <c:showLegendKey val="0"/>
          <c:showVal val="0"/>
          <c:showCatName val="0"/>
          <c:showSerName val="0"/>
          <c:showPercent val="0"/>
          <c:showBubbleSize val="0"/>
        </c:dLbls>
        <c:gapWidth val="150"/>
        <c:overlap val="100"/>
        <c:axId val="235725184"/>
        <c:axId val="235726720"/>
      </c:barChart>
      <c:catAx>
        <c:axId val="235725184"/>
        <c:scaling>
          <c:orientation val="minMax"/>
        </c:scaling>
        <c:delete val="0"/>
        <c:axPos val="b"/>
        <c:numFmt formatCode="General" sourceLinked="1"/>
        <c:majorTickMark val="out"/>
        <c:minorTickMark val="none"/>
        <c:tickLblPos val="nextTo"/>
        <c:txPr>
          <a:bodyPr/>
          <a:lstStyle/>
          <a:p>
            <a:pPr>
              <a:defRPr sz="1200"/>
            </a:pPr>
            <a:endParaRPr lang="en-US"/>
          </a:p>
        </c:txPr>
        <c:crossAx val="235726720"/>
        <c:crosses val="autoZero"/>
        <c:auto val="1"/>
        <c:lblAlgn val="ctr"/>
        <c:lblOffset val="100"/>
        <c:noMultiLvlLbl val="0"/>
      </c:catAx>
      <c:valAx>
        <c:axId val="235726720"/>
        <c:scaling>
          <c:orientation val="minMax"/>
        </c:scaling>
        <c:delete val="0"/>
        <c:axPos val="l"/>
        <c:majorGridlines/>
        <c:title>
          <c:tx>
            <c:rich>
              <a:bodyPr rot="-5400000" vert="horz"/>
              <a:lstStyle/>
              <a:p>
                <a:pPr>
                  <a:defRPr sz="1400"/>
                </a:pPr>
                <a:r>
                  <a:rPr lang="en-US" sz="1400"/>
                  <a:t>Annual sales ($ millions)</a:t>
                </a:r>
              </a:p>
            </c:rich>
          </c:tx>
          <c:overlay val="0"/>
        </c:title>
        <c:numFmt formatCode="_(&quot;$&quot;* #,##0_);_(&quot;$&quot;* \(#,##0\);_(&quot;$&quot;* &quot;-&quot;??_);_(@_)" sourceLinked="1"/>
        <c:majorTickMark val="out"/>
        <c:minorTickMark val="none"/>
        <c:tickLblPos val="nextTo"/>
        <c:txPr>
          <a:bodyPr/>
          <a:lstStyle/>
          <a:p>
            <a:pPr>
              <a:defRPr sz="1200"/>
            </a:pPr>
            <a:endParaRPr lang="en-US"/>
          </a:p>
        </c:txPr>
        <c:crossAx val="235725184"/>
        <c:crosses val="autoZero"/>
        <c:crossBetween val="between"/>
      </c:valAx>
    </c:plotArea>
    <c:legend>
      <c:legendPos val="t"/>
      <c:layout>
        <c:manualLayout>
          <c:xMode val="edge"/>
          <c:yMode val="edge"/>
          <c:x val="0.17803633484361941"/>
          <c:y val="2.5115328514994754E-2"/>
          <c:w val="0.7586804544838992"/>
          <c:h val="7.300347502092161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13082303259578"/>
          <c:y val="0.13670818559125975"/>
          <c:w val="0.74424880130207183"/>
          <c:h val="0.77340888461102741"/>
        </c:manualLayout>
      </c:layout>
      <c:barChart>
        <c:barDir val="col"/>
        <c:grouping val="stacked"/>
        <c:varyColors val="0"/>
        <c:ser>
          <c:idx val="0"/>
          <c:order val="0"/>
          <c:tx>
            <c:strRef>
              <c:f>Summary!$B$295</c:f>
              <c:strCache>
                <c:ptCount val="1"/>
                <c:pt idx="0">
                  <c:v>GPON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Summary!$C$295:$M$295</c:f>
              <c:numCache>
                <c:formatCode>_(* #,##0_);_(* \(#,##0\);_(* "-"??_);_(@_)</c:formatCode>
                <c:ptCount val="11"/>
                <c:pt idx="0">
                  <c:v>81490373</c:v>
                </c:pt>
                <c:pt idx="1">
                  <c:v>64055791.75</c:v>
                </c:pt>
              </c:numCache>
            </c:numRef>
          </c:val>
          <c:extLst>
            <c:ext xmlns:c16="http://schemas.microsoft.com/office/drawing/2014/chart" uri="{C3380CC4-5D6E-409C-BE32-E72D297353CC}">
              <c16:uniqueId val="{00000000-9F44-E34F-AC34-540B3F75DEF5}"/>
            </c:ext>
          </c:extLst>
        </c:ser>
        <c:ser>
          <c:idx val="1"/>
          <c:order val="1"/>
          <c:tx>
            <c:strRef>
              <c:f>Summary!$B$296</c:f>
              <c:strCache>
                <c:ptCount val="1"/>
                <c:pt idx="0">
                  <c:v>EPON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Summary!$C$296:$M$296</c:f>
              <c:numCache>
                <c:formatCode>_(* #,##0_);_(* \(#,##0\);_(* "-"??_);_(@_)</c:formatCode>
                <c:ptCount val="11"/>
                <c:pt idx="0">
                  <c:v>8058961.9423999991</c:v>
                </c:pt>
                <c:pt idx="1">
                  <c:v>4035961.2211999996</c:v>
                </c:pt>
              </c:numCache>
            </c:numRef>
          </c:val>
          <c:extLst>
            <c:ext xmlns:c16="http://schemas.microsoft.com/office/drawing/2014/chart" uri="{C3380CC4-5D6E-409C-BE32-E72D297353CC}">
              <c16:uniqueId val="{00000001-9F44-E34F-AC34-540B3F75DEF5}"/>
            </c:ext>
          </c:extLst>
        </c:ser>
        <c:ser>
          <c:idx val="2"/>
          <c:order val="2"/>
          <c:tx>
            <c:strRef>
              <c:f>Summary!$B$297</c:f>
              <c:strCache>
                <c:ptCount val="1"/>
                <c:pt idx="0">
                  <c:v>10G-PON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Summary!$C$297:$M$297</c:f>
              <c:numCache>
                <c:formatCode>_(* #,##0_);_(* \(#,##0\);_(* "-"??_);_(@_)</c:formatCode>
                <c:ptCount val="11"/>
                <c:pt idx="0">
                  <c:v>2313500</c:v>
                </c:pt>
                <c:pt idx="1">
                  <c:v>3835129</c:v>
                </c:pt>
              </c:numCache>
            </c:numRef>
          </c:val>
          <c:extLst>
            <c:ext xmlns:c16="http://schemas.microsoft.com/office/drawing/2014/chart" uri="{C3380CC4-5D6E-409C-BE32-E72D297353CC}">
              <c16:uniqueId val="{00000002-9F44-E34F-AC34-540B3F75DEF5}"/>
            </c:ext>
          </c:extLst>
        </c:ser>
        <c:ser>
          <c:idx val="3"/>
          <c:order val="3"/>
          <c:tx>
            <c:strRef>
              <c:f>Summary!$B$298</c:f>
              <c:strCache>
                <c:ptCount val="1"/>
                <c:pt idx="0">
                  <c:v>NG-PON2</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Summary!$C$298:$M$298</c:f>
              <c:numCache>
                <c:formatCode>_(* #,##0_);_(* \(#,##0\);_(* "-"??_);_(@_)</c:formatCode>
                <c:ptCount val="11"/>
                <c:pt idx="0">
                  <c:v>1150</c:v>
                </c:pt>
                <c:pt idx="1">
                  <c:v>4200</c:v>
                </c:pt>
              </c:numCache>
            </c:numRef>
          </c:val>
          <c:extLst>
            <c:ext xmlns:c16="http://schemas.microsoft.com/office/drawing/2014/chart" uri="{C3380CC4-5D6E-409C-BE32-E72D297353CC}">
              <c16:uniqueId val="{00000003-9F44-E34F-AC34-540B3F75DEF5}"/>
            </c:ext>
          </c:extLst>
        </c:ser>
        <c:ser>
          <c:idx val="4"/>
          <c:order val="4"/>
          <c:tx>
            <c:strRef>
              <c:f>Summary!$B$299</c:f>
              <c:strCache>
                <c:ptCount val="1"/>
                <c:pt idx="0">
                  <c:v>25G 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Summary!$C$299:$M$299</c:f>
              <c:numCache>
                <c:formatCode>_(* #,##0_);_(* \(#,##0\);_(* "-"??_);_(@_)</c:formatCode>
                <c:ptCount val="11"/>
                <c:pt idx="0">
                  <c:v>0</c:v>
                </c:pt>
                <c:pt idx="1">
                  <c:v>0</c:v>
                </c:pt>
              </c:numCache>
            </c:numRef>
          </c:val>
          <c:extLst>
            <c:ext xmlns:c16="http://schemas.microsoft.com/office/drawing/2014/chart" uri="{C3380CC4-5D6E-409C-BE32-E72D297353CC}">
              <c16:uniqueId val="{00000004-9F44-E34F-AC34-540B3F75DEF5}"/>
            </c:ext>
          </c:extLst>
        </c:ser>
        <c:ser>
          <c:idx val="5"/>
          <c:order val="5"/>
          <c:tx>
            <c:strRef>
              <c:f>Summary!$B$300</c:f>
              <c:strCache>
                <c:ptCount val="1"/>
                <c:pt idx="0">
                  <c:v>50G PON</c:v>
                </c:pt>
              </c:strCache>
            </c:strRef>
          </c:tx>
          <c:invertIfNegative val="0"/>
          <c:cat>
            <c:numRef>
              <c:f>Summary!$C$294:$M$294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Summary!$C$300:$M$300</c:f>
              <c:numCache>
                <c:formatCode>_(* #,##0_);_(* \(#,##0\);_(* "-"??_);_(@_)</c:formatCode>
                <c:ptCount val="11"/>
                <c:pt idx="0">
                  <c:v>0</c:v>
                </c:pt>
                <c:pt idx="1">
                  <c:v>0</c:v>
                </c:pt>
              </c:numCache>
            </c:numRef>
          </c:val>
          <c:extLst>
            <c:ext xmlns:c16="http://schemas.microsoft.com/office/drawing/2014/chart" uri="{C3380CC4-5D6E-409C-BE32-E72D297353CC}">
              <c16:uniqueId val="{00000000-3C65-4A38-8FBA-15BFCCA1EAAA}"/>
            </c:ext>
          </c:extLst>
        </c:ser>
        <c:dLbls>
          <c:showLegendKey val="0"/>
          <c:showVal val="0"/>
          <c:showCatName val="0"/>
          <c:showSerName val="0"/>
          <c:showPercent val="0"/>
          <c:showBubbleSize val="0"/>
        </c:dLbls>
        <c:gapWidth val="150"/>
        <c:overlap val="100"/>
        <c:axId val="336646144"/>
        <c:axId val="336647680"/>
      </c:barChart>
      <c:catAx>
        <c:axId val="336646144"/>
        <c:scaling>
          <c:orientation val="minMax"/>
        </c:scaling>
        <c:delete val="0"/>
        <c:axPos val="b"/>
        <c:numFmt formatCode="General" sourceLinked="1"/>
        <c:majorTickMark val="out"/>
        <c:minorTickMark val="none"/>
        <c:tickLblPos val="nextTo"/>
        <c:txPr>
          <a:bodyPr/>
          <a:lstStyle/>
          <a:p>
            <a:pPr>
              <a:defRPr sz="1200"/>
            </a:pPr>
            <a:endParaRPr lang="en-US"/>
          </a:p>
        </c:txPr>
        <c:crossAx val="336647680"/>
        <c:crosses val="autoZero"/>
        <c:auto val="1"/>
        <c:lblAlgn val="ctr"/>
        <c:lblOffset val="100"/>
        <c:noMultiLvlLbl val="0"/>
      </c:catAx>
      <c:valAx>
        <c:axId val="336647680"/>
        <c:scaling>
          <c:orientation val="minMax"/>
        </c:scaling>
        <c:delete val="0"/>
        <c:axPos val="l"/>
        <c:majorGridlines/>
        <c:title>
          <c:tx>
            <c:rich>
              <a:bodyPr rot="-5400000" vert="horz"/>
              <a:lstStyle/>
              <a:p>
                <a:pPr>
                  <a:defRPr sz="1400"/>
                </a:pPr>
                <a:r>
                  <a:rPr lang="en-US" sz="1400"/>
                  <a:t>Annual shipments (units)</a:t>
                </a:r>
              </a:p>
            </c:rich>
          </c:tx>
          <c:overlay val="0"/>
        </c:title>
        <c:numFmt formatCode="_(* #,##0_);_(* \(#,##0\);_(* &quot;-&quot;??_);_(@_)" sourceLinked="1"/>
        <c:majorTickMark val="out"/>
        <c:minorTickMark val="none"/>
        <c:tickLblPos val="nextTo"/>
        <c:txPr>
          <a:bodyPr/>
          <a:lstStyle/>
          <a:p>
            <a:pPr>
              <a:defRPr sz="1200"/>
            </a:pPr>
            <a:endParaRPr lang="en-US"/>
          </a:p>
        </c:txPr>
        <c:crossAx val="336646144"/>
        <c:crosses val="autoZero"/>
        <c:crossBetween val="between"/>
      </c:valAx>
    </c:plotArea>
    <c:legend>
      <c:legendPos val="t"/>
      <c:layout>
        <c:manualLayout>
          <c:xMode val="edge"/>
          <c:yMode val="edge"/>
          <c:x val="0.17803633484361941"/>
          <c:y val="2.5115328514994754E-2"/>
          <c:w val="0.74364861368786928"/>
          <c:h val="7.300347502092161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581629813748974"/>
          <c:y val="5.6965480398501377E-2"/>
          <c:w val="0.81027224537070897"/>
          <c:h val="0.85862048154105408"/>
        </c:manualLayout>
      </c:layout>
      <c:barChart>
        <c:barDir val="col"/>
        <c:grouping val="clustered"/>
        <c:varyColors val="0"/>
        <c:ser>
          <c:idx val="0"/>
          <c:order val="0"/>
          <c:tx>
            <c:strRef>
              <c:f>Summary!$B$205</c:f>
              <c:strCache>
                <c:ptCount val="1"/>
                <c:pt idx="0">
                  <c:v>Coherent On-Board</c:v>
                </c:pt>
              </c:strCache>
            </c:strRef>
          </c:tx>
          <c:invertIfNegative val="0"/>
          <c:cat>
            <c:numRef>
              <c:f>Summary!$C$201:$M$201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Summary!$C$205:$M$205</c:f>
              <c:numCache>
                <c:formatCode>_("$"* #,##0_);_("$"* \(#,##0\);_("$"* "-"??_);_(@_)</c:formatCode>
                <c:ptCount val="11"/>
                <c:pt idx="0">
                  <c:v>2812.2807272727273</c:v>
                </c:pt>
                <c:pt idx="1">
                  <c:v>2416.2757672727271</c:v>
                </c:pt>
              </c:numCache>
            </c:numRef>
          </c:val>
          <c:extLst>
            <c:ext xmlns:c16="http://schemas.microsoft.com/office/drawing/2014/chart" uri="{C3380CC4-5D6E-409C-BE32-E72D297353CC}">
              <c16:uniqueId val="{00000000-920D-7D4B-8301-E772F2C1009D}"/>
            </c:ext>
          </c:extLst>
        </c:ser>
        <c:ser>
          <c:idx val="1"/>
          <c:order val="1"/>
          <c:tx>
            <c:strRef>
              <c:f>Summary!$B$206</c:f>
              <c:strCache>
                <c:ptCount val="1"/>
                <c:pt idx="0">
                  <c:v>Coherent Pluggables</c:v>
                </c:pt>
              </c:strCache>
            </c:strRef>
          </c:tx>
          <c:invertIfNegative val="0"/>
          <c:cat>
            <c:numRef>
              <c:f>Summary!$C$201:$M$201</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Summary!$C$206:$M$206</c:f>
              <c:numCache>
                <c:formatCode>_("$"* #,##0_);_("$"* \(#,##0\);_("$"* "-"??_);_(@_)</c:formatCode>
                <c:ptCount val="11"/>
                <c:pt idx="0">
                  <c:v>600.26881000000003</c:v>
                </c:pt>
                <c:pt idx="1">
                  <c:v>943.43366000000003</c:v>
                </c:pt>
              </c:numCache>
            </c:numRef>
          </c:val>
          <c:extLst>
            <c:ext xmlns:c16="http://schemas.microsoft.com/office/drawing/2014/chart" uri="{C3380CC4-5D6E-409C-BE32-E72D297353CC}">
              <c16:uniqueId val="{00000001-920D-7D4B-8301-E772F2C1009D}"/>
            </c:ext>
          </c:extLst>
        </c:ser>
        <c:dLbls>
          <c:showLegendKey val="0"/>
          <c:showVal val="0"/>
          <c:showCatName val="0"/>
          <c:showSerName val="0"/>
          <c:showPercent val="0"/>
          <c:showBubbleSize val="0"/>
        </c:dLbls>
        <c:gapWidth val="150"/>
        <c:axId val="336743040"/>
        <c:axId val="336748928"/>
      </c:barChart>
      <c:catAx>
        <c:axId val="336743040"/>
        <c:scaling>
          <c:orientation val="minMax"/>
        </c:scaling>
        <c:delete val="0"/>
        <c:axPos val="b"/>
        <c:numFmt formatCode="General" sourceLinked="1"/>
        <c:majorTickMark val="out"/>
        <c:minorTickMark val="none"/>
        <c:tickLblPos val="nextTo"/>
        <c:txPr>
          <a:bodyPr/>
          <a:lstStyle/>
          <a:p>
            <a:pPr>
              <a:defRPr sz="1200" b="0"/>
            </a:pPr>
            <a:endParaRPr lang="en-US"/>
          </a:p>
        </c:txPr>
        <c:crossAx val="336748928"/>
        <c:crosses val="autoZero"/>
        <c:auto val="1"/>
        <c:lblAlgn val="ctr"/>
        <c:lblOffset val="100"/>
        <c:noMultiLvlLbl val="0"/>
      </c:catAx>
      <c:valAx>
        <c:axId val="336748928"/>
        <c:scaling>
          <c:orientation val="minMax"/>
          <c:min val="0"/>
        </c:scaling>
        <c:delete val="0"/>
        <c:axPos val="l"/>
        <c:majorGridlines/>
        <c:title>
          <c:tx>
            <c:rich>
              <a:bodyPr rot="-5400000" vert="horz"/>
              <a:lstStyle/>
              <a:p>
                <a:pPr>
                  <a:defRPr sz="1400" b="0"/>
                </a:pPr>
                <a:r>
                  <a:rPr lang="en-US" sz="1400" b="0"/>
                  <a:t>Sales</a:t>
                </a:r>
                <a:r>
                  <a:rPr lang="en-US" sz="1400" b="0" baseline="0"/>
                  <a:t> ($M)</a:t>
                </a:r>
                <a:endParaRPr lang="en-US" sz="1400" b="0"/>
              </a:p>
            </c:rich>
          </c:tx>
          <c:layout>
            <c:manualLayout>
              <c:xMode val="edge"/>
              <c:yMode val="edge"/>
              <c:x val="8.0582289381695808E-3"/>
              <c:y val="0.38328228634440481"/>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336743040"/>
        <c:crosses val="autoZero"/>
        <c:crossBetween val="between"/>
      </c:valAx>
    </c:plotArea>
    <c:legend>
      <c:legendPos val="r"/>
      <c:layout>
        <c:manualLayout>
          <c:xMode val="edge"/>
          <c:yMode val="edge"/>
          <c:x val="0.2383846555679775"/>
          <c:y val="6.357935042826747E-2"/>
          <c:w val="0.29988410774753355"/>
          <c:h val="0.26388025371291279"/>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0.16657712505799324"/>
          <c:y val="0.13670818559125975"/>
          <c:w val="0.80186128113004562"/>
          <c:h val="0.77340888461102741"/>
        </c:manualLayout>
      </c:layout>
      <c:barChart>
        <c:barDir val="col"/>
        <c:grouping val="stacked"/>
        <c:varyColors val="0"/>
        <c:ser>
          <c:idx val="0"/>
          <c:order val="0"/>
          <c:tx>
            <c:strRef>
              <c:f>Summary!$O$267</c:f>
              <c:strCache>
                <c:ptCount val="1"/>
                <c:pt idx="0">
                  <c:v>Wavelength Selective Switches</c:v>
                </c:pt>
              </c:strCache>
            </c:strRef>
          </c:tx>
          <c:invertIfNegative val="0"/>
          <c:cat>
            <c:numRef>
              <c:f>Summary!$P$266:$Z$266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Summary!$P$267:$Z$267</c:f>
              <c:numCache>
                <c:formatCode>_("$"* #,##0_);_("$"* \(#,##0\);_("$"* "-"??_);_(@_)</c:formatCode>
                <c:ptCount val="11"/>
                <c:pt idx="0">
                  <c:v>365.31830158163763</c:v>
                </c:pt>
                <c:pt idx="1">
                  <c:v>518.68237217981789</c:v>
                </c:pt>
              </c:numCache>
            </c:numRef>
          </c:val>
          <c:extLst>
            <c:ext xmlns:c16="http://schemas.microsoft.com/office/drawing/2014/chart" uri="{C3380CC4-5D6E-409C-BE32-E72D297353CC}">
              <c16:uniqueId val="{00000000-A691-F542-B866-6C8DC10FFD88}"/>
            </c:ext>
          </c:extLst>
        </c:ser>
        <c:dLbls>
          <c:showLegendKey val="0"/>
          <c:showVal val="0"/>
          <c:showCatName val="0"/>
          <c:showSerName val="0"/>
          <c:showPercent val="0"/>
          <c:showBubbleSize val="0"/>
        </c:dLbls>
        <c:gapWidth val="150"/>
        <c:overlap val="100"/>
        <c:axId val="336769792"/>
        <c:axId val="336771328"/>
      </c:barChart>
      <c:catAx>
        <c:axId val="336769792"/>
        <c:scaling>
          <c:orientation val="minMax"/>
        </c:scaling>
        <c:delete val="0"/>
        <c:axPos val="b"/>
        <c:numFmt formatCode="General" sourceLinked="1"/>
        <c:majorTickMark val="out"/>
        <c:minorTickMark val="none"/>
        <c:tickLblPos val="nextTo"/>
        <c:txPr>
          <a:bodyPr/>
          <a:lstStyle/>
          <a:p>
            <a:pPr>
              <a:defRPr sz="1200"/>
            </a:pPr>
            <a:endParaRPr lang="en-US"/>
          </a:p>
        </c:txPr>
        <c:crossAx val="336771328"/>
        <c:crosses val="autoZero"/>
        <c:auto val="1"/>
        <c:lblAlgn val="ctr"/>
        <c:lblOffset val="100"/>
        <c:noMultiLvlLbl val="0"/>
      </c:catAx>
      <c:valAx>
        <c:axId val="336771328"/>
        <c:scaling>
          <c:orientation val="minMax"/>
        </c:scaling>
        <c:delete val="0"/>
        <c:axPos val="l"/>
        <c:majorGridlines/>
        <c:title>
          <c:tx>
            <c:rich>
              <a:bodyPr rot="-5400000" vert="horz"/>
              <a:lstStyle/>
              <a:p>
                <a:pPr>
                  <a:defRPr sz="1400"/>
                </a:pPr>
                <a:r>
                  <a:rPr lang="en-US" sz="1400"/>
                  <a:t>Annual sales ($ millions)</a:t>
                </a:r>
              </a:p>
            </c:rich>
          </c:tx>
          <c:overlay val="0"/>
        </c:title>
        <c:numFmt formatCode="_(&quot;$&quot;* #,##0_);_(&quot;$&quot;* \(#,##0\);_(&quot;$&quot;* &quot;-&quot;??_);_(@_)" sourceLinked="1"/>
        <c:majorTickMark val="out"/>
        <c:minorTickMark val="none"/>
        <c:tickLblPos val="nextTo"/>
        <c:txPr>
          <a:bodyPr/>
          <a:lstStyle/>
          <a:p>
            <a:pPr>
              <a:defRPr sz="1200"/>
            </a:pPr>
            <a:endParaRPr lang="en-US"/>
          </a:p>
        </c:txPr>
        <c:crossAx val="336769792"/>
        <c:crosses val="autoZero"/>
        <c:crossBetween val="between"/>
      </c:valAx>
    </c:plotArea>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849518810148731E-2"/>
          <c:y val="0.10695610965296004"/>
          <c:w val="0.87759492563429575"/>
          <c:h val="0.77706401283172932"/>
        </c:manualLayout>
      </c:layout>
      <c:lineChart>
        <c:grouping val="standard"/>
        <c:varyColors val="0"/>
        <c:ser>
          <c:idx val="0"/>
          <c:order val="0"/>
          <c:tx>
            <c:v>August 2022</c:v>
          </c:tx>
          <c:cat>
            <c:numRef>
              <c:f>'CWDM and DWDM'!$F$7:$P$7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'CWDM and DWDM'!$F$111:$P$111</c:f>
              <c:numCache>
                <c:formatCode>0%</c:formatCode>
                <c:ptCount val="11"/>
                <c:pt idx="0">
                  <c:v>0.39461943699839175</c:v>
                </c:pt>
                <c:pt idx="1">
                  <c:v>0.38310734168285676</c:v>
                </c:pt>
              </c:numCache>
            </c:numRef>
          </c:val>
          <c:smooth val="0"/>
          <c:extLst>
            <c:ext xmlns:c16="http://schemas.microsoft.com/office/drawing/2014/chart" uri="{C3380CC4-5D6E-409C-BE32-E72D297353CC}">
              <c16:uniqueId val="{00000000-3DA5-41D3-A04B-69CC8516A506}"/>
            </c:ext>
          </c:extLst>
        </c:ser>
        <c:ser>
          <c:idx val="1"/>
          <c:order val="1"/>
          <c:tx>
            <c:v>April 2022</c:v>
          </c:tx>
          <c:cat>
            <c:numRef>
              <c:f>'CWDM and DWDM'!$F$7:$P$7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#REF!</c:f>
              <c:numCache>
                <c:formatCode>General</c:formatCode>
                <c:ptCount val="1"/>
                <c:pt idx="0">
                  <c:v>1</c:v>
                </c:pt>
              </c:numCache>
            </c:numRef>
          </c:val>
          <c:smooth val="0"/>
          <c:extLst>
            <c:ext xmlns:c16="http://schemas.microsoft.com/office/drawing/2014/chart" uri="{C3380CC4-5D6E-409C-BE32-E72D297353CC}">
              <c16:uniqueId val="{00000001-3DA5-41D3-A04B-69CC8516A506}"/>
            </c:ext>
          </c:extLst>
        </c:ser>
        <c:dLbls>
          <c:showLegendKey val="0"/>
          <c:showVal val="0"/>
          <c:showCatName val="0"/>
          <c:showSerName val="0"/>
          <c:showPercent val="0"/>
          <c:showBubbleSize val="0"/>
        </c:dLbls>
        <c:marker val="1"/>
        <c:smooth val="0"/>
        <c:axId val="368873856"/>
        <c:axId val="368875392"/>
      </c:lineChart>
      <c:catAx>
        <c:axId val="368873856"/>
        <c:scaling>
          <c:orientation val="minMax"/>
        </c:scaling>
        <c:delete val="0"/>
        <c:axPos val="b"/>
        <c:numFmt formatCode="General" sourceLinked="1"/>
        <c:majorTickMark val="out"/>
        <c:minorTickMark val="none"/>
        <c:tickLblPos val="nextTo"/>
        <c:crossAx val="368875392"/>
        <c:crosses val="autoZero"/>
        <c:auto val="1"/>
        <c:lblAlgn val="ctr"/>
        <c:lblOffset val="100"/>
        <c:noMultiLvlLbl val="0"/>
      </c:catAx>
      <c:valAx>
        <c:axId val="368875392"/>
        <c:scaling>
          <c:orientation val="minMax"/>
        </c:scaling>
        <c:delete val="0"/>
        <c:axPos val="l"/>
        <c:majorGridlines/>
        <c:numFmt formatCode="0%" sourceLinked="1"/>
        <c:majorTickMark val="out"/>
        <c:minorTickMark val="none"/>
        <c:tickLblPos val="nextTo"/>
        <c:crossAx val="36887385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 Short Reach</a:t>
            </a:r>
          </a:p>
        </c:rich>
      </c:tx>
      <c:overlay val="0"/>
    </c:title>
    <c:autoTitleDeleted val="0"/>
    <c:plotArea>
      <c:layout>
        <c:manualLayout>
          <c:layoutTarget val="inner"/>
          <c:xMode val="edge"/>
          <c:yMode val="edge"/>
          <c:x val="7.4246285559133804E-2"/>
          <c:y val="0.13131368422072401"/>
          <c:w val="0.76447927503909796"/>
          <c:h val="0.75045594692850404"/>
        </c:manualLayout>
      </c:layout>
      <c:lineChart>
        <c:grouping val="standard"/>
        <c:varyColors val="0"/>
        <c:ser>
          <c:idx val="2"/>
          <c:order val="0"/>
          <c:tx>
            <c:strRef>
              <c:f>Cost_bit!$B$97</c:f>
              <c:strCache>
                <c:ptCount val="1"/>
                <c:pt idx="0">
                  <c:v>10G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Cost_bit!$C$97:$M$97</c:f>
              <c:numCache>
                <c:formatCode>_("$"* #,##0.00_);_("$"* \(#,##0.00\);_("$"* "-"??_);_(@_)</c:formatCode>
                <c:ptCount val="11"/>
                <c:pt idx="0">
                  <c:v>1.7617735113207986</c:v>
                </c:pt>
                <c:pt idx="1">
                  <c:v>1.1996543663718531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FFCD-0449-8B2C-AD1FAC79F54A}"/>
            </c:ext>
          </c:extLst>
        </c:ser>
        <c:ser>
          <c:idx val="3"/>
          <c:order val="1"/>
          <c:tx>
            <c:strRef>
              <c:f>Cost_bit!$B$98</c:f>
              <c:strCache>
                <c:ptCount val="1"/>
                <c:pt idx="0">
                  <c:v>40G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Cost_bit!$C$98:$M$98</c:f>
              <c:numCache>
                <c:formatCode>_("$"* #,##0.00_);_("$"* \(#,##0.00\);_("$"* "-"??_);_(@_)</c:formatCode>
                <c:ptCount val="11"/>
                <c:pt idx="0">
                  <c:v>3.4249827433431732</c:v>
                </c:pt>
                <c:pt idx="1">
                  <c:v>3.4221545615290805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FFCD-0449-8B2C-AD1FAC79F54A}"/>
            </c:ext>
          </c:extLst>
        </c:ser>
        <c:ser>
          <c:idx val="4"/>
          <c:order val="2"/>
          <c:tx>
            <c:strRef>
              <c:f>Cost_bit!$B$99</c:f>
              <c:strCache>
                <c:ptCount val="1"/>
                <c:pt idx="0">
                  <c:v>100G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Cost_bit!$C$99:$M$99</c:f>
              <c:numCache>
                <c:formatCode>_("$"* #,##0.00_);_("$"* \(#,##0.00\);_("$"* "-"??_);_(@_)</c:formatCode>
                <c:ptCount val="11"/>
                <c:pt idx="0">
                  <c:v>1.3423353126798325</c:v>
                </c:pt>
                <c:pt idx="1">
                  <c:v>1.1656028977246828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FFCD-0449-8B2C-AD1FAC79F54A}"/>
            </c:ext>
          </c:extLst>
        </c:ser>
        <c:ser>
          <c:idx val="0"/>
          <c:order val="3"/>
          <c:tx>
            <c:strRef>
              <c:f>Cost_bit!$B$100</c:f>
              <c:strCache>
                <c:ptCount val="1"/>
                <c:pt idx="0">
                  <c:v>200G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Cost_bit!$C$100:$M$100</c:f>
              <c:numCache>
                <c:formatCode>_("$"* #,##0.00_);_("$"* \(#,##0.00\);_("$"* "-"??_);_(@_)</c:formatCode>
                <c:ptCount val="11"/>
                <c:pt idx="0">
                  <c:v>3.5</c:v>
                </c:pt>
                <c:pt idx="1">
                  <c:v>3</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2E65-434C-B117-8EA25A9C9AC6}"/>
            </c:ext>
          </c:extLst>
        </c:ser>
        <c:ser>
          <c:idx val="5"/>
          <c:order val="4"/>
          <c:tx>
            <c:strRef>
              <c:f>Cost_bit!$B$101</c:f>
              <c:strCache>
                <c:ptCount val="1"/>
                <c:pt idx="0">
                  <c:v>400G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Cost_bit!$C$101:$M$101</c:f>
              <c:numCache>
                <c:formatCode>_("$"* #,##0.00_);_("$"* \(#,##0.00\);_("$"* "-"??_);_(@_)</c:formatCode>
                <c:ptCount val="11"/>
                <c:pt idx="0">
                  <c:v>1.7012</c:v>
                </c:pt>
                <c:pt idx="1">
                  <c:v>1.5421159019634199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2E65-434C-B117-8EA25A9C9AC6}"/>
            </c:ext>
          </c:extLst>
        </c:ser>
        <c:ser>
          <c:idx val="6"/>
          <c:order val="5"/>
          <c:tx>
            <c:strRef>
              <c:f>Cost_bit!$B$102</c:f>
              <c:strCache>
                <c:ptCount val="1"/>
                <c:pt idx="0">
                  <c:v>800G</c:v>
                </c:pt>
              </c:strCache>
            </c:strRef>
          </c:tx>
          <c:cat>
            <c:numRef>
              <c:f>Cost_bit!$C$95:$M$95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Cost_bit!$C$102:$M$102</c:f>
              <c:numCache>
                <c:formatCode>_("$"* #,##0.00_);_("$"* \(#,##0.00\);_("$"* "-"??_);_(@_)</c:formatCode>
                <c:ptCount val="11"/>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2E65-434C-B117-8EA25A9C9AC6}"/>
            </c:ext>
          </c:extLst>
        </c:ser>
        <c:dLbls>
          <c:showLegendKey val="0"/>
          <c:showVal val="0"/>
          <c:showCatName val="0"/>
          <c:showSerName val="0"/>
          <c:showPercent val="0"/>
          <c:showBubbleSize val="0"/>
        </c:dLbls>
        <c:marker val="1"/>
        <c:smooth val="0"/>
        <c:axId val="372362624"/>
        <c:axId val="372376704"/>
      </c:lineChart>
      <c:catAx>
        <c:axId val="372362624"/>
        <c:scaling>
          <c:orientation val="minMax"/>
        </c:scaling>
        <c:delete val="0"/>
        <c:axPos val="b"/>
        <c:numFmt formatCode="General" sourceLinked="1"/>
        <c:majorTickMark val="out"/>
        <c:minorTickMark val="none"/>
        <c:tickLblPos val="nextTo"/>
        <c:txPr>
          <a:bodyPr rot="-5400000" vert="horz"/>
          <a:lstStyle/>
          <a:p>
            <a:pPr>
              <a:defRPr sz="1200" b="0"/>
            </a:pPr>
            <a:endParaRPr lang="en-US"/>
          </a:p>
        </c:txPr>
        <c:crossAx val="372376704"/>
        <c:crossesAt val="0"/>
        <c:auto val="1"/>
        <c:lblAlgn val="ctr"/>
        <c:lblOffset val="100"/>
        <c:noMultiLvlLbl val="0"/>
      </c:catAx>
      <c:valAx>
        <c:axId val="372376704"/>
        <c:scaling>
          <c:orientation val="minMax"/>
          <c:min val="0"/>
        </c:scaling>
        <c:delete val="0"/>
        <c:axPos val="l"/>
        <c:majorGridlines/>
        <c:numFmt formatCode="&quot;$&quot;#,##0.0" sourceLinked="0"/>
        <c:majorTickMark val="out"/>
        <c:minorTickMark val="none"/>
        <c:tickLblPos val="nextTo"/>
        <c:txPr>
          <a:bodyPr/>
          <a:lstStyle/>
          <a:p>
            <a:pPr>
              <a:defRPr sz="1100"/>
            </a:pPr>
            <a:endParaRPr lang="en-US"/>
          </a:p>
        </c:txPr>
        <c:crossAx val="372362624"/>
        <c:crosses val="autoZero"/>
        <c:crossBetween val="between"/>
      </c:valAx>
    </c:plotArea>
    <c:legend>
      <c:legendPos val="r"/>
      <c:layout>
        <c:manualLayout>
          <c:xMode val="edge"/>
          <c:yMode val="edge"/>
          <c:x val="0.85337359816626801"/>
          <c:y val="0.28920226655366899"/>
          <c:w val="0.13978505193662499"/>
          <c:h val="0.56420519936004099"/>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Cost_bit!$B$167</c:f>
              <c:strCache>
                <c:ptCount val="1"/>
                <c:pt idx="0">
                  <c:v>Ethernet</c:v>
                </c:pt>
              </c:strCache>
            </c:strRef>
          </c:tx>
          <c:marker>
            <c:symbol val="none"/>
          </c:marker>
          <c:cat>
            <c:numRef>
              <c:f>Cost_bit!$C$166:$M$166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Cost_bit!$C$167:$M$167</c:f>
              <c:numCache>
                <c:formatCode>#,##0</c:formatCode>
                <c:ptCount val="11"/>
                <c:pt idx="0">
                  <c:v>517576796</c:v>
                </c:pt>
                <c:pt idx="1">
                  <c:v>546705916.11414719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472-004A-A618-FCC8B460F1E1}"/>
            </c:ext>
          </c:extLst>
        </c:ser>
        <c:ser>
          <c:idx val="2"/>
          <c:order val="1"/>
          <c:tx>
            <c:strRef>
              <c:f>Cost_bit!$B$168</c:f>
              <c:strCache>
                <c:ptCount val="1"/>
                <c:pt idx="0">
                  <c:v>Fibre Channel</c:v>
                </c:pt>
              </c:strCache>
            </c:strRef>
          </c:tx>
          <c:spPr>
            <a:ln>
              <a:solidFill>
                <a:schemeClr val="accent1"/>
              </a:solidFill>
            </a:ln>
          </c:spPr>
          <c:marker>
            <c:symbol val="none"/>
          </c:marker>
          <c:cat>
            <c:numRef>
              <c:f>Cost_bit!$C$166:$M$166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Cost_bit!$C$168:$M$168</c:f>
              <c:numCache>
                <c:formatCode>#,##0</c:formatCode>
                <c:ptCount val="11"/>
                <c:pt idx="0">
                  <c:v>128668112</c:v>
                </c:pt>
                <c:pt idx="1">
                  <c:v>154414992.25261691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472-004A-A618-FCC8B460F1E1}"/>
            </c:ext>
          </c:extLst>
        </c:ser>
        <c:dLbls>
          <c:showLegendKey val="0"/>
          <c:showVal val="0"/>
          <c:showCatName val="0"/>
          <c:showSerName val="0"/>
          <c:showPercent val="0"/>
          <c:showBubbleSize val="0"/>
        </c:dLbls>
        <c:smooth val="0"/>
        <c:axId val="372406912"/>
        <c:axId val="372408704"/>
      </c:lineChart>
      <c:catAx>
        <c:axId val="372406912"/>
        <c:scaling>
          <c:orientation val="minMax"/>
        </c:scaling>
        <c:delete val="0"/>
        <c:axPos val="b"/>
        <c:numFmt formatCode="General" sourceLinked="1"/>
        <c:majorTickMark val="out"/>
        <c:minorTickMark val="none"/>
        <c:tickLblPos val="nextTo"/>
        <c:crossAx val="372408704"/>
        <c:crosses val="autoZero"/>
        <c:auto val="1"/>
        <c:lblAlgn val="ctr"/>
        <c:lblOffset val="100"/>
        <c:noMultiLvlLbl val="0"/>
      </c:catAx>
      <c:valAx>
        <c:axId val="372408704"/>
        <c:scaling>
          <c:orientation val="minMax"/>
          <c:min val="0"/>
        </c:scaling>
        <c:delete val="0"/>
        <c:axPos val="l"/>
        <c:majorGridlines/>
        <c:title>
          <c:tx>
            <c:rich>
              <a:bodyPr rot="-5400000" vert="horz"/>
              <a:lstStyle/>
              <a:p>
                <a:pPr>
                  <a:defRPr sz="1100"/>
                </a:pPr>
                <a:r>
                  <a:rPr lang="en-US" sz="1100"/>
                  <a:t>Total Gigabits Shipped</a:t>
                </a:r>
              </a:p>
            </c:rich>
          </c:tx>
          <c:layout>
            <c:manualLayout>
              <c:xMode val="edge"/>
              <c:yMode val="edge"/>
              <c:x val="1.2371134020618556E-2"/>
              <c:y val="0.22971349855419521"/>
            </c:manualLayout>
          </c:layout>
          <c:overlay val="0"/>
        </c:title>
        <c:numFmt formatCode="#,##0" sourceLinked="1"/>
        <c:majorTickMark val="out"/>
        <c:minorTickMark val="none"/>
        <c:tickLblPos val="nextTo"/>
        <c:crossAx val="372406912"/>
        <c:crosses val="autoZero"/>
        <c:crossBetween val="between"/>
      </c:valAx>
    </c:plotArea>
    <c:legend>
      <c:legendPos val="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21305111954309"/>
          <c:y val="0.16132921909469139"/>
          <c:w val="0.81574380490260745"/>
          <c:h val="0.7071606049783512"/>
        </c:manualLayout>
      </c:layout>
      <c:lineChart>
        <c:grouping val="standard"/>
        <c:varyColors val="0"/>
        <c:ser>
          <c:idx val="1"/>
          <c:order val="0"/>
          <c:tx>
            <c:v>Ethernet modules</c:v>
          </c:tx>
          <c:marker>
            <c:symbol val="none"/>
          </c:marker>
          <c:cat>
            <c:numRef>
              <c:f>Ethernet!$E$94:$O$94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Ethernet!$E$135:$O$135</c:f>
              <c:numCache>
                <c:formatCode>_("$"* #,##0_);_("$"* \(#,##0\);_("$"* "-"??_);_(@_)</c:formatCode>
                <c:ptCount val="11"/>
                <c:pt idx="0">
                  <c:v>3388.017527813528</c:v>
                </c:pt>
                <c:pt idx="1">
                  <c:v>2782.4703988713959</c:v>
                </c:pt>
              </c:numCache>
            </c:numRef>
          </c:val>
          <c:smooth val="0"/>
          <c:extLst>
            <c:ext xmlns:c16="http://schemas.microsoft.com/office/drawing/2014/chart" uri="{C3380CC4-5D6E-409C-BE32-E72D297353CC}">
              <c16:uniqueId val="{00000000-1160-A645-9E8B-19D66D4AAFC9}"/>
            </c:ext>
          </c:extLst>
        </c:ser>
        <c:ser>
          <c:idx val="0"/>
          <c:order val="1"/>
          <c:tx>
            <c:v>Fibre Channel Modules</c:v>
          </c:tx>
          <c:marker>
            <c:symbol val="none"/>
          </c:marker>
          <c:cat>
            <c:numRef>
              <c:f>Ethernet!$E$94:$O$94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'Fibre Channel'!$E$39:$O$39</c:f>
              <c:numCache>
                <c:formatCode>_("$"* #,##0_);_("$"* \(#,##0\);_("$"* "-"??_);_(@_)</c:formatCode>
                <c:ptCount val="11"/>
                <c:pt idx="0">
                  <c:v>218.42222666671245</c:v>
                </c:pt>
                <c:pt idx="1">
                  <c:v>271.0459505361265</c:v>
                </c:pt>
              </c:numCache>
            </c:numRef>
          </c:val>
          <c:smooth val="0"/>
          <c:extLst>
            <c:ext xmlns:c16="http://schemas.microsoft.com/office/drawing/2014/chart" uri="{C3380CC4-5D6E-409C-BE32-E72D297353CC}">
              <c16:uniqueId val="{00000001-1160-A645-9E8B-19D66D4AAFC9}"/>
            </c:ext>
          </c:extLst>
        </c:ser>
        <c:dLbls>
          <c:showLegendKey val="0"/>
          <c:showVal val="0"/>
          <c:showCatName val="0"/>
          <c:showSerName val="0"/>
          <c:showPercent val="0"/>
          <c:showBubbleSize val="0"/>
        </c:dLbls>
        <c:smooth val="0"/>
        <c:axId val="372434816"/>
        <c:axId val="372436352"/>
      </c:lineChart>
      <c:catAx>
        <c:axId val="372434816"/>
        <c:scaling>
          <c:orientation val="minMax"/>
        </c:scaling>
        <c:delete val="0"/>
        <c:axPos val="b"/>
        <c:numFmt formatCode="General" sourceLinked="1"/>
        <c:majorTickMark val="out"/>
        <c:minorTickMark val="none"/>
        <c:tickLblPos val="nextTo"/>
        <c:crossAx val="372436352"/>
        <c:crosses val="autoZero"/>
        <c:auto val="1"/>
        <c:lblAlgn val="ctr"/>
        <c:lblOffset val="100"/>
        <c:noMultiLvlLbl val="0"/>
      </c:catAx>
      <c:valAx>
        <c:axId val="372436352"/>
        <c:scaling>
          <c:orientation val="minMax"/>
        </c:scaling>
        <c:delete val="0"/>
        <c:axPos val="l"/>
        <c:majorGridlines/>
        <c:title>
          <c:tx>
            <c:rich>
              <a:bodyPr rot="-5400000" vert="horz"/>
              <a:lstStyle/>
              <a:p>
                <a:pPr>
                  <a:defRPr/>
                </a:pPr>
                <a:r>
                  <a:rPr lang="en-US"/>
                  <a:t>Sales ($M)</a:t>
                </a:r>
              </a:p>
            </c:rich>
          </c:tx>
          <c:overlay val="0"/>
        </c:title>
        <c:numFmt formatCode="_(&quot;$&quot;* #,##0_);_(&quot;$&quot;* \(#,##0\);_(&quot;$&quot;* &quot;-&quot;??_);_(@_)" sourceLinked="1"/>
        <c:majorTickMark val="out"/>
        <c:minorTickMark val="none"/>
        <c:tickLblPos val="nextTo"/>
        <c:crossAx val="372434816"/>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56930101259246"/>
          <c:y val="0.11018792512555542"/>
          <c:w val="0.78122892453587434"/>
          <c:h val="0.77259797325384827"/>
        </c:manualLayout>
      </c:layout>
      <c:barChart>
        <c:barDir val="col"/>
        <c:grouping val="stacked"/>
        <c:varyColors val="0"/>
        <c:ser>
          <c:idx val="3"/>
          <c:order val="0"/>
          <c:tx>
            <c:strRef>
              <c:f>Summary!$O$142</c:f>
              <c:strCache>
                <c:ptCount val="1"/>
                <c:pt idx="0">
                  <c:v>100G</c:v>
                </c:pt>
              </c:strCache>
            </c:strRef>
          </c:tx>
          <c:invertIfNegative val="0"/>
          <c:cat>
            <c:numRef>
              <c:f>Summary!$P$139:$Z$139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Summary!$P$142:$Z$142</c:f>
              <c:numCache>
                <c:formatCode>_("$"* #,##0_);_("$"* \(#,##0\);_("$"* "-"??_);_(@_)</c:formatCode>
                <c:ptCount val="11"/>
                <c:pt idx="0">
                  <c:v>2559.9320099999995</c:v>
                </c:pt>
                <c:pt idx="1">
                  <c:v>1881.3449666666666</c:v>
                </c:pt>
              </c:numCache>
            </c:numRef>
          </c:val>
          <c:extLst>
            <c:ext xmlns:c16="http://schemas.microsoft.com/office/drawing/2014/chart" uri="{C3380CC4-5D6E-409C-BE32-E72D297353CC}">
              <c16:uniqueId val="{00000003-11A9-FE41-A323-E3D74DA825D6}"/>
            </c:ext>
          </c:extLst>
        </c:ser>
        <c:ser>
          <c:idx val="0"/>
          <c:order val="1"/>
          <c:tx>
            <c:strRef>
              <c:f>Summary!$O$143</c:f>
              <c:strCache>
                <c:ptCount val="1"/>
                <c:pt idx="0">
                  <c:v>200G </c:v>
                </c:pt>
              </c:strCache>
            </c:strRef>
          </c:tx>
          <c:invertIfNegative val="0"/>
          <c:cat>
            <c:numRef>
              <c:f>Summary!$P$139:$Z$139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Summary!$P$143:$Z$143</c:f>
              <c:numCache>
                <c:formatCode>_("$"* #,##0_);_("$"* \(#,##0\);_("$"* "-"??_);_(@_)</c:formatCode>
                <c:ptCount val="11"/>
                <c:pt idx="0">
                  <c:v>923.95152727272739</c:v>
                </c:pt>
                <c:pt idx="1">
                  <c:v>1231.1956727272727</c:v>
                </c:pt>
              </c:numCache>
            </c:numRef>
          </c:val>
          <c:extLst>
            <c:ext xmlns:c16="http://schemas.microsoft.com/office/drawing/2014/chart" uri="{C3380CC4-5D6E-409C-BE32-E72D297353CC}">
              <c16:uniqueId val="{00000000-2DDD-9640-AA6A-6FE103212987}"/>
            </c:ext>
          </c:extLst>
        </c:ser>
        <c:ser>
          <c:idx val="1"/>
          <c:order val="2"/>
          <c:tx>
            <c:strRef>
              <c:f>Summary!$O$144</c:f>
              <c:strCache>
                <c:ptCount val="1"/>
                <c:pt idx="0">
                  <c:v>400G ZR, ZR+</c:v>
                </c:pt>
              </c:strCache>
            </c:strRef>
          </c:tx>
          <c:invertIfNegative val="0"/>
          <c:cat>
            <c:numRef>
              <c:f>Summary!$P$139:$Z$139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Summary!$P$144:$Z$144</c:f>
              <c:numCache>
                <c:formatCode>_("$"* #,##0_);_("$"* \(#,##0\);_("$"* "-"??_);_(@_)</c:formatCode>
                <c:ptCount val="11"/>
                <c:pt idx="0">
                  <c:v>0</c:v>
                </c:pt>
                <c:pt idx="1">
                  <c:v>339.76545454545453</c:v>
                </c:pt>
              </c:numCache>
            </c:numRef>
          </c:val>
          <c:extLst>
            <c:ext xmlns:c16="http://schemas.microsoft.com/office/drawing/2014/chart" uri="{C3380CC4-5D6E-409C-BE32-E72D297353CC}">
              <c16:uniqueId val="{00000001-2DDD-9640-AA6A-6FE103212987}"/>
            </c:ext>
          </c:extLst>
        </c:ser>
        <c:ser>
          <c:idx val="2"/>
          <c:order val="3"/>
          <c:tx>
            <c:strRef>
              <c:f>Summary!$O$145</c:f>
              <c:strCache>
                <c:ptCount val="1"/>
                <c:pt idx="0">
                  <c:v>600G, 800G</c:v>
                </c:pt>
              </c:strCache>
            </c:strRef>
          </c:tx>
          <c:invertIfNegative val="0"/>
          <c:cat>
            <c:numRef>
              <c:f>Summary!$P$139:$Z$139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Summary!$P$145:$Z$145</c:f>
              <c:numCache>
                <c:formatCode>_("$"* #,##0_);_("$"* \(#,##0\);_("$"* "-"??_);_(@_)</c:formatCode>
                <c:ptCount val="11"/>
                <c:pt idx="0">
                  <c:v>0</c:v>
                </c:pt>
                <c:pt idx="1">
                  <c:v>0.82</c:v>
                </c:pt>
              </c:numCache>
            </c:numRef>
          </c:val>
          <c:extLst>
            <c:ext xmlns:c16="http://schemas.microsoft.com/office/drawing/2014/chart" uri="{C3380CC4-5D6E-409C-BE32-E72D297353CC}">
              <c16:uniqueId val="{00000001-975C-DD4E-B69E-B003C38AFA57}"/>
            </c:ext>
          </c:extLst>
        </c:ser>
        <c:dLbls>
          <c:showLegendKey val="0"/>
          <c:showVal val="0"/>
          <c:showCatName val="0"/>
          <c:showSerName val="0"/>
          <c:showPercent val="0"/>
          <c:showBubbleSize val="0"/>
        </c:dLbls>
        <c:gapWidth val="150"/>
        <c:overlap val="100"/>
        <c:axId val="219439488"/>
        <c:axId val="219441024"/>
      </c:barChart>
      <c:catAx>
        <c:axId val="219439488"/>
        <c:scaling>
          <c:orientation val="minMax"/>
        </c:scaling>
        <c:delete val="0"/>
        <c:axPos val="b"/>
        <c:numFmt formatCode="General" sourceLinked="1"/>
        <c:majorTickMark val="out"/>
        <c:minorTickMark val="none"/>
        <c:tickLblPos val="nextTo"/>
        <c:txPr>
          <a:bodyPr/>
          <a:lstStyle/>
          <a:p>
            <a:pPr>
              <a:defRPr sz="1200" b="0"/>
            </a:pPr>
            <a:endParaRPr lang="en-US"/>
          </a:p>
        </c:txPr>
        <c:crossAx val="219441024"/>
        <c:crosses val="autoZero"/>
        <c:auto val="1"/>
        <c:lblAlgn val="ctr"/>
        <c:lblOffset val="100"/>
        <c:noMultiLvlLbl val="1"/>
      </c:catAx>
      <c:valAx>
        <c:axId val="219441024"/>
        <c:scaling>
          <c:orientation val="minMax"/>
          <c:min val="0"/>
        </c:scaling>
        <c:delete val="0"/>
        <c:axPos val="l"/>
        <c:majorGridlines/>
        <c:title>
          <c:tx>
            <c:rich>
              <a:bodyPr rot="-5400000" vert="horz"/>
              <a:lstStyle/>
              <a:p>
                <a:pPr>
                  <a:defRPr sz="1400"/>
                </a:pPr>
                <a:r>
                  <a:rPr lang="en-US" sz="1400"/>
                  <a:t>Annual sales ($mn) </a:t>
                </a:r>
                <a:endParaRPr lang="en-US" sz="1400" baseline="0"/>
              </a:p>
            </c:rich>
          </c:tx>
          <c:layout>
            <c:manualLayout>
              <c:xMode val="edge"/>
              <c:yMode val="edge"/>
              <c:x val="2.2225158113687197E-2"/>
              <c:y val="0.14934463249558236"/>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219439488"/>
        <c:crosses val="autoZero"/>
        <c:crossBetween val="between"/>
        <c:majorUnit val="1000"/>
      </c:valAx>
    </c:plotArea>
    <c:legend>
      <c:legendPos val="t"/>
      <c:layout>
        <c:manualLayout>
          <c:xMode val="edge"/>
          <c:yMode val="edge"/>
          <c:x val="0.18580775644846775"/>
          <c:y val="0.13727617880445994"/>
          <c:w val="0.3324128264176876"/>
          <c:h val="0.25126217348497315"/>
        </c:manualLayout>
      </c:layout>
      <c:overlay val="0"/>
      <c:spPr>
        <a:solidFill>
          <a:schemeClr val="bg1"/>
        </a:solidFill>
        <a:ln>
          <a:solidFill>
            <a:schemeClr val="bg1">
              <a:lumMod val="50000"/>
            </a:schemeClr>
          </a:solidFill>
        </a:ln>
      </c:spPr>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 2-10 km Reach only</a:t>
            </a:r>
          </a:p>
        </c:rich>
      </c:tx>
      <c:overlay val="0"/>
    </c:title>
    <c:autoTitleDeleted val="0"/>
    <c:plotArea>
      <c:layout>
        <c:manualLayout>
          <c:layoutTarget val="inner"/>
          <c:xMode val="edge"/>
          <c:yMode val="edge"/>
          <c:x val="8.1843462367285305E-2"/>
          <c:y val="0.131963149119498"/>
          <c:w val="0.731941230636453"/>
          <c:h val="0.74922172595504399"/>
        </c:manualLayout>
      </c:layout>
      <c:lineChart>
        <c:grouping val="standard"/>
        <c:varyColors val="0"/>
        <c:ser>
          <c:idx val="1"/>
          <c:order val="0"/>
          <c:tx>
            <c:strRef>
              <c:f>Cost_bit!$B$145</c:f>
              <c:strCache>
                <c:ptCount val="1"/>
                <c:pt idx="0">
                  <c:v>1G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Cost_bit!$C$145:$M$145</c:f>
              <c:numCache>
                <c:formatCode>_("$"* #,##0.00_);_("$"* \(#,##0.00\);_("$"* "-"??_);_(@_)</c:formatCode>
                <c:ptCount val="11"/>
                <c:pt idx="0">
                  <c:v>6.6925107905996573</c:v>
                </c:pt>
                <c:pt idx="1">
                  <c:v>6.7713768427643126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0350-D24B-925A-DEB439F948D2}"/>
            </c:ext>
          </c:extLst>
        </c:ser>
        <c:ser>
          <c:idx val="2"/>
          <c:order val="1"/>
          <c:tx>
            <c:v>10 G</c:v>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Cost_bit!$C$146:$M$146</c:f>
              <c:numCache>
                <c:formatCode>_("$"* #,##0.00_);_("$"* \(#,##0.00\);_("$"* "-"??_);_(@_)</c:formatCode>
                <c:ptCount val="11"/>
                <c:pt idx="0">
                  <c:v>3.5674106103984173</c:v>
                </c:pt>
                <c:pt idx="1">
                  <c:v>2.9469506223498367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0350-D24B-925A-DEB439F948D2}"/>
            </c:ext>
          </c:extLst>
        </c:ser>
        <c:ser>
          <c:idx val="3"/>
          <c:order val="2"/>
          <c:tx>
            <c:strRef>
              <c:f>Cost_bit!$B$147</c:f>
              <c:strCache>
                <c:ptCount val="1"/>
                <c:pt idx="0">
                  <c:v>40G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Cost_bit!$C$147:$M$147</c:f>
              <c:numCache>
                <c:formatCode>_("$"* #,##0.00_);_("$"* \(#,##0.00\);_("$"* "-"??_);_(@_)</c:formatCode>
                <c:ptCount val="11"/>
                <c:pt idx="0">
                  <c:v>8.6601000187483361</c:v>
                </c:pt>
                <c:pt idx="1">
                  <c:v>6.3710088145666459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0350-D24B-925A-DEB439F948D2}"/>
            </c:ext>
          </c:extLst>
        </c:ser>
        <c:ser>
          <c:idx val="4"/>
          <c:order val="3"/>
          <c:tx>
            <c:strRef>
              <c:f>Cost_bit!$B$148</c:f>
              <c:strCache>
                <c:ptCount val="1"/>
                <c:pt idx="0">
                  <c:v>100G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Cost_bit!$C$148:$M$148</c:f>
              <c:numCache>
                <c:formatCode>_("$"* #,##0.00_);_("$"* \(#,##0.00\);_("$"* "-"??_);_(@_)</c:formatCode>
                <c:ptCount val="11"/>
                <c:pt idx="0">
                  <c:v>4.9254290368974738</c:v>
                </c:pt>
                <c:pt idx="1">
                  <c:v>2.6584808497901724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0350-D24B-925A-DEB439F948D2}"/>
            </c:ext>
          </c:extLst>
        </c:ser>
        <c:dLbls>
          <c:showLegendKey val="0"/>
          <c:showVal val="0"/>
          <c:showCatName val="0"/>
          <c:showSerName val="0"/>
          <c:showPercent val="0"/>
          <c:showBubbleSize val="0"/>
        </c:dLbls>
        <c:smooth val="0"/>
        <c:axId val="372485504"/>
        <c:axId val="372487296"/>
      </c:lineChart>
      <c:catAx>
        <c:axId val="372485504"/>
        <c:scaling>
          <c:orientation val="minMax"/>
        </c:scaling>
        <c:delete val="0"/>
        <c:axPos val="b"/>
        <c:numFmt formatCode="General" sourceLinked="1"/>
        <c:majorTickMark val="out"/>
        <c:minorTickMark val="none"/>
        <c:tickLblPos val="nextTo"/>
        <c:txPr>
          <a:bodyPr rot="-5400000" vert="horz"/>
          <a:lstStyle/>
          <a:p>
            <a:pPr>
              <a:defRPr sz="1200" b="0"/>
            </a:pPr>
            <a:endParaRPr lang="en-US"/>
          </a:p>
        </c:txPr>
        <c:crossAx val="372487296"/>
        <c:crossesAt val="0"/>
        <c:auto val="1"/>
        <c:lblAlgn val="ctr"/>
        <c:lblOffset val="100"/>
        <c:noMultiLvlLbl val="0"/>
      </c:catAx>
      <c:valAx>
        <c:axId val="372487296"/>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372485504"/>
        <c:crosses val="autoZero"/>
        <c:crossBetween val="between"/>
      </c:valAx>
    </c:plotArea>
    <c:legend>
      <c:legendPos val="r"/>
      <c:layout>
        <c:manualLayout>
          <c:xMode val="edge"/>
          <c:yMode val="edge"/>
          <c:x val="0.80221906959878198"/>
          <c:y val="0.29074200658139798"/>
          <c:w val="0.18541991398064001"/>
          <c:h val="0.50076625516158901"/>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Ethernet</a:t>
            </a:r>
            <a:r>
              <a:rPr lang="en-US" baseline="0"/>
              <a:t> Long Reach</a:t>
            </a:r>
            <a:endParaRPr lang="en-US"/>
          </a:p>
        </c:rich>
      </c:tx>
      <c:overlay val="0"/>
    </c:title>
    <c:autoTitleDeleted val="0"/>
    <c:plotArea>
      <c:layout>
        <c:manualLayout>
          <c:layoutTarget val="inner"/>
          <c:xMode val="edge"/>
          <c:yMode val="edge"/>
          <c:x val="8.7682000022206094E-2"/>
          <c:y val="0.12259005971850701"/>
          <c:w val="0.68258307880725799"/>
          <c:h val="0.73002909704160301"/>
        </c:manualLayout>
      </c:layout>
      <c:lineChart>
        <c:grouping val="standard"/>
        <c:varyColors val="0"/>
        <c:ser>
          <c:idx val="0"/>
          <c:order val="0"/>
          <c:tx>
            <c:strRef>
              <c:f>Cost_bit!$B$145</c:f>
              <c:strCache>
                <c:ptCount val="1"/>
                <c:pt idx="0">
                  <c:v>1G</c:v>
                </c:pt>
              </c:strCache>
            </c:strRef>
          </c:tx>
          <c:spPr>
            <a:ln>
              <a:solidFill>
                <a:srgbClr val="C00000"/>
              </a:solidFill>
              <a:prstDash val="dash"/>
            </a:ln>
          </c:spPr>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Cost_bit!$C$145:$M$145</c:f>
              <c:numCache>
                <c:formatCode>_("$"* #,##0.00_);_("$"* \(#,##0.00\);_("$"* "-"??_);_(@_)</c:formatCode>
                <c:ptCount val="11"/>
                <c:pt idx="0">
                  <c:v>6.6925107905996573</c:v>
                </c:pt>
                <c:pt idx="1">
                  <c:v>6.7713768427643126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224B-A84E-94A8-64740AF89448}"/>
            </c:ext>
          </c:extLst>
        </c:ser>
        <c:ser>
          <c:idx val="5"/>
          <c:order val="1"/>
          <c:tx>
            <c:strRef>
              <c:f>Cost_bit!$B$146</c:f>
              <c:strCache>
                <c:ptCount val="1"/>
                <c:pt idx="0">
                  <c:v>10G</c:v>
                </c:pt>
              </c:strCache>
            </c:strRef>
          </c:tx>
          <c:spPr>
            <a:ln>
              <a:solidFill>
                <a:schemeClr val="accent3">
                  <a:lumMod val="75000"/>
                </a:schemeClr>
              </a:solidFill>
              <a:prstDash val="dash"/>
            </a:ln>
          </c:spPr>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Cost_bit!$C$146:$M$146</c:f>
              <c:numCache>
                <c:formatCode>_("$"* #,##0.00_);_("$"* \(#,##0.00\);_("$"* "-"??_);_(@_)</c:formatCode>
                <c:ptCount val="11"/>
                <c:pt idx="0">
                  <c:v>3.5674106103984173</c:v>
                </c:pt>
                <c:pt idx="1">
                  <c:v>2.9469506223498367</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5-224B-A84E-94A8-64740AF89448}"/>
            </c:ext>
          </c:extLst>
        </c:ser>
        <c:ser>
          <c:idx val="6"/>
          <c:order val="2"/>
          <c:tx>
            <c:strRef>
              <c:f>Cost_bit!$B$147</c:f>
              <c:strCache>
                <c:ptCount val="1"/>
                <c:pt idx="0">
                  <c:v>40G</c:v>
                </c:pt>
              </c:strCache>
            </c:strRef>
          </c:tx>
          <c:spPr>
            <a:ln>
              <a:solidFill>
                <a:schemeClr val="accent4">
                  <a:lumMod val="75000"/>
                </a:schemeClr>
              </a:solidFill>
              <a:prstDash val="dash"/>
            </a:ln>
          </c:spPr>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Cost_bit!$C$147:$M$147</c:f>
              <c:numCache>
                <c:formatCode>_("$"* #,##0.00_);_("$"* \(#,##0.00\);_("$"* "-"??_);_(@_)</c:formatCode>
                <c:ptCount val="11"/>
                <c:pt idx="0">
                  <c:v>8.6601000187483361</c:v>
                </c:pt>
                <c:pt idx="1">
                  <c:v>6.3710088145666459</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224B-A84E-94A8-64740AF89448}"/>
            </c:ext>
          </c:extLst>
        </c:ser>
        <c:ser>
          <c:idx val="7"/>
          <c:order val="3"/>
          <c:tx>
            <c:strRef>
              <c:f>Cost_bit!$B$148</c:f>
              <c:strCache>
                <c:ptCount val="1"/>
                <c:pt idx="0">
                  <c:v>100G</c:v>
                </c:pt>
              </c:strCache>
            </c:strRef>
          </c:tx>
          <c:spPr>
            <a:ln>
              <a:solidFill>
                <a:srgbClr val="00B0F0"/>
              </a:solidFill>
              <a:prstDash val="dash"/>
            </a:ln>
          </c:spPr>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Cost_bit!$C$148:$M$148</c:f>
              <c:numCache>
                <c:formatCode>_("$"* #,##0.00_);_("$"* \(#,##0.00\);_("$"* "-"??_);_(@_)</c:formatCode>
                <c:ptCount val="11"/>
                <c:pt idx="0">
                  <c:v>4.9254290368974738</c:v>
                </c:pt>
                <c:pt idx="1">
                  <c:v>2.6584808497901724</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224B-A84E-94A8-64740AF89448}"/>
            </c:ext>
          </c:extLst>
        </c:ser>
        <c:ser>
          <c:idx val="1"/>
          <c:order val="4"/>
          <c:tx>
            <c:strRef>
              <c:f>Cost_bit!$B$149</c:f>
              <c:strCache>
                <c:ptCount val="1"/>
                <c:pt idx="0">
                  <c:v>200G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Cost_bit!$C$149:$M$149</c:f>
              <c:numCache>
                <c:formatCode>_("$"* #,##0.00_);_("$"* \(#,##0.00\);_("$"* "-"??_);_(@_)</c:formatCode>
                <c:ptCount val="11"/>
                <c:pt idx="0">
                  <c:v>7.5</c:v>
                </c:pt>
                <c:pt idx="1">
                  <c:v>2.5481719367588931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BE81-5244-BC57-C99AEAA79899}"/>
            </c:ext>
          </c:extLst>
        </c:ser>
        <c:ser>
          <c:idx val="2"/>
          <c:order val="5"/>
          <c:tx>
            <c:strRef>
              <c:f>Cost_bit!$B$150</c:f>
              <c:strCache>
                <c:ptCount val="1"/>
                <c:pt idx="0">
                  <c:v>400G</c:v>
                </c:pt>
              </c:strCache>
            </c:strRef>
          </c:tx>
          <c:marker>
            <c:symbol val="none"/>
          </c:marker>
          <c:cat>
            <c:numRef>
              <c:f>Cost_bit!$C$144:$M$144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Cost_bit!$C$150:$M$150</c:f>
              <c:numCache>
                <c:formatCode>_("$"* #,##0.00_);_("$"* \(#,##0.00\);_("$"* "-"??_);_(@_)</c:formatCode>
                <c:ptCount val="11"/>
                <c:pt idx="0">
                  <c:v>5.7500000000000009</c:v>
                </c:pt>
                <c:pt idx="1">
                  <c:v>3.0018704224271828</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BE81-5244-BC57-C99AEAA79899}"/>
            </c:ext>
          </c:extLst>
        </c:ser>
        <c:dLbls>
          <c:showLegendKey val="0"/>
          <c:showVal val="0"/>
          <c:showCatName val="0"/>
          <c:showSerName val="0"/>
          <c:showPercent val="0"/>
          <c:showBubbleSize val="0"/>
        </c:dLbls>
        <c:smooth val="0"/>
        <c:axId val="372940160"/>
        <c:axId val="372946048"/>
      </c:lineChart>
      <c:catAx>
        <c:axId val="372940160"/>
        <c:scaling>
          <c:orientation val="minMax"/>
        </c:scaling>
        <c:delete val="0"/>
        <c:axPos val="b"/>
        <c:numFmt formatCode="General" sourceLinked="1"/>
        <c:majorTickMark val="out"/>
        <c:minorTickMark val="none"/>
        <c:tickLblPos val="nextTo"/>
        <c:txPr>
          <a:bodyPr rot="-5400000" vert="horz"/>
          <a:lstStyle/>
          <a:p>
            <a:pPr>
              <a:defRPr sz="1200" b="1"/>
            </a:pPr>
            <a:endParaRPr lang="en-US"/>
          </a:p>
        </c:txPr>
        <c:crossAx val="372946048"/>
        <c:crossesAt val="0"/>
        <c:auto val="1"/>
        <c:lblAlgn val="ctr"/>
        <c:lblOffset val="100"/>
        <c:noMultiLvlLbl val="0"/>
      </c:catAx>
      <c:valAx>
        <c:axId val="372946048"/>
        <c:scaling>
          <c:orientation val="minMax"/>
          <c:min val="0"/>
        </c:scaling>
        <c:delete val="0"/>
        <c:axPos val="l"/>
        <c:majorGridlines/>
        <c:numFmt formatCode="&quot;$&quot;#,##0" sourceLinked="0"/>
        <c:majorTickMark val="out"/>
        <c:minorTickMark val="none"/>
        <c:tickLblPos val="nextTo"/>
        <c:txPr>
          <a:bodyPr/>
          <a:lstStyle/>
          <a:p>
            <a:pPr>
              <a:defRPr sz="1100"/>
            </a:pPr>
            <a:endParaRPr lang="en-US"/>
          </a:p>
        </c:txPr>
        <c:crossAx val="372940160"/>
        <c:crosses val="autoZero"/>
        <c:crossBetween val="between"/>
        <c:majorUnit val="1"/>
      </c:valAx>
    </c:plotArea>
    <c:legend>
      <c:legendPos val="r"/>
      <c:layout>
        <c:manualLayout>
          <c:xMode val="edge"/>
          <c:yMode val="edge"/>
          <c:x val="0.82837952292119732"/>
          <c:y val="0.14754285958303115"/>
          <c:w val="0.11646055457342358"/>
          <c:h val="0.67490627521248958"/>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Cost per Gigabit: Fibre Channel</a:t>
            </a:r>
          </a:p>
        </c:rich>
      </c:tx>
      <c:overlay val="0"/>
    </c:title>
    <c:autoTitleDeleted val="0"/>
    <c:plotArea>
      <c:layout>
        <c:manualLayout>
          <c:layoutTarget val="inner"/>
          <c:xMode val="edge"/>
          <c:yMode val="edge"/>
          <c:x val="0.11906649596414355"/>
          <c:y val="0.12248725420851606"/>
          <c:w val="0.73056816756070297"/>
          <c:h val="0.79541570848632404"/>
        </c:manualLayout>
      </c:layout>
      <c:lineChart>
        <c:grouping val="standard"/>
        <c:varyColors val="0"/>
        <c:ser>
          <c:idx val="5"/>
          <c:order val="0"/>
          <c:tx>
            <c:strRef>
              <c:f>Cost_bit!$O$97</c:f>
              <c:strCache>
                <c:ptCount val="1"/>
                <c:pt idx="0">
                  <c:v>64G long</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Cost_bit!$P$97:$Z$97</c:f>
              <c:numCache>
                <c:formatCode>_("$"* #,##0.00_);_("$"* \(#,##0.00\);_("$"* "-"??_);_(@_)</c:formatCode>
                <c:ptCount val="11"/>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149D-564C-90F9-271012C21324}"/>
            </c:ext>
          </c:extLst>
        </c:ser>
        <c:ser>
          <c:idx val="0"/>
          <c:order val="1"/>
          <c:tx>
            <c:strRef>
              <c:f>Cost_bit!$O$96</c:f>
              <c:strCache>
                <c:ptCount val="1"/>
                <c:pt idx="0">
                  <c:v>64G short</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Cost_bit!$P$96:$Z$96</c:f>
              <c:numCache>
                <c:formatCode>_("$"* #,##0.00_);_("$"* \(#,##0.00\);_("$"* "-"??_);_(@_)</c:formatCode>
                <c:ptCount val="11"/>
                <c:pt idx="0">
                  <c:v>4.7734013912684956</c:v>
                </c:pt>
                <c:pt idx="1">
                  <c:v>2.5</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1-149D-564C-90F9-271012C21324}"/>
            </c:ext>
          </c:extLst>
        </c:ser>
        <c:ser>
          <c:idx val="4"/>
          <c:order val="2"/>
          <c:tx>
            <c:strRef>
              <c:f>Cost_bit!$O$95</c:f>
              <c:strCache>
                <c:ptCount val="1"/>
                <c:pt idx="0">
                  <c:v>32 GFC</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Cost_bit!$P$95:$Z$95</c:f>
              <c:numCache>
                <c:formatCode>_("$"* #,##0.00_);_("$"* \(#,##0.00\);_("$"* "-"??_);_(@_)</c:formatCode>
                <c:ptCount val="11"/>
                <c:pt idx="0">
                  <c:v>2.0032203317288464</c:v>
                </c:pt>
                <c:pt idx="1">
                  <c:v>1.8270945764094841</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149D-564C-90F9-271012C21324}"/>
            </c:ext>
          </c:extLst>
        </c:ser>
        <c:ser>
          <c:idx val="3"/>
          <c:order val="3"/>
          <c:tx>
            <c:strRef>
              <c:f>Cost_bit!$O$94</c:f>
              <c:strCache>
                <c:ptCount val="1"/>
                <c:pt idx="0">
                  <c:v>16 GFC</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Cost_bit!$P$94:$Z$94</c:f>
              <c:numCache>
                <c:formatCode>_("$"* #,##0.00_);_("$"* \(#,##0.00\);_("$"* "-"??_);_(@_)</c:formatCode>
                <c:ptCount val="11"/>
                <c:pt idx="0">
                  <c:v>1.6073990237350844</c:v>
                </c:pt>
                <c:pt idx="1">
                  <c:v>1.6880499384445566</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3-149D-564C-90F9-271012C21324}"/>
            </c:ext>
          </c:extLst>
        </c:ser>
        <c:ser>
          <c:idx val="2"/>
          <c:order val="4"/>
          <c:tx>
            <c:strRef>
              <c:f>Cost_bit!$O$93</c:f>
              <c:strCache>
                <c:ptCount val="1"/>
                <c:pt idx="0">
                  <c:v>8 GFC</c:v>
                </c:pt>
              </c:strCache>
            </c:strRef>
          </c:tx>
          <c:cat>
            <c:numRef>
              <c:f>Cost_bit!$P$92:$Z$92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Cost_bit!$P$93:$R$93</c:f>
              <c:numCache>
                <c:formatCode>_("$"* #,##0.00_);_("$"* \(#,##0.00\);_("$"* "-"??_);_(@_)</c:formatCode>
                <c:ptCount val="3"/>
                <c:pt idx="0">
                  <c:v>1.6753984291172217</c:v>
                </c:pt>
                <c:pt idx="1">
                  <c:v>1.8126906930414919</c:v>
                </c:pt>
                <c:pt idx="2">
                  <c:v>0</c:v>
                </c:pt>
              </c:numCache>
            </c:numRef>
          </c:val>
          <c:smooth val="0"/>
          <c:extLst>
            <c:ext xmlns:c16="http://schemas.microsoft.com/office/drawing/2014/chart" uri="{C3380CC4-5D6E-409C-BE32-E72D297353CC}">
              <c16:uniqueId val="{00000004-149D-564C-90F9-271012C21324}"/>
            </c:ext>
          </c:extLst>
        </c:ser>
        <c:dLbls>
          <c:showLegendKey val="0"/>
          <c:showVal val="0"/>
          <c:showCatName val="0"/>
          <c:showSerName val="0"/>
          <c:showPercent val="0"/>
          <c:showBubbleSize val="0"/>
        </c:dLbls>
        <c:marker val="1"/>
        <c:smooth val="0"/>
        <c:axId val="373303552"/>
        <c:axId val="373309440"/>
      </c:lineChart>
      <c:catAx>
        <c:axId val="373303552"/>
        <c:scaling>
          <c:orientation val="minMax"/>
        </c:scaling>
        <c:delete val="0"/>
        <c:axPos val="b"/>
        <c:numFmt formatCode="General" sourceLinked="1"/>
        <c:majorTickMark val="out"/>
        <c:minorTickMark val="none"/>
        <c:tickLblPos val="nextTo"/>
        <c:crossAx val="373309440"/>
        <c:crosses val="autoZero"/>
        <c:auto val="1"/>
        <c:lblAlgn val="ctr"/>
        <c:lblOffset val="100"/>
        <c:noMultiLvlLbl val="0"/>
      </c:catAx>
      <c:valAx>
        <c:axId val="373309440"/>
        <c:scaling>
          <c:orientation val="minMax"/>
        </c:scaling>
        <c:delete val="0"/>
        <c:axPos val="l"/>
        <c:majorGridlines/>
        <c:title>
          <c:tx>
            <c:rich>
              <a:bodyPr rot="-5400000" vert="horz"/>
              <a:lstStyle/>
              <a:p>
                <a:pPr>
                  <a:defRPr/>
                </a:pPr>
                <a:r>
                  <a:rPr lang="en-US"/>
                  <a:t>Cost per Gigabit ($)</a:t>
                </a:r>
              </a:p>
            </c:rich>
          </c:tx>
          <c:layout>
            <c:manualLayout>
              <c:xMode val="edge"/>
              <c:yMode val="edge"/>
              <c:x val="1.8430147409045701E-2"/>
              <c:y val="0.37364701896027203"/>
            </c:manualLayout>
          </c:layout>
          <c:overlay val="0"/>
        </c:title>
        <c:numFmt formatCode="_(&quot;$&quot;* #,##0.00_);_(&quot;$&quot;* \(#,##0.00\);_(&quot;$&quot;* &quot;-&quot;??_);_(@_)" sourceLinked="1"/>
        <c:majorTickMark val="out"/>
        <c:minorTickMark val="none"/>
        <c:tickLblPos val="nextTo"/>
        <c:crossAx val="373303552"/>
        <c:crosses val="autoZero"/>
        <c:crossBetween val="between"/>
      </c:valAx>
    </c:plotArea>
    <c:legend>
      <c:legendPos val="r"/>
      <c:layout>
        <c:manualLayout>
          <c:xMode val="edge"/>
          <c:yMode val="edge"/>
          <c:x val="0.84766696206463743"/>
          <c:y val="0.20931835782220437"/>
          <c:w val="0.13924745000425401"/>
          <c:h val="0.67080511846923896"/>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0.16713882139930089"/>
          <c:y val="7.0372829315698868E-2"/>
          <c:w val="0.79930840613615584"/>
          <c:h val="0.8277848125643964"/>
        </c:manualLayout>
      </c:layout>
      <c:barChart>
        <c:barDir val="col"/>
        <c:grouping val="stacked"/>
        <c:varyColors val="0"/>
        <c:ser>
          <c:idx val="1"/>
          <c:order val="0"/>
          <c:tx>
            <c:strRef>
              <c:f>'Additional Report charts'!$B$133</c:f>
              <c:strCache>
                <c:ptCount val="1"/>
                <c:pt idx="0">
                  <c:v>Enterprise</c:v>
                </c:pt>
              </c:strCache>
            </c:strRef>
          </c:tx>
          <c:invertIfNegative val="0"/>
          <c:cat>
            <c:numRef>
              <c:f>'Additional Report charts'!$C$130:$M$130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charts'!$C$133:$M$133</c:f>
              <c:numCache>
                <c:formatCode>_(* #,##0_);_(* \(#,##0\);_(* "-"??_);_(@_)</c:formatCode>
                <c:ptCount val="11"/>
                <c:pt idx="0">
                  <c:v>4.8104253608118679</c:v>
                </c:pt>
                <c:pt idx="1">
                  <c:v>4.9272151470555592</c:v>
                </c:pt>
              </c:numCache>
            </c:numRef>
          </c:val>
          <c:extLst>
            <c:ext xmlns:c16="http://schemas.microsoft.com/office/drawing/2014/chart" uri="{C3380CC4-5D6E-409C-BE32-E72D297353CC}">
              <c16:uniqueId val="{00000000-251F-E346-BBB5-57DA8360964A}"/>
            </c:ext>
          </c:extLst>
        </c:ser>
        <c:ser>
          <c:idx val="2"/>
          <c:order val="1"/>
          <c:tx>
            <c:strRef>
              <c:f>'Additional Report charts'!$B$132</c:f>
              <c:strCache>
                <c:ptCount val="1"/>
                <c:pt idx="0">
                  <c:v>Telecom</c:v>
                </c:pt>
              </c:strCache>
            </c:strRef>
          </c:tx>
          <c:invertIfNegative val="0"/>
          <c:cat>
            <c:numRef>
              <c:f>'Additional Report charts'!$C$130:$M$130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charts'!$C$132:$M$132</c:f>
              <c:numCache>
                <c:formatCode>_(* #,##0_);_(* \(#,##0\);_(* "-"??_);_(@_)</c:formatCode>
                <c:ptCount val="11"/>
                <c:pt idx="0">
                  <c:v>47.804295142622948</c:v>
                </c:pt>
                <c:pt idx="1">
                  <c:v>65.551020938603699</c:v>
                </c:pt>
              </c:numCache>
            </c:numRef>
          </c:val>
          <c:extLst>
            <c:ext xmlns:c16="http://schemas.microsoft.com/office/drawing/2014/chart" uri="{C3380CC4-5D6E-409C-BE32-E72D297353CC}">
              <c16:uniqueId val="{00000001-251F-E346-BBB5-57DA8360964A}"/>
            </c:ext>
          </c:extLst>
        </c:ser>
        <c:ser>
          <c:idx val="0"/>
          <c:order val="2"/>
          <c:tx>
            <c:strRef>
              <c:f>'Additional Report charts'!$B$131</c:f>
              <c:strCache>
                <c:ptCount val="1"/>
                <c:pt idx="0">
                  <c:v>Cloud (DCI)</c:v>
                </c:pt>
              </c:strCache>
            </c:strRef>
          </c:tx>
          <c:invertIfNegative val="0"/>
          <c:cat>
            <c:numRef>
              <c:f>'Additional Report charts'!$C$130:$M$130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charts'!$C$131:$M$131</c:f>
              <c:numCache>
                <c:formatCode>_(* #,##0_);_(* \(#,##0\);_(* "-"??_);_(@_)</c:formatCode>
                <c:ptCount val="11"/>
                <c:pt idx="0">
                  <c:v>22.044969496565187</c:v>
                </c:pt>
                <c:pt idx="1">
                  <c:v>32.218521414340749</c:v>
                </c:pt>
              </c:numCache>
            </c:numRef>
          </c:val>
          <c:extLst>
            <c:ext xmlns:c16="http://schemas.microsoft.com/office/drawing/2014/chart" uri="{C3380CC4-5D6E-409C-BE32-E72D297353CC}">
              <c16:uniqueId val="{00000002-251F-E346-BBB5-57DA8360964A}"/>
            </c:ext>
          </c:extLst>
        </c:ser>
        <c:dLbls>
          <c:showLegendKey val="0"/>
          <c:showVal val="0"/>
          <c:showCatName val="0"/>
          <c:showSerName val="0"/>
          <c:showPercent val="0"/>
          <c:showBubbleSize val="0"/>
        </c:dLbls>
        <c:gapWidth val="150"/>
        <c:overlap val="100"/>
        <c:axId val="371958144"/>
        <c:axId val="371959680"/>
      </c:barChart>
      <c:catAx>
        <c:axId val="371958144"/>
        <c:scaling>
          <c:orientation val="minMax"/>
        </c:scaling>
        <c:delete val="0"/>
        <c:axPos val="b"/>
        <c:numFmt formatCode="General" sourceLinked="1"/>
        <c:majorTickMark val="out"/>
        <c:minorTickMark val="none"/>
        <c:tickLblPos val="nextTo"/>
        <c:txPr>
          <a:bodyPr/>
          <a:lstStyle/>
          <a:p>
            <a:pPr>
              <a:defRPr sz="1200"/>
            </a:pPr>
            <a:endParaRPr lang="en-US"/>
          </a:p>
        </c:txPr>
        <c:crossAx val="371959680"/>
        <c:crosses val="autoZero"/>
        <c:auto val="1"/>
        <c:lblAlgn val="ctr"/>
        <c:lblOffset val="100"/>
        <c:noMultiLvlLbl val="0"/>
      </c:catAx>
      <c:valAx>
        <c:axId val="371959680"/>
        <c:scaling>
          <c:orientation val="minMax"/>
        </c:scaling>
        <c:delete val="0"/>
        <c:axPos val="l"/>
        <c:majorGridlines/>
        <c:title>
          <c:tx>
            <c:rich>
              <a:bodyPr rot="-5400000" vert="horz"/>
              <a:lstStyle/>
              <a:p>
                <a:pPr>
                  <a:defRPr sz="1400" b="0"/>
                </a:pPr>
                <a:r>
                  <a:rPr lang="en-US" sz="1400" b="0"/>
                  <a:t>Annual new bandwidth (Pb)  </a:t>
                </a:r>
              </a:p>
            </c:rich>
          </c:tx>
          <c:layout>
            <c:manualLayout>
              <c:xMode val="edge"/>
              <c:yMode val="edge"/>
              <c:x val="1.7071018604739599E-2"/>
              <c:y val="0.23645579825670601"/>
            </c:manualLayout>
          </c:layout>
          <c:overlay val="0"/>
        </c:title>
        <c:numFmt formatCode="#,##0" sourceLinked="0"/>
        <c:majorTickMark val="out"/>
        <c:minorTickMark val="none"/>
        <c:tickLblPos val="nextTo"/>
        <c:txPr>
          <a:bodyPr/>
          <a:lstStyle/>
          <a:p>
            <a:pPr>
              <a:defRPr sz="1200"/>
            </a:pPr>
            <a:endParaRPr lang="en-US"/>
          </a:p>
        </c:txPr>
        <c:crossAx val="371958144"/>
        <c:crosses val="autoZero"/>
        <c:crossBetween val="between"/>
      </c:valAx>
    </c:plotArea>
    <c:legend>
      <c:legendPos val="r"/>
      <c:layout>
        <c:manualLayout>
          <c:xMode val="edge"/>
          <c:yMode val="edge"/>
          <c:x val="0.20303300381537356"/>
          <c:y val="0.12228544902459679"/>
          <c:w val="0.186927497625202"/>
          <c:h val="0.27081336946548101"/>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78983588585184"/>
          <c:y val="8.4642174655404398E-2"/>
          <c:w val="0.77681523914363371"/>
          <c:h val="0.72934752575849404"/>
        </c:manualLayout>
      </c:layout>
      <c:barChart>
        <c:barDir val="col"/>
        <c:grouping val="clustered"/>
        <c:varyColors val="0"/>
        <c:ser>
          <c:idx val="1"/>
          <c:order val="0"/>
          <c:spPr>
            <a:solidFill>
              <a:schemeClr val="accent1"/>
            </a:solidFill>
          </c:spPr>
          <c:invertIfNegative val="0"/>
          <c:cat>
            <c:strRef>
              <c:f>'Additional Report charts'!$C$99:$P$99</c:f>
              <c:strCache>
                <c:ptCount val="14"/>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2023E</c:v>
                </c:pt>
              </c:strCache>
            </c:strRef>
          </c:cat>
          <c:val>
            <c:numRef>
              <c:f>'Additional Report charts'!$C$100:$P$100</c:f>
              <c:numCache>
                <c:formatCode>_("$"* #,##0_);_("$"* \(#,##0\);_("$"* "-"??_);_(@_)</c:formatCode>
                <c:ptCount val="14"/>
                <c:pt idx="0">
                  <c:v>11.949143743650291</c:v>
                </c:pt>
                <c:pt idx="1">
                  <c:v>15.26648873523358</c:v>
                </c:pt>
                <c:pt idx="2">
                  <c:v>23.996349681767459</c:v>
                </c:pt>
                <c:pt idx="3">
                  <c:v>30.125902783179761</c:v>
                </c:pt>
              </c:numCache>
            </c:numRef>
          </c:val>
          <c:extLst>
            <c:ext xmlns:c16="http://schemas.microsoft.com/office/drawing/2014/chart" uri="{C3380CC4-5D6E-409C-BE32-E72D297353CC}">
              <c16:uniqueId val="{00000000-01F3-FD47-878F-C2FE1531FA55}"/>
            </c:ext>
          </c:extLst>
        </c:ser>
        <c:dLbls>
          <c:showLegendKey val="0"/>
          <c:showVal val="0"/>
          <c:showCatName val="0"/>
          <c:showSerName val="0"/>
          <c:showPercent val="0"/>
          <c:showBubbleSize val="0"/>
        </c:dLbls>
        <c:gapWidth val="150"/>
        <c:axId val="372840704"/>
        <c:axId val="372842496"/>
      </c:barChart>
      <c:catAx>
        <c:axId val="372840704"/>
        <c:scaling>
          <c:orientation val="minMax"/>
        </c:scaling>
        <c:delete val="0"/>
        <c:axPos val="b"/>
        <c:numFmt formatCode="General" sourceLinked="1"/>
        <c:majorTickMark val="out"/>
        <c:minorTickMark val="none"/>
        <c:tickLblPos val="nextTo"/>
        <c:txPr>
          <a:bodyPr/>
          <a:lstStyle/>
          <a:p>
            <a:pPr>
              <a:defRPr sz="1100"/>
            </a:pPr>
            <a:endParaRPr lang="en-US"/>
          </a:p>
        </c:txPr>
        <c:crossAx val="372842496"/>
        <c:crosses val="autoZero"/>
        <c:auto val="1"/>
        <c:lblAlgn val="ctr"/>
        <c:lblOffset val="100"/>
        <c:noMultiLvlLbl val="0"/>
      </c:catAx>
      <c:valAx>
        <c:axId val="372842496"/>
        <c:scaling>
          <c:orientation val="minMax"/>
        </c:scaling>
        <c:delete val="0"/>
        <c:axPos val="l"/>
        <c:majorGridlines/>
        <c:title>
          <c:tx>
            <c:rich>
              <a:bodyPr rot="-5400000" vert="horz"/>
              <a:lstStyle/>
              <a:p>
                <a:pPr>
                  <a:defRPr sz="1200"/>
                </a:pPr>
                <a:r>
                  <a:rPr lang="en-US" sz="1200"/>
                  <a:t>$ billions</a:t>
                </a:r>
              </a:p>
            </c:rich>
          </c:tx>
          <c:layout>
            <c:manualLayout>
              <c:xMode val="edge"/>
              <c:yMode val="edge"/>
              <c:x val="2.5000000000000001E-2"/>
              <c:y val="0.40260868775486103"/>
            </c:manualLayout>
          </c:layout>
          <c:overlay val="0"/>
        </c:title>
        <c:numFmt formatCode="_(&quot;$&quot;* #,##0_);_(&quot;$&quot;* \(#,##0\);_(&quot;$&quot;* &quot;-&quot;??_);_(@_)" sourceLinked="1"/>
        <c:majorTickMark val="out"/>
        <c:minorTickMark val="none"/>
        <c:tickLblPos val="nextTo"/>
        <c:txPr>
          <a:bodyPr/>
          <a:lstStyle/>
          <a:p>
            <a:pPr>
              <a:defRPr sz="1100"/>
            </a:pPr>
            <a:endParaRPr lang="en-US"/>
          </a:p>
        </c:txPr>
        <c:crossAx val="372840704"/>
        <c:crosses val="autoZero"/>
        <c:crossBetween val="between"/>
      </c:valAx>
    </c:plotArea>
    <c:plotVisOnly val="1"/>
    <c:dispBlanksAs val="gap"/>
    <c:showDLblsOverMax val="0"/>
  </c:chart>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numRef>
              <c:f>'Additional Report charts'!$C$322:$M$322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charts'!$C$323:$M$323</c:f>
              <c:numCache>
                <c:formatCode>_("$"* #,##0_);_("$"* \(#,##0\);_("$"* "-"??_);_(@_)</c:formatCode>
                <c:ptCount val="11"/>
                <c:pt idx="0">
                  <c:v>365.31830158163763</c:v>
                </c:pt>
                <c:pt idx="1">
                  <c:v>518.68237217981789</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CAC-424C-A7D9-5EA7494832C3}"/>
            </c:ext>
          </c:extLst>
        </c:ser>
        <c:dLbls>
          <c:showLegendKey val="0"/>
          <c:showVal val="0"/>
          <c:showCatName val="0"/>
          <c:showSerName val="0"/>
          <c:showPercent val="0"/>
          <c:showBubbleSize val="0"/>
        </c:dLbls>
        <c:gapWidth val="219"/>
        <c:overlap val="-27"/>
        <c:axId val="372883840"/>
        <c:axId val="372885376"/>
      </c:barChart>
      <c:catAx>
        <c:axId val="372883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72885376"/>
        <c:crosses val="autoZero"/>
        <c:auto val="1"/>
        <c:lblAlgn val="ctr"/>
        <c:lblOffset val="100"/>
        <c:noMultiLvlLbl val="0"/>
      </c:catAx>
      <c:valAx>
        <c:axId val="372885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a:t>Sales ($M)</a:t>
                </a:r>
              </a:p>
            </c:rich>
          </c:tx>
          <c:overlay val="0"/>
          <c:spPr>
            <a:noFill/>
            <a:ln>
              <a:noFill/>
            </a:ln>
            <a:effectLst/>
          </c:sp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72883840"/>
        <c:crosses val="autoZero"/>
        <c:crossBetween val="between"/>
        <c:majorUnit val="1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31662975141294"/>
          <c:y val="0.11428058309409926"/>
          <c:w val="0.80284851778186206"/>
          <c:h val="0.75263457784281418"/>
        </c:manualLayout>
      </c:layout>
      <c:barChart>
        <c:barDir val="col"/>
        <c:grouping val="stacked"/>
        <c:varyColors val="0"/>
        <c:ser>
          <c:idx val="0"/>
          <c:order val="0"/>
          <c:tx>
            <c:strRef>
              <c:f>'Additional Report charts'!$B$291</c:f>
              <c:strCache>
                <c:ptCount val="1"/>
                <c:pt idx="0">
                  <c:v>C/DWDM</c:v>
                </c:pt>
              </c:strCache>
            </c:strRef>
          </c:tx>
          <c:invertIfNegative val="0"/>
          <c:cat>
            <c:numRef>
              <c:f>'Additional Report charts'!$C$290:$M$290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charts'!$C$291:$M$291</c:f>
              <c:numCache>
                <c:formatCode>_("$"* #,##0_);_("$"* \(#,##0\);_("$"* "-"??_);_(@_)</c:formatCode>
                <c:ptCount val="11"/>
                <c:pt idx="0">
                  <c:v>80.887100000000004</c:v>
                </c:pt>
                <c:pt idx="1">
                  <c:v>314.43081093681275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D9C4-DF45-807B-0D5C65612421}"/>
            </c:ext>
          </c:extLst>
        </c:ser>
        <c:ser>
          <c:idx val="1"/>
          <c:order val="1"/>
          <c:tx>
            <c:strRef>
              <c:f>'Additional Report charts'!$B$292</c:f>
              <c:strCache>
                <c:ptCount val="1"/>
                <c:pt idx="0">
                  <c:v>Grey optics</c:v>
                </c:pt>
              </c:strCache>
            </c:strRef>
          </c:tx>
          <c:invertIfNegative val="0"/>
          <c:cat>
            <c:numRef>
              <c:f>'Additional Report charts'!$C$290:$M$290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charts'!$C$292:$M$292</c:f>
              <c:numCache>
                <c:formatCode>_("$"* #,##0_);_("$"* \(#,##0\);_("$"* "-"??_);_(@_)</c:formatCode>
                <c:ptCount val="11"/>
                <c:pt idx="0">
                  <c:v>284.90360959702161</c:v>
                </c:pt>
                <c:pt idx="1">
                  <c:v>603.65461816460333</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D9C4-DF45-807B-0D5C65612421}"/>
            </c:ext>
          </c:extLst>
        </c:ser>
        <c:dLbls>
          <c:showLegendKey val="0"/>
          <c:showVal val="0"/>
          <c:showCatName val="0"/>
          <c:showSerName val="0"/>
          <c:showPercent val="0"/>
          <c:showBubbleSize val="0"/>
        </c:dLbls>
        <c:gapWidth val="150"/>
        <c:overlap val="100"/>
        <c:axId val="373697536"/>
        <c:axId val="373699328"/>
      </c:barChart>
      <c:catAx>
        <c:axId val="373697536"/>
        <c:scaling>
          <c:orientation val="minMax"/>
        </c:scaling>
        <c:delete val="0"/>
        <c:axPos val="b"/>
        <c:numFmt formatCode="General" sourceLinked="1"/>
        <c:majorTickMark val="out"/>
        <c:minorTickMark val="none"/>
        <c:tickLblPos val="nextTo"/>
        <c:txPr>
          <a:bodyPr/>
          <a:lstStyle/>
          <a:p>
            <a:pPr>
              <a:defRPr sz="1400"/>
            </a:pPr>
            <a:endParaRPr lang="en-US"/>
          </a:p>
        </c:txPr>
        <c:crossAx val="373699328"/>
        <c:crosses val="autoZero"/>
        <c:auto val="1"/>
        <c:lblAlgn val="ctr"/>
        <c:lblOffset val="100"/>
        <c:noMultiLvlLbl val="0"/>
      </c:catAx>
      <c:valAx>
        <c:axId val="373699328"/>
        <c:scaling>
          <c:orientation val="minMax"/>
        </c:scaling>
        <c:delete val="0"/>
        <c:axPos val="l"/>
        <c:majorGridlines/>
        <c:title>
          <c:tx>
            <c:rich>
              <a:bodyPr rot="-5400000" vert="horz"/>
              <a:lstStyle/>
              <a:p>
                <a:pPr>
                  <a:defRPr sz="1600"/>
                </a:pPr>
                <a:r>
                  <a:rPr lang="en-US" sz="1600"/>
                  <a:t>$ millions</a:t>
                </a:r>
              </a:p>
            </c:rich>
          </c:tx>
          <c:overlay val="0"/>
        </c:title>
        <c:numFmt formatCode="_(&quot;$&quot;* #,##0_);_(&quot;$&quot;* \(#,##0\);_(&quot;$&quot;* &quot;-&quot;??_);_(@_)" sourceLinked="1"/>
        <c:majorTickMark val="out"/>
        <c:minorTickMark val="none"/>
        <c:tickLblPos val="nextTo"/>
        <c:txPr>
          <a:bodyPr/>
          <a:lstStyle/>
          <a:p>
            <a:pPr>
              <a:defRPr sz="1400"/>
            </a:pPr>
            <a:endParaRPr lang="en-US"/>
          </a:p>
        </c:txPr>
        <c:crossAx val="373697536"/>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80494544977696"/>
          <c:y val="0.13427957517576222"/>
          <c:w val="0.86950433319193399"/>
          <c:h val="0.74974031800083007"/>
        </c:manualLayout>
      </c:layout>
      <c:lineChart>
        <c:grouping val="standard"/>
        <c:varyColors val="0"/>
        <c:ser>
          <c:idx val="0"/>
          <c:order val="0"/>
          <c:tx>
            <c:strRef>
              <c:f>'Additional Report charts'!$B$197</c:f>
              <c:strCache>
                <c:ptCount val="1"/>
                <c:pt idx="0">
                  <c:v>New FTTH subs in ROW</c:v>
                </c:pt>
              </c:strCache>
            </c:strRef>
          </c:tx>
          <c:cat>
            <c:numRef>
              <c:f>'Additional Report charts'!$D$196:$X$196</c:f>
              <c:numCache>
                <c:formatCode>General</c:formatCod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numCache>
            </c:numRef>
          </c:cat>
          <c:val>
            <c:numRef>
              <c:f>'Additional Report charts'!$D$197:$X$197</c:f>
              <c:numCache>
                <c:formatCode>_(* #,##0.0_);_(* \(#,##0.0\);_(* "-"??_);_(@_)</c:formatCode>
                <c:ptCount val="21"/>
                <c:pt idx="0">
                  <c:v>4.9481772499999996</c:v>
                </c:pt>
                <c:pt idx="1">
                  <c:v>4.4359250000000001</c:v>
                </c:pt>
                <c:pt idx="2">
                  <c:v>5.3562000000000003</c:v>
                </c:pt>
              </c:numCache>
            </c:numRef>
          </c:val>
          <c:smooth val="0"/>
          <c:extLst>
            <c:ext xmlns:c16="http://schemas.microsoft.com/office/drawing/2014/chart" uri="{C3380CC4-5D6E-409C-BE32-E72D297353CC}">
              <c16:uniqueId val="{00000000-DF05-8747-B173-E2528BFE25B0}"/>
            </c:ext>
          </c:extLst>
        </c:ser>
        <c:ser>
          <c:idx val="1"/>
          <c:order val="1"/>
          <c:tx>
            <c:strRef>
              <c:f>'Additional Report charts'!$B$198</c:f>
              <c:strCache>
                <c:ptCount val="1"/>
                <c:pt idx="0">
                  <c:v>New FTTH subs in China</c:v>
                </c:pt>
              </c:strCache>
            </c:strRef>
          </c:tx>
          <c:cat>
            <c:numRef>
              <c:f>'Additional Report charts'!$D$196:$X$196</c:f>
              <c:numCache>
                <c:formatCode>General</c:formatCod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numCache>
            </c:numRef>
          </c:cat>
          <c:val>
            <c:numRef>
              <c:f>'Additional Report charts'!$D$198:$X$198</c:f>
              <c:numCache>
                <c:formatCode>_(* #,##0.0_);_(* \(#,##0.0\);_(* "-"??_);_(@_)</c:formatCode>
                <c:ptCount val="21"/>
                <c:pt idx="0">
                  <c:v>0</c:v>
                </c:pt>
                <c:pt idx="1">
                  <c:v>0</c:v>
                </c:pt>
                <c:pt idx="2">
                  <c:v>0</c:v>
                </c:pt>
              </c:numCache>
            </c:numRef>
          </c:val>
          <c:smooth val="0"/>
          <c:extLst>
            <c:ext xmlns:c16="http://schemas.microsoft.com/office/drawing/2014/chart" uri="{C3380CC4-5D6E-409C-BE32-E72D297353CC}">
              <c16:uniqueId val="{00000001-DF05-8747-B173-E2528BFE25B0}"/>
            </c:ext>
          </c:extLst>
        </c:ser>
        <c:ser>
          <c:idx val="2"/>
          <c:order val="2"/>
          <c:tx>
            <c:strRef>
              <c:f>'Additional Report charts'!$B$199</c:f>
              <c:strCache>
                <c:ptCount val="1"/>
                <c:pt idx="0">
                  <c:v>Global ONU port shipments</c:v>
                </c:pt>
              </c:strCache>
            </c:strRef>
          </c:tx>
          <c:cat>
            <c:numRef>
              <c:f>'Additional Report charts'!$D$196:$X$196</c:f>
              <c:numCache>
                <c:formatCode>General</c:formatCode>
                <c:ptCount val="21"/>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pt idx="20">
                  <c:v>2028</c:v>
                </c:pt>
              </c:numCache>
            </c:numRef>
          </c:cat>
          <c:val>
            <c:numRef>
              <c:f>'Additional Report charts'!$D$199:$X$199</c:f>
              <c:numCache>
                <c:formatCode>_(* #,##0.0_);_(* \(#,##0.0\);_(* "-"??_);_(@_)</c:formatCode>
                <c:ptCount val="21"/>
                <c:pt idx="0">
                  <c:v>8.2080601280896808</c:v>
                </c:pt>
                <c:pt idx="1">
                  <c:v>7.0048540133463595</c:v>
                </c:pt>
                <c:pt idx="2">
                  <c:v>13.555659155341536</c:v>
                </c:pt>
              </c:numCache>
            </c:numRef>
          </c:val>
          <c:smooth val="0"/>
          <c:extLst>
            <c:ext xmlns:c16="http://schemas.microsoft.com/office/drawing/2014/chart" uri="{C3380CC4-5D6E-409C-BE32-E72D297353CC}">
              <c16:uniqueId val="{00000002-DF05-8747-B173-E2528BFE25B0}"/>
            </c:ext>
          </c:extLst>
        </c:ser>
        <c:dLbls>
          <c:showLegendKey val="0"/>
          <c:showVal val="0"/>
          <c:showCatName val="0"/>
          <c:showSerName val="0"/>
          <c:showPercent val="0"/>
          <c:showBubbleSize val="0"/>
        </c:dLbls>
        <c:marker val="1"/>
        <c:smooth val="0"/>
        <c:axId val="373741440"/>
        <c:axId val="373742976"/>
      </c:lineChart>
      <c:catAx>
        <c:axId val="373741440"/>
        <c:scaling>
          <c:orientation val="minMax"/>
        </c:scaling>
        <c:delete val="0"/>
        <c:axPos val="b"/>
        <c:numFmt formatCode="General" sourceLinked="1"/>
        <c:majorTickMark val="out"/>
        <c:minorTickMark val="none"/>
        <c:tickLblPos val="nextTo"/>
        <c:txPr>
          <a:bodyPr/>
          <a:lstStyle/>
          <a:p>
            <a:pPr>
              <a:defRPr sz="1050"/>
            </a:pPr>
            <a:endParaRPr lang="en-US"/>
          </a:p>
        </c:txPr>
        <c:crossAx val="373742976"/>
        <c:crosses val="autoZero"/>
        <c:auto val="1"/>
        <c:lblAlgn val="ctr"/>
        <c:lblOffset val="100"/>
        <c:tickLblSkip val="2"/>
        <c:noMultiLvlLbl val="0"/>
      </c:catAx>
      <c:valAx>
        <c:axId val="373742976"/>
        <c:scaling>
          <c:orientation val="minMax"/>
        </c:scaling>
        <c:delete val="0"/>
        <c:axPos val="l"/>
        <c:majorGridlines/>
        <c:title>
          <c:tx>
            <c:rich>
              <a:bodyPr rot="-5400000" vert="horz"/>
              <a:lstStyle/>
              <a:p>
                <a:pPr>
                  <a:defRPr sz="1200"/>
                </a:pPr>
                <a:r>
                  <a:rPr lang="en-US" sz="1200"/>
                  <a:t>millions</a:t>
                </a:r>
              </a:p>
            </c:rich>
          </c:tx>
          <c:layout>
            <c:manualLayout>
              <c:xMode val="edge"/>
              <c:yMode val="edge"/>
              <c:x val="1.8935613816831381E-2"/>
              <c:y val="0.37106935163554544"/>
            </c:manualLayout>
          </c:layout>
          <c:overlay val="0"/>
        </c:title>
        <c:numFmt formatCode="#,##0" sourceLinked="0"/>
        <c:majorTickMark val="out"/>
        <c:minorTickMark val="none"/>
        <c:tickLblPos val="nextTo"/>
        <c:txPr>
          <a:bodyPr/>
          <a:lstStyle/>
          <a:p>
            <a:pPr>
              <a:defRPr sz="1200"/>
            </a:pPr>
            <a:endParaRPr lang="en-US"/>
          </a:p>
        </c:txPr>
        <c:crossAx val="373741440"/>
        <c:crosses val="autoZero"/>
        <c:crossBetween val="between"/>
      </c:valAx>
    </c:plotArea>
    <c:legend>
      <c:legendPos val="t"/>
      <c:layout>
        <c:manualLayout>
          <c:xMode val="edge"/>
          <c:yMode val="edge"/>
          <c:x val="7.4798755166360267E-2"/>
          <c:y val="1.132781415348532E-2"/>
          <c:w val="0.8955245029698522"/>
          <c:h val="8.243815199493710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25704638017351"/>
          <c:y val="0.11591038388589132"/>
          <c:w val="0.79407089994643665"/>
          <c:h val="0.77532354588369601"/>
        </c:manualLayout>
      </c:layout>
      <c:lineChart>
        <c:grouping val="standard"/>
        <c:varyColors val="0"/>
        <c:ser>
          <c:idx val="0"/>
          <c:order val="0"/>
          <c:tx>
            <c:strRef>
              <c:f>'Additional Report charts'!$B$208</c:f>
              <c:strCache>
                <c:ptCount val="1"/>
                <c:pt idx="0">
                  <c:v>Rest of World</c:v>
                </c:pt>
              </c:strCache>
            </c:strRef>
          </c:tx>
          <c:cat>
            <c:numRef>
              <c:f>'Additional Report charts'!$C$207:$U$207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charts'!$C$208:$U$208</c:f>
              <c:numCache>
                <c:formatCode>_(* #,##0_);_(* \(#,##0\);_(* "-"??_);_(@_)</c:formatCode>
                <c:ptCount val="19"/>
                <c:pt idx="0">
                  <c:v>12369267.23113355</c:v>
                </c:pt>
                <c:pt idx="1">
                  <c:v>16706123.229828592</c:v>
                </c:pt>
                <c:pt idx="2">
                  <c:v>21915782.254107412</c:v>
                </c:pt>
              </c:numCache>
            </c:numRef>
          </c:val>
          <c:smooth val="0"/>
          <c:extLst>
            <c:ext xmlns:c16="http://schemas.microsoft.com/office/drawing/2014/chart" uri="{C3380CC4-5D6E-409C-BE32-E72D297353CC}">
              <c16:uniqueId val="{00000000-CD24-DC4A-948D-1A8A68A31846}"/>
            </c:ext>
          </c:extLst>
        </c:ser>
        <c:ser>
          <c:idx val="1"/>
          <c:order val="1"/>
          <c:tx>
            <c:strRef>
              <c:f>'Additional Report charts'!$B$209</c:f>
              <c:strCache>
                <c:ptCount val="1"/>
                <c:pt idx="0">
                  <c:v>China</c:v>
                </c:pt>
              </c:strCache>
            </c:strRef>
          </c:tx>
          <c:cat>
            <c:numRef>
              <c:f>'Additional Report charts'!$C$207:$U$207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charts'!$C$209:$U$209</c:f>
              <c:numCache>
                <c:formatCode>_(* #,##0_);_(* \(#,##0\);_(* "-"??_);_(@_)</c:formatCode>
                <c:ptCount val="19"/>
                <c:pt idx="0">
                  <c:v>2315701.9833646622</c:v>
                </c:pt>
                <c:pt idx="1">
                  <c:v>9815216.2041024007</c:v>
                </c:pt>
                <c:pt idx="2">
                  <c:v>30515737.48593707</c:v>
                </c:pt>
              </c:numCache>
            </c:numRef>
          </c:val>
          <c:smooth val="0"/>
          <c:extLst>
            <c:ext xmlns:c16="http://schemas.microsoft.com/office/drawing/2014/chart" uri="{C3380CC4-5D6E-409C-BE32-E72D297353CC}">
              <c16:uniqueId val="{00000001-CD24-DC4A-948D-1A8A68A31846}"/>
            </c:ext>
          </c:extLst>
        </c:ser>
        <c:ser>
          <c:idx val="2"/>
          <c:order val="2"/>
          <c:tx>
            <c:strRef>
              <c:f>'Additional Report charts'!$B$210</c:f>
              <c:strCache>
                <c:ptCount val="1"/>
                <c:pt idx="0">
                  <c:v>World Total</c:v>
                </c:pt>
              </c:strCache>
            </c:strRef>
          </c:tx>
          <c:cat>
            <c:numRef>
              <c:f>'Additional Report charts'!$C$207:$U$207</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charts'!$C$210:$U$210</c:f>
              <c:numCache>
                <c:formatCode>_(* #,##0_);_(* \(#,##0\);_(* "-"??_);_(@_)</c:formatCode>
                <c:ptCount val="19"/>
                <c:pt idx="0">
                  <c:v>14684969.214498213</c:v>
                </c:pt>
                <c:pt idx="1">
                  <c:v>26521339.433930993</c:v>
                </c:pt>
                <c:pt idx="2">
                  <c:v>52431519.740044482</c:v>
                </c:pt>
              </c:numCache>
            </c:numRef>
          </c:val>
          <c:smooth val="0"/>
          <c:extLst>
            <c:ext xmlns:c16="http://schemas.microsoft.com/office/drawing/2014/chart" uri="{C3380CC4-5D6E-409C-BE32-E72D297353CC}">
              <c16:uniqueId val="{00000002-CD24-DC4A-948D-1A8A68A31846}"/>
            </c:ext>
          </c:extLst>
        </c:ser>
        <c:dLbls>
          <c:showLegendKey val="0"/>
          <c:showVal val="0"/>
          <c:showCatName val="0"/>
          <c:showSerName val="0"/>
          <c:showPercent val="0"/>
          <c:showBubbleSize val="0"/>
        </c:dLbls>
        <c:marker val="1"/>
        <c:smooth val="0"/>
        <c:axId val="373452800"/>
        <c:axId val="373454336"/>
      </c:lineChart>
      <c:catAx>
        <c:axId val="373452800"/>
        <c:scaling>
          <c:orientation val="minMax"/>
        </c:scaling>
        <c:delete val="0"/>
        <c:axPos val="b"/>
        <c:numFmt formatCode="General" sourceLinked="1"/>
        <c:majorTickMark val="out"/>
        <c:minorTickMark val="none"/>
        <c:tickLblPos val="nextTo"/>
        <c:txPr>
          <a:bodyPr/>
          <a:lstStyle/>
          <a:p>
            <a:pPr>
              <a:defRPr sz="1050"/>
            </a:pPr>
            <a:endParaRPr lang="en-US"/>
          </a:p>
        </c:txPr>
        <c:crossAx val="373454336"/>
        <c:crosses val="autoZero"/>
        <c:auto val="1"/>
        <c:lblAlgn val="ctr"/>
        <c:lblOffset val="100"/>
        <c:tickLblSkip val="2"/>
        <c:noMultiLvlLbl val="0"/>
      </c:catAx>
      <c:valAx>
        <c:axId val="373454336"/>
        <c:scaling>
          <c:orientation val="minMax"/>
        </c:scaling>
        <c:delete val="0"/>
        <c:axPos val="l"/>
        <c:majorGridlines/>
        <c:title>
          <c:tx>
            <c:rich>
              <a:bodyPr rot="-5400000" vert="horz"/>
              <a:lstStyle/>
              <a:p>
                <a:pPr>
                  <a:defRPr sz="1200"/>
                </a:pPr>
                <a:r>
                  <a:rPr lang="en-US" sz="1200"/>
                  <a:t>Annual shipments</a:t>
                </a:r>
              </a:p>
            </c:rich>
          </c:tx>
          <c:overlay val="0"/>
        </c:title>
        <c:numFmt formatCode="_(* #,##0_);_(* \(#,##0\);_(* &quot;-&quot;??_);_(@_)" sourceLinked="1"/>
        <c:majorTickMark val="out"/>
        <c:minorTickMark val="none"/>
        <c:tickLblPos val="nextTo"/>
        <c:txPr>
          <a:bodyPr/>
          <a:lstStyle/>
          <a:p>
            <a:pPr>
              <a:defRPr sz="1200"/>
            </a:pPr>
            <a:endParaRPr lang="en-US"/>
          </a:p>
        </c:txPr>
        <c:crossAx val="373452800"/>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'Additional Report charts'!$B$234</c:f>
              <c:strCache>
                <c:ptCount val="1"/>
                <c:pt idx="0">
                  <c:v>All other</c:v>
                </c:pt>
              </c:strCache>
            </c:strRef>
          </c:tx>
          <c:invertIfNegative val="0"/>
          <c:cat>
            <c:numRef>
              <c:f>'Additional Report charts'!$C$233:$M$233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charts'!$C$234:$M$234</c:f>
              <c:numCache>
                <c:formatCode>_("$"* #,##0_);_("$"* \(#,##0\);_("$"* "-"??_);_(@_)</c:formatCode>
                <c:ptCount val="11"/>
                <c:pt idx="0">
                  <c:v>531.49274705053188</c:v>
                </c:pt>
                <c:pt idx="1">
                  <c:v>329.68830389109735</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25CF-C24C-95A0-33C17F1108D7}"/>
            </c:ext>
          </c:extLst>
        </c:ser>
        <c:ser>
          <c:idx val="1"/>
          <c:order val="1"/>
          <c:tx>
            <c:strRef>
              <c:f>'Additional Report charts'!$B$235</c:f>
              <c:strCache>
                <c:ptCount val="1"/>
                <c:pt idx="0">
                  <c:v>10G PON</c:v>
                </c:pt>
              </c:strCache>
            </c:strRef>
          </c:tx>
          <c:invertIfNegative val="0"/>
          <c:cat>
            <c:numRef>
              <c:f>'Additional Report charts'!$C$233:$M$233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charts'!$C$235:$M$235</c:f>
              <c:numCache>
                <c:formatCode>_("$"* #,##0_);_("$"* \(#,##0\);_("$"* "-"??_);_(@_)</c:formatCode>
                <c:ptCount val="11"/>
                <c:pt idx="0">
                  <c:v>177.16118277626254</c:v>
                </c:pt>
                <c:pt idx="1">
                  <c:v>240.88624230991547</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25CF-C24C-95A0-33C17F1108D7}"/>
            </c:ext>
          </c:extLst>
        </c:ser>
        <c:ser>
          <c:idx val="2"/>
          <c:order val="2"/>
          <c:tx>
            <c:strRef>
              <c:f>'Additional Report charts'!$B$236</c:f>
              <c:strCache>
                <c:ptCount val="1"/>
                <c:pt idx="0">
                  <c:v>25G PON</c:v>
                </c:pt>
              </c:strCache>
            </c:strRef>
          </c:tx>
          <c:invertIfNegative val="0"/>
          <c:cat>
            <c:numRef>
              <c:f>'Additional Report charts'!$C$233:$M$233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charts'!$C$236:$M$236</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25CF-C24C-95A0-33C17F1108D7}"/>
            </c:ext>
          </c:extLst>
        </c:ser>
        <c:ser>
          <c:idx val="3"/>
          <c:order val="3"/>
          <c:tx>
            <c:strRef>
              <c:f>'Additional Report charts'!$B$237</c:f>
              <c:strCache>
                <c:ptCount val="1"/>
                <c:pt idx="0">
                  <c:v>50G PON</c:v>
                </c:pt>
              </c:strCache>
            </c:strRef>
          </c:tx>
          <c:invertIfNegative val="0"/>
          <c:cat>
            <c:numRef>
              <c:f>'Additional Report charts'!$C$233:$M$233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'Additional Report charts'!$C$237:$M$237</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91A6-4793-B5F1-D3A9F788536D}"/>
            </c:ext>
          </c:extLst>
        </c:ser>
        <c:dLbls>
          <c:showLegendKey val="0"/>
          <c:showVal val="0"/>
          <c:showCatName val="0"/>
          <c:showSerName val="0"/>
          <c:showPercent val="0"/>
          <c:showBubbleSize val="0"/>
        </c:dLbls>
        <c:gapWidth val="150"/>
        <c:overlap val="100"/>
        <c:axId val="373494912"/>
        <c:axId val="373496448"/>
      </c:barChart>
      <c:catAx>
        <c:axId val="373494912"/>
        <c:scaling>
          <c:orientation val="minMax"/>
        </c:scaling>
        <c:delete val="0"/>
        <c:axPos val="b"/>
        <c:numFmt formatCode="General" sourceLinked="1"/>
        <c:majorTickMark val="out"/>
        <c:minorTickMark val="none"/>
        <c:tickLblPos val="nextTo"/>
        <c:txPr>
          <a:bodyPr/>
          <a:lstStyle/>
          <a:p>
            <a:pPr>
              <a:defRPr sz="1200"/>
            </a:pPr>
            <a:endParaRPr lang="en-US"/>
          </a:p>
        </c:txPr>
        <c:crossAx val="373496448"/>
        <c:crosses val="autoZero"/>
        <c:auto val="1"/>
        <c:lblAlgn val="ctr"/>
        <c:lblOffset val="100"/>
        <c:noMultiLvlLbl val="0"/>
      </c:catAx>
      <c:valAx>
        <c:axId val="373496448"/>
        <c:scaling>
          <c:orientation val="minMax"/>
          <c:max val="1200"/>
        </c:scaling>
        <c:delete val="0"/>
        <c:axPos val="l"/>
        <c:majorGridlines/>
        <c:title>
          <c:tx>
            <c:rich>
              <a:bodyPr rot="-5400000" vert="horz"/>
              <a:lstStyle/>
              <a:p>
                <a:pPr>
                  <a:defRPr sz="1200"/>
                </a:pPr>
                <a:r>
                  <a:rPr lang="en-US" sz="1200"/>
                  <a:t>Sales ($ millions)</a:t>
                </a:r>
              </a:p>
            </c:rich>
          </c:tx>
          <c:overlay val="0"/>
        </c:title>
        <c:numFmt formatCode="_(&quot;$&quot;* #,##0_);_(&quot;$&quot;* \(#,##0\);_(&quot;$&quot;* &quot;-&quot;??_);_(@_)" sourceLinked="1"/>
        <c:majorTickMark val="out"/>
        <c:minorTickMark val="none"/>
        <c:tickLblPos val="nextTo"/>
        <c:txPr>
          <a:bodyPr/>
          <a:lstStyle/>
          <a:p>
            <a:pPr>
              <a:defRPr sz="1200"/>
            </a:pPr>
            <a:endParaRPr lang="en-US"/>
          </a:p>
        </c:txPr>
        <c:crossAx val="373494912"/>
        <c:crosses val="autoZero"/>
        <c:crossBetween val="between"/>
      </c:valAx>
    </c:plotArea>
    <c:legend>
      <c:legendPos val="t"/>
      <c:layout>
        <c:manualLayout>
          <c:xMode val="edge"/>
          <c:yMode val="edge"/>
          <c:x val="0.19394197493466148"/>
          <c:y val="2.4333712922223451E-2"/>
          <c:w val="0.66324779883898954"/>
          <c:h val="9.1780781314837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47274681107252"/>
          <c:y val="0.118618886142882"/>
          <c:w val="0.78696617103216682"/>
          <c:h val="0.7598258913288013"/>
        </c:manualLayout>
      </c:layout>
      <c:barChart>
        <c:barDir val="col"/>
        <c:grouping val="stacked"/>
        <c:varyColors val="0"/>
        <c:ser>
          <c:idx val="1"/>
          <c:order val="0"/>
          <c:tx>
            <c:strRef>
              <c:f>Summary!$B$170</c:f>
              <c:strCache>
                <c:ptCount val="1"/>
                <c:pt idx="0">
                  <c:v>XFP fixed</c:v>
                </c:pt>
              </c:strCache>
            </c:strRef>
          </c:tx>
          <c:invertIfNegative val="0"/>
          <c:cat>
            <c:numRef>
              <c:f>Summary!$C$169:$M$169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Summary!$C$170:$M$170</c:f>
              <c:numCache>
                <c:formatCode>_(* #,##0_);_(* \(#,##0\);_(* "-"??_);_(@_)</c:formatCode>
                <c:ptCount val="11"/>
                <c:pt idx="0">
                  <c:v>43947</c:v>
                </c:pt>
                <c:pt idx="1">
                  <c:v>51133</c:v>
                </c:pt>
              </c:numCache>
            </c:numRef>
          </c:val>
          <c:extLst>
            <c:ext xmlns:c16="http://schemas.microsoft.com/office/drawing/2014/chart" uri="{C3380CC4-5D6E-409C-BE32-E72D297353CC}">
              <c16:uniqueId val="{00000000-FCAE-224E-86E0-2D5414DE25B9}"/>
            </c:ext>
          </c:extLst>
        </c:ser>
        <c:ser>
          <c:idx val="2"/>
          <c:order val="1"/>
          <c:tx>
            <c:strRef>
              <c:f>Summary!$B$171</c:f>
              <c:strCache>
                <c:ptCount val="1"/>
                <c:pt idx="0">
                  <c:v>XFP tunable</c:v>
                </c:pt>
              </c:strCache>
            </c:strRef>
          </c:tx>
          <c:invertIfNegative val="0"/>
          <c:cat>
            <c:numRef>
              <c:f>Summary!$C$169:$M$169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Summary!$C$171:$M$171</c:f>
              <c:numCache>
                <c:formatCode>_(* #,##0_);_(* \(#,##0\);_(* "-"??_);_(@_)</c:formatCode>
                <c:ptCount val="11"/>
                <c:pt idx="0">
                  <c:v>186074</c:v>
                </c:pt>
                <c:pt idx="1">
                  <c:v>148245</c:v>
                </c:pt>
              </c:numCache>
            </c:numRef>
          </c:val>
          <c:extLst>
            <c:ext xmlns:c16="http://schemas.microsoft.com/office/drawing/2014/chart" uri="{C3380CC4-5D6E-409C-BE32-E72D297353CC}">
              <c16:uniqueId val="{00000001-FCAE-224E-86E0-2D5414DE25B9}"/>
            </c:ext>
          </c:extLst>
        </c:ser>
        <c:ser>
          <c:idx val="3"/>
          <c:order val="2"/>
          <c:tx>
            <c:strRef>
              <c:f>Summary!$B$172</c:f>
              <c:strCache>
                <c:ptCount val="1"/>
                <c:pt idx="0">
                  <c:v>SFP+ fixed</c:v>
                </c:pt>
              </c:strCache>
            </c:strRef>
          </c:tx>
          <c:invertIfNegative val="0"/>
          <c:cat>
            <c:numRef>
              <c:f>Summary!$C$169:$M$169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Summary!$C$172:$M$172</c:f>
              <c:numCache>
                <c:formatCode>_(* #,##0_);_(* \(#,##0\);_(* "-"??_);_(@_)</c:formatCode>
                <c:ptCount val="11"/>
                <c:pt idx="0">
                  <c:v>84695</c:v>
                </c:pt>
                <c:pt idx="1">
                  <c:v>173717</c:v>
                </c:pt>
              </c:numCache>
            </c:numRef>
          </c:val>
          <c:extLst>
            <c:ext xmlns:c16="http://schemas.microsoft.com/office/drawing/2014/chart" uri="{C3380CC4-5D6E-409C-BE32-E72D297353CC}">
              <c16:uniqueId val="{00000002-FCAE-224E-86E0-2D5414DE25B9}"/>
            </c:ext>
          </c:extLst>
        </c:ser>
        <c:ser>
          <c:idx val="4"/>
          <c:order val="3"/>
          <c:tx>
            <c:strRef>
              <c:f>Summary!$B$173</c:f>
              <c:strCache>
                <c:ptCount val="1"/>
                <c:pt idx="0">
                  <c:v>SFP+ tunable</c:v>
                </c:pt>
              </c:strCache>
            </c:strRef>
          </c:tx>
          <c:invertIfNegative val="0"/>
          <c:cat>
            <c:numRef>
              <c:f>Summary!$C$169:$M$169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Summary!$C$173:$M$173</c:f>
              <c:numCache>
                <c:formatCode>_(* #,##0_);_(* \(#,##0\);_(* "-"??_);_(@_)</c:formatCode>
                <c:ptCount val="11"/>
                <c:pt idx="0">
                  <c:v>105420</c:v>
                </c:pt>
                <c:pt idx="1">
                  <c:v>156390</c:v>
                </c:pt>
              </c:numCache>
            </c:numRef>
          </c:val>
          <c:extLst>
            <c:ext xmlns:c16="http://schemas.microsoft.com/office/drawing/2014/chart" uri="{C3380CC4-5D6E-409C-BE32-E72D297353CC}">
              <c16:uniqueId val="{00000003-FCAE-224E-86E0-2D5414DE25B9}"/>
            </c:ext>
          </c:extLst>
        </c:ser>
        <c:dLbls>
          <c:showLegendKey val="0"/>
          <c:showVal val="0"/>
          <c:showCatName val="0"/>
          <c:showSerName val="0"/>
          <c:showPercent val="0"/>
          <c:showBubbleSize val="0"/>
        </c:dLbls>
        <c:gapWidth val="150"/>
        <c:overlap val="100"/>
        <c:axId val="219547136"/>
        <c:axId val="219548672"/>
      </c:barChart>
      <c:catAx>
        <c:axId val="219547136"/>
        <c:scaling>
          <c:orientation val="minMax"/>
        </c:scaling>
        <c:delete val="0"/>
        <c:axPos val="b"/>
        <c:numFmt formatCode="General" sourceLinked="1"/>
        <c:majorTickMark val="none"/>
        <c:minorTickMark val="none"/>
        <c:tickLblPos val="nextTo"/>
        <c:txPr>
          <a:bodyPr/>
          <a:lstStyle/>
          <a:p>
            <a:pPr>
              <a:defRPr sz="1200" b="0"/>
            </a:pPr>
            <a:endParaRPr lang="en-US"/>
          </a:p>
        </c:txPr>
        <c:crossAx val="219548672"/>
        <c:crosses val="autoZero"/>
        <c:auto val="1"/>
        <c:lblAlgn val="ctr"/>
        <c:lblOffset val="100"/>
        <c:noMultiLvlLbl val="0"/>
      </c:catAx>
      <c:valAx>
        <c:axId val="219548672"/>
        <c:scaling>
          <c:orientation val="minMax"/>
          <c:min val="0"/>
        </c:scaling>
        <c:delete val="0"/>
        <c:axPos val="l"/>
        <c:majorGridlines/>
        <c:title>
          <c:tx>
            <c:rich>
              <a:bodyPr/>
              <a:lstStyle/>
              <a:p>
                <a:pPr>
                  <a:defRPr sz="1400" b="0"/>
                </a:pPr>
                <a:r>
                  <a:rPr lang="en-US" sz="1400" b="0"/>
                  <a:t>Units</a:t>
                </a:r>
              </a:p>
            </c:rich>
          </c:tx>
          <c:layout>
            <c:manualLayout>
              <c:xMode val="edge"/>
              <c:yMode val="edge"/>
              <c:x val="2.4089383164404399E-2"/>
              <c:y val="0.38342618201455098"/>
            </c:manualLayout>
          </c:layout>
          <c:overlay val="0"/>
        </c:title>
        <c:numFmt formatCode="_(* #,##0_);_(* \(#,##0\);_(* &quot;-&quot;??_);_(@_)" sourceLinked="1"/>
        <c:majorTickMark val="none"/>
        <c:minorTickMark val="none"/>
        <c:tickLblPos val="nextTo"/>
        <c:txPr>
          <a:bodyPr/>
          <a:lstStyle/>
          <a:p>
            <a:pPr>
              <a:defRPr sz="1200" b="0"/>
            </a:pPr>
            <a:endParaRPr lang="en-US"/>
          </a:p>
        </c:txPr>
        <c:crossAx val="219547136"/>
        <c:crosses val="autoZero"/>
        <c:crossBetween val="between"/>
      </c:valAx>
    </c:plotArea>
    <c:legend>
      <c:legendPos val="t"/>
      <c:layout>
        <c:manualLayout>
          <c:xMode val="edge"/>
          <c:yMode val="edge"/>
          <c:x val="0.1940512066629603"/>
          <c:y val="1.8633540372670808E-2"/>
          <c:w val="0.71446153475391605"/>
          <c:h val="8.3599305521592407E-2"/>
        </c:manualLayout>
      </c:layout>
      <c:overlay val="0"/>
      <c:txPr>
        <a:bodyPr/>
        <a:lstStyle/>
        <a:p>
          <a:pPr>
            <a:defRPr sz="140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72900912138459"/>
          <c:y val="0.18146333588310939"/>
          <c:w val="0.8361920948000312"/>
          <c:h val="0.70831566504811316"/>
        </c:manualLayout>
      </c:layout>
      <c:lineChart>
        <c:grouping val="standard"/>
        <c:varyColors val="0"/>
        <c:ser>
          <c:idx val="0"/>
          <c:order val="0"/>
          <c:tx>
            <c:strRef>
              <c:f>'Additional Report charts'!$B$261</c:f>
              <c:strCache>
                <c:ptCount val="1"/>
                <c:pt idx="0">
                  <c:v>5G</c:v>
                </c:pt>
              </c:strCache>
            </c:strRef>
          </c:tx>
          <c:cat>
            <c:numRef>
              <c:f>'Additional Report charts'!$C$260:$S$260</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'Additional Report charts'!$C$261:$S$261</c:f>
              <c:numCache>
                <c:formatCode>_(* #,##0_);_(* \(#,##0\);_(* "-"??_);_(@_)</c:formatCode>
                <c:ptCount val="17"/>
              </c:numCache>
            </c:numRef>
          </c:val>
          <c:smooth val="0"/>
          <c:extLst>
            <c:ext xmlns:c16="http://schemas.microsoft.com/office/drawing/2014/chart" uri="{C3380CC4-5D6E-409C-BE32-E72D297353CC}">
              <c16:uniqueId val="{00000000-C4CE-0041-8B21-C0674A551100}"/>
            </c:ext>
          </c:extLst>
        </c:ser>
        <c:ser>
          <c:idx val="1"/>
          <c:order val="1"/>
          <c:tx>
            <c:strRef>
              <c:f>'Additional Report charts'!$B$262</c:f>
              <c:strCache>
                <c:ptCount val="1"/>
                <c:pt idx="0">
                  <c:v>LTE</c:v>
                </c:pt>
              </c:strCache>
            </c:strRef>
          </c:tx>
          <c:cat>
            <c:numRef>
              <c:f>'Additional Report charts'!$C$260:$S$260</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'Additional Report charts'!$C$262:$S$262</c:f>
              <c:numCache>
                <c:formatCode>_(* #,##0_);_(* \(#,##0\);_(* "-"??_);_(@_)</c:formatCode>
                <c:ptCount val="17"/>
                <c:pt idx="0">
                  <c:v>71.798000000000002</c:v>
                </c:pt>
                <c:pt idx="1">
                  <c:v>195.976</c:v>
                </c:pt>
                <c:pt idx="2">
                  <c:v>518.22699999999998</c:v>
                </c:pt>
              </c:numCache>
            </c:numRef>
          </c:val>
          <c:smooth val="0"/>
          <c:extLst>
            <c:ext xmlns:c16="http://schemas.microsoft.com/office/drawing/2014/chart" uri="{C3380CC4-5D6E-409C-BE32-E72D297353CC}">
              <c16:uniqueId val="{00000001-C4CE-0041-8B21-C0674A551100}"/>
            </c:ext>
          </c:extLst>
        </c:ser>
        <c:ser>
          <c:idx val="2"/>
          <c:order val="2"/>
          <c:tx>
            <c:strRef>
              <c:f>'Additional Report charts'!$B$263</c:f>
              <c:strCache>
                <c:ptCount val="1"/>
                <c:pt idx="0">
                  <c:v>Mobile broadband total</c:v>
                </c:pt>
              </c:strCache>
            </c:strRef>
          </c:tx>
          <c:cat>
            <c:numRef>
              <c:f>'Additional Report charts'!$C$260:$S$260</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'Additional Report charts'!$C$263:$S$263</c:f>
              <c:numCache>
                <c:formatCode>_(* #,##0_);_(* \(#,##0\);_(* "-"??_);_(@_)</c:formatCode>
                <c:ptCount val="17"/>
                <c:pt idx="0">
                  <c:v>1315.213</c:v>
                </c:pt>
                <c:pt idx="1">
                  <c:v>1759.2890000000002</c:v>
                </c:pt>
                <c:pt idx="2">
                  <c:v>2363.0050000000001</c:v>
                </c:pt>
              </c:numCache>
            </c:numRef>
          </c:val>
          <c:smooth val="0"/>
          <c:extLst>
            <c:ext xmlns:c16="http://schemas.microsoft.com/office/drawing/2014/chart" uri="{C3380CC4-5D6E-409C-BE32-E72D297353CC}">
              <c16:uniqueId val="{00000000-23AC-49A1-9CFA-D6D2A48F5DFD}"/>
            </c:ext>
          </c:extLst>
        </c:ser>
        <c:ser>
          <c:idx val="3"/>
          <c:order val="3"/>
          <c:tx>
            <c:strRef>
              <c:f>'Additional Report charts'!$B$264</c:f>
              <c:strCache>
                <c:ptCount val="1"/>
                <c:pt idx="0">
                  <c:v>Total mobile connections</c:v>
                </c:pt>
              </c:strCache>
            </c:strRef>
          </c:tx>
          <c:cat>
            <c:numRef>
              <c:f>'Additional Report charts'!$C$260:$S$260</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'Additional Report charts'!$C$264:$S$264</c:f>
              <c:numCache>
                <c:formatCode>_(* #,##0_);_(* \(#,##0\);_(* "-"??_);_(@_)</c:formatCode>
                <c:ptCount val="17"/>
                <c:pt idx="0">
                  <c:v>6297.7549999999992</c:v>
                </c:pt>
                <c:pt idx="1">
                  <c:v>6621.3940000000011</c:v>
                </c:pt>
                <c:pt idx="2">
                  <c:v>7021.4089999999997</c:v>
                </c:pt>
              </c:numCache>
            </c:numRef>
          </c:val>
          <c:smooth val="0"/>
          <c:extLst>
            <c:ext xmlns:c16="http://schemas.microsoft.com/office/drawing/2014/chart" uri="{C3380CC4-5D6E-409C-BE32-E72D297353CC}">
              <c16:uniqueId val="{00000001-23AC-49A1-9CFA-D6D2A48F5DFD}"/>
            </c:ext>
          </c:extLst>
        </c:ser>
        <c:dLbls>
          <c:showLegendKey val="0"/>
          <c:showVal val="0"/>
          <c:showCatName val="0"/>
          <c:showSerName val="0"/>
          <c:showPercent val="0"/>
          <c:showBubbleSize val="0"/>
        </c:dLbls>
        <c:marker val="1"/>
        <c:smooth val="0"/>
        <c:axId val="373536640"/>
        <c:axId val="373538176"/>
      </c:lineChart>
      <c:catAx>
        <c:axId val="373536640"/>
        <c:scaling>
          <c:orientation val="minMax"/>
        </c:scaling>
        <c:delete val="0"/>
        <c:axPos val="b"/>
        <c:numFmt formatCode="General" sourceLinked="1"/>
        <c:majorTickMark val="out"/>
        <c:minorTickMark val="none"/>
        <c:tickLblPos val="nextTo"/>
        <c:txPr>
          <a:bodyPr/>
          <a:lstStyle/>
          <a:p>
            <a:pPr>
              <a:defRPr sz="1100"/>
            </a:pPr>
            <a:endParaRPr lang="en-US"/>
          </a:p>
        </c:txPr>
        <c:crossAx val="373538176"/>
        <c:crosses val="autoZero"/>
        <c:auto val="1"/>
        <c:lblAlgn val="ctr"/>
        <c:lblOffset val="100"/>
        <c:noMultiLvlLbl val="0"/>
      </c:catAx>
      <c:valAx>
        <c:axId val="373538176"/>
        <c:scaling>
          <c:orientation val="minMax"/>
        </c:scaling>
        <c:delete val="0"/>
        <c:axPos val="l"/>
        <c:majorGridlines/>
        <c:title>
          <c:tx>
            <c:rich>
              <a:bodyPr rot="-5400000" vert="horz"/>
              <a:lstStyle/>
              <a:p>
                <a:pPr>
                  <a:defRPr sz="1200"/>
                </a:pPr>
                <a:r>
                  <a:rPr lang="en-US" sz="1200"/>
                  <a:t>mobile connections, millions</a:t>
                </a:r>
              </a:p>
            </c:rich>
          </c:tx>
          <c:layout>
            <c:manualLayout>
              <c:xMode val="edge"/>
              <c:yMode val="edge"/>
              <c:x val="1.3278085288843847E-2"/>
              <c:y val="0.17956903928318635"/>
            </c:manualLayout>
          </c:layout>
          <c:overlay val="0"/>
        </c:title>
        <c:numFmt formatCode="_(* #,##0_);_(* \(#,##0\);_(* &quot;-&quot;??_);_(@_)" sourceLinked="1"/>
        <c:majorTickMark val="out"/>
        <c:minorTickMark val="none"/>
        <c:tickLblPos val="nextTo"/>
        <c:txPr>
          <a:bodyPr/>
          <a:lstStyle/>
          <a:p>
            <a:pPr>
              <a:defRPr sz="1200"/>
            </a:pPr>
            <a:endParaRPr lang="en-US"/>
          </a:p>
        </c:txPr>
        <c:crossAx val="373536640"/>
        <c:crosses val="autoZero"/>
        <c:crossBetween val="between"/>
      </c:valAx>
    </c:plotArea>
    <c:legend>
      <c:legendPos val="t"/>
      <c:layout>
        <c:manualLayout>
          <c:xMode val="edge"/>
          <c:yMode val="edge"/>
          <c:x val="9.5350284771715792E-3"/>
          <c:y val="2.7559059389772985E-2"/>
          <c:w val="0.97895365846067661"/>
          <c:h val="9.4176394616797068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90856691033437"/>
          <c:y val="0.1334850222629512"/>
          <c:w val="0.87732907508421798"/>
          <c:h val="0.73788294517392272"/>
        </c:manualLayout>
      </c:layout>
      <c:lineChart>
        <c:grouping val="standard"/>
        <c:varyColors val="0"/>
        <c:ser>
          <c:idx val="0"/>
          <c:order val="0"/>
          <c:tx>
            <c:strRef>
              <c:f>'Additional Report charts'!$B$348</c:f>
              <c:strCache>
                <c:ptCount val="1"/>
                <c:pt idx="0">
                  <c:v>Global mobile traffic</c:v>
                </c:pt>
              </c:strCache>
            </c:strRef>
          </c:tx>
          <c:cat>
            <c:numRef>
              <c:f>'Additional Report charts'!$C$347:$T$347</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'Additional Report charts'!$C$348:$T$348</c:f>
              <c:numCache>
                <c:formatCode>0%</c:formatCode>
                <c:ptCount val="18"/>
                <c:pt idx="1">
                  <c:v>1.6523605150214595</c:v>
                </c:pt>
                <c:pt idx="2">
                  <c:v>1.3106796116504853</c:v>
                </c:pt>
                <c:pt idx="3">
                  <c:v>0.75280112044817948</c:v>
                </c:pt>
                <c:pt idx="4">
                  <c:v>0.68118258090291639</c:v>
                </c:pt>
              </c:numCache>
            </c:numRef>
          </c:val>
          <c:smooth val="0"/>
          <c:extLst>
            <c:ext xmlns:c16="http://schemas.microsoft.com/office/drawing/2014/chart" uri="{C3380CC4-5D6E-409C-BE32-E72D297353CC}">
              <c16:uniqueId val="{00000000-3ED8-CC40-833C-FAB0CA8B7F44}"/>
            </c:ext>
          </c:extLst>
        </c:ser>
        <c:ser>
          <c:idx val="1"/>
          <c:order val="1"/>
          <c:tx>
            <c:strRef>
              <c:f>'Additional Report charts'!$B$349</c:f>
              <c:strCache>
                <c:ptCount val="1"/>
                <c:pt idx="0">
                  <c:v>Internet traffic (all)</c:v>
                </c:pt>
              </c:strCache>
            </c:strRef>
          </c:tx>
          <c:cat>
            <c:numRef>
              <c:f>'Additional Report charts'!$C$347:$T$347</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'Additional Report charts'!$C$349:$T$349</c:f>
              <c:numCache>
                <c:formatCode>0%</c:formatCode>
                <c:ptCount val="18"/>
                <c:pt idx="0">
                  <c:v>0.38</c:v>
                </c:pt>
                <c:pt idx="1">
                  <c:v>0.37</c:v>
                </c:pt>
                <c:pt idx="2">
                  <c:v>0.36</c:v>
                </c:pt>
                <c:pt idx="3">
                  <c:v>0.35</c:v>
                </c:pt>
                <c:pt idx="4">
                  <c:v>0.33</c:v>
                </c:pt>
              </c:numCache>
            </c:numRef>
          </c:val>
          <c:smooth val="0"/>
          <c:extLst>
            <c:ext xmlns:c16="http://schemas.microsoft.com/office/drawing/2014/chart" uri="{C3380CC4-5D6E-409C-BE32-E72D297353CC}">
              <c16:uniqueId val="{00000001-3ED8-CC40-833C-FAB0CA8B7F44}"/>
            </c:ext>
          </c:extLst>
        </c:ser>
        <c:ser>
          <c:idx val="2"/>
          <c:order val="2"/>
          <c:tx>
            <c:strRef>
              <c:f>'Additional Report charts'!$B$350</c:f>
              <c:strCache>
                <c:ptCount val="1"/>
                <c:pt idx="0">
                  <c:v>China mobile data</c:v>
                </c:pt>
              </c:strCache>
            </c:strRef>
          </c:tx>
          <c:cat>
            <c:numRef>
              <c:f>'Additional Report charts'!$C$347:$T$347</c:f>
              <c:numCache>
                <c:formatCode>General</c:formatCode>
                <c:ptCount val="18"/>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pt idx="14">
                  <c:v>2025</c:v>
                </c:pt>
                <c:pt idx="15">
                  <c:v>2026</c:v>
                </c:pt>
                <c:pt idx="16">
                  <c:v>2027</c:v>
                </c:pt>
                <c:pt idx="17">
                  <c:v>2028</c:v>
                </c:pt>
              </c:numCache>
            </c:numRef>
          </c:cat>
          <c:val>
            <c:numRef>
              <c:f>'Additional Report charts'!$C$350:$R$350</c:f>
              <c:numCache>
                <c:formatCode>0%</c:formatCode>
                <c:ptCount val="16"/>
                <c:pt idx="0">
                  <c:v>0.35424178685897445</c:v>
                </c:pt>
                <c:pt idx="1">
                  <c:v>0.62576040530296018</c:v>
                </c:pt>
                <c:pt idx="2">
                  <c:v>0.50283192684757627</c:v>
                </c:pt>
                <c:pt idx="3">
                  <c:v>0.56072439419394882</c:v>
                </c:pt>
                <c:pt idx="4">
                  <c:v>1.0301506563028835</c:v>
                </c:pt>
              </c:numCache>
            </c:numRef>
          </c:val>
          <c:smooth val="0"/>
          <c:extLst>
            <c:ext xmlns:c16="http://schemas.microsoft.com/office/drawing/2014/chart" uri="{C3380CC4-5D6E-409C-BE32-E72D297353CC}">
              <c16:uniqueId val="{00000002-3ED8-CC40-833C-FAB0CA8B7F44}"/>
            </c:ext>
          </c:extLst>
        </c:ser>
        <c:dLbls>
          <c:showLegendKey val="0"/>
          <c:showVal val="0"/>
          <c:showCatName val="0"/>
          <c:showSerName val="0"/>
          <c:showPercent val="0"/>
          <c:showBubbleSize val="0"/>
        </c:dLbls>
        <c:marker val="1"/>
        <c:smooth val="0"/>
        <c:axId val="373647616"/>
        <c:axId val="373653504"/>
      </c:lineChart>
      <c:catAx>
        <c:axId val="373647616"/>
        <c:scaling>
          <c:orientation val="minMax"/>
        </c:scaling>
        <c:delete val="0"/>
        <c:axPos val="b"/>
        <c:numFmt formatCode="General" sourceLinked="1"/>
        <c:majorTickMark val="out"/>
        <c:minorTickMark val="none"/>
        <c:tickLblPos val="nextTo"/>
        <c:txPr>
          <a:bodyPr/>
          <a:lstStyle/>
          <a:p>
            <a:pPr>
              <a:defRPr sz="1100" b="0"/>
            </a:pPr>
            <a:endParaRPr lang="en-US"/>
          </a:p>
        </c:txPr>
        <c:crossAx val="373653504"/>
        <c:crosses val="autoZero"/>
        <c:auto val="1"/>
        <c:lblAlgn val="ctr"/>
        <c:lblOffset val="100"/>
        <c:noMultiLvlLbl val="0"/>
      </c:catAx>
      <c:valAx>
        <c:axId val="373653504"/>
        <c:scaling>
          <c:orientation val="minMax"/>
        </c:scaling>
        <c:delete val="0"/>
        <c:axPos val="l"/>
        <c:majorGridlines/>
        <c:numFmt formatCode="0%" sourceLinked="1"/>
        <c:majorTickMark val="out"/>
        <c:minorTickMark val="none"/>
        <c:tickLblPos val="nextTo"/>
        <c:txPr>
          <a:bodyPr/>
          <a:lstStyle/>
          <a:p>
            <a:pPr>
              <a:defRPr sz="1200"/>
            </a:pPr>
            <a:endParaRPr lang="en-US"/>
          </a:p>
        </c:txPr>
        <c:crossAx val="373647616"/>
        <c:crosses val="autoZero"/>
        <c:crossBetween val="between"/>
      </c:valAx>
    </c:plotArea>
    <c:legend>
      <c:legendPos val="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rendline>
            <c:trendlineType val="linear"/>
            <c:dispRSqr val="0"/>
            <c:dispEq val="0"/>
          </c:trendline>
          <c:cat>
            <c:strRef>
              <c:f>'Additional Report charts'!$D$99:$P$99</c:f>
              <c:strCache>
                <c:ptCount val="13"/>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2023E</c:v>
                </c:pt>
              </c:strCache>
            </c:strRef>
          </c:cat>
          <c:val>
            <c:numRef>
              <c:f>'Additional Report charts'!$D$101:$P$101</c:f>
              <c:numCache>
                <c:formatCode>0%</c:formatCode>
                <c:ptCount val="13"/>
                <c:pt idx="0">
                  <c:v>0.27762198386358072</c:v>
                </c:pt>
                <c:pt idx="1">
                  <c:v>0.57183161746854094</c:v>
                </c:pt>
                <c:pt idx="2">
                  <c:v>0.25543689697394134</c:v>
                </c:pt>
              </c:numCache>
            </c:numRef>
          </c:val>
          <c:smooth val="0"/>
          <c:extLst>
            <c:ext xmlns:c16="http://schemas.microsoft.com/office/drawing/2014/chart" uri="{C3380CC4-5D6E-409C-BE32-E72D297353CC}">
              <c16:uniqueId val="{00000001-5145-A74C-8ACA-ED900D7FE7F0}"/>
            </c:ext>
          </c:extLst>
        </c:ser>
        <c:dLbls>
          <c:showLegendKey val="0"/>
          <c:showVal val="0"/>
          <c:showCatName val="0"/>
          <c:showSerName val="0"/>
          <c:showPercent val="0"/>
          <c:showBubbleSize val="0"/>
        </c:dLbls>
        <c:marker val="1"/>
        <c:smooth val="0"/>
        <c:axId val="374018816"/>
        <c:axId val="374020352"/>
      </c:lineChart>
      <c:catAx>
        <c:axId val="374018816"/>
        <c:scaling>
          <c:orientation val="minMax"/>
        </c:scaling>
        <c:delete val="0"/>
        <c:axPos val="b"/>
        <c:numFmt formatCode="General" sourceLinked="0"/>
        <c:majorTickMark val="out"/>
        <c:minorTickMark val="none"/>
        <c:tickLblPos val="nextTo"/>
        <c:crossAx val="374020352"/>
        <c:crosses val="autoZero"/>
        <c:auto val="1"/>
        <c:lblAlgn val="ctr"/>
        <c:lblOffset val="100"/>
        <c:noMultiLvlLbl val="0"/>
      </c:catAx>
      <c:valAx>
        <c:axId val="374020352"/>
        <c:scaling>
          <c:orientation val="minMax"/>
        </c:scaling>
        <c:delete val="0"/>
        <c:axPos val="l"/>
        <c:majorGridlines/>
        <c:numFmt formatCode="0%" sourceLinked="1"/>
        <c:majorTickMark val="out"/>
        <c:minorTickMark val="none"/>
        <c:tickLblPos val="nextTo"/>
        <c:crossAx val="374018816"/>
        <c:crosses val="autoZero"/>
        <c:crossBetween val="between"/>
      </c:valAx>
    </c:plotArea>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64129483814523"/>
          <c:y val="5.1400554097404488E-2"/>
          <c:w val="0.84762357830271218"/>
          <c:h val="0.8326195683872849"/>
        </c:manualLayout>
      </c:layout>
      <c:lineChart>
        <c:grouping val="standard"/>
        <c:varyColors val="0"/>
        <c:ser>
          <c:idx val="1"/>
          <c:order val="0"/>
          <c:tx>
            <c:strRef>
              <c:f>'Additional Report charts'!$B$203</c:f>
              <c:strCache>
                <c:ptCount val="1"/>
                <c:pt idx="0">
                  <c:v>Global ONUs shipped</c:v>
                </c:pt>
              </c:strCache>
            </c:strRef>
          </c:tx>
          <c:marker>
            <c:symbol val="none"/>
          </c:marker>
          <c:cat>
            <c:numRef>
              <c:f>'Additional Report charts'!$C$202:$U$202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charts'!$C$203:$U$203</c:f>
              <c:numCache>
                <c:formatCode>_(* #,##0_);_(* \(#,##0\);_(* "-"??_);_(@_)</c:formatCode>
                <c:ptCount val="19"/>
                <c:pt idx="0">
                  <c:v>36.881988596777575</c:v>
                </c:pt>
                <c:pt idx="1">
                  <c:v>36.881988596777575</c:v>
                </c:pt>
                <c:pt idx="2">
                  <c:v>36.881988596777575</c:v>
                </c:pt>
                <c:pt idx="3">
                  <c:v>36.881988596777575</c:v>
                </c:pt>
              </c:numCache>
            </c:numRef>
          </c:val>
          <c:smooth val="0"/>
          <c:extLst>
            <c:ext xmlns:c16="http://schemas.microsoft.com/office/drawing/2014/chart" uri="{C3380CC4-5D6E-409C-BE32-E72D297353CC}">
              <c16:uniqueId val="{00000000-2B21-674D-8718-B6E0CBE6C979}"/>
            </c:ext>
          </c:extLst>
        </c:ser>
        <c:ser>
          <c:idx val="2"/>
          <c:order val="1"/>
          <c:tx>
            <c:strRef>
              <c:f>'Additional Report charts'!$B$204</c:f>
              <c:strCache>
                <c:ptCount val="1"/>
                <c:pt idx="0">
                  <c:v>Global FTTx subscribers</c:v>
                </c:pt>
              </c:strCache>
            </c:strRef>
          </c:tx>
          <c:marker>
            <c:symbol val="none"/>
          </c:marker>
          <c:cat>
            <c:numRef>
              <c:f>'Additional Report charts'!$C$202:$U$202</c:f>
              <c:numCache>
                <c:formatCode>General</c:formatCode>
                <c:ptCount val="19"/>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numCache>
            </c:numRef>
          </c:cat>
          <c:val>
            <c:numRef>
              <c:f>'Additional Report charts'!$C$204:$U$204</c:f>
              <c:numCache>
                <c:formatCode>_(* #,##0_);_(* \(#,##0\);_(* "-"??_);_(@_)</c:formatCode>
                <c:ptCount val="19"/>
                <c:pt idx="0">
                  <c:v>18.143250000000002</c:v>
                </c:pt>
                <c:pt idx="1">
                  <c:v>18.143250000000002</c:v>
                </c:pt>
                <c:pt idx="2">
                  <c:v>18.143250000000002</c:v>
                </c:pt>
                <c:pt idx="3">
                  <c:v>18.143250000000002</c:v>
                </c:pt>
              </c:numCache>
            </c:numRef>
          </c:val>
          <c:smooth val="0"/>
          <c:extLst>
            <c:ext xmlns:c16="http://schemas.microsoft.com/office/drawing/2014/chart" uri="{C3380CC4-5D6E-409C-BE32-E72D297353CC}">
              <c16:uniqueId val="{00000001-2B21-674D-8718-B6E0CBE6C979}"/>
            </c:ext>
          </c:extLst>
        </c:ser>
        <c:dLbls>
          <c:showLegendKey val="0"/>
          <c:showVal val="0"/>
          <c:showCatName val="0"/>
          <c:showSerName val="0"/>
          <c:showPercent val="0"/>
          <c:showBubbleSize val="0"/>
        </c:dLbls>
        <c:smooth val="0"/>
        <c:axId val="374045696"/>
        <c:axId val="374055680"/>
      </c:lineChart>
      <c:catAx>
        <c:axId val="374045696"/>
        <c:scaling>
          <c:orientation val="minMax"/>
        </c:scaling>
        <c:delete val="0"/>
        <c:axPos val="b"/>
        <c:numFmt formatCode="General" sourceLinked="1"/>
        <c:majorTickMark val="out"/>
        <c:minorTickMark val="none"/>
        <c:tickLblPos val="nextTo"/>
        <c:txPr>
          <a:bodyPr/>
          <a:lstStyle/>
          <a:p>
            <a:pPr>
              <a:defRPr sz="1100"/>
            </a:pPr>
            <a:endParaRPr lang="en-US"/>
          </a:p>
        </c:txPr>
        <c:crossAx val="374055680"/>
        <c:crosses val="autoZero"/>
        <c:auto val="1"/>
        <c:lblAlgn val="ctr"/>
        <c:lblOffset val="100"/>
        <c:tickLblSkip val="2"/>
        <c:noMultiLvlLbl val="0"/>
      </c:catAx>
      <c:valAx>
        <c:axId val="374055680"/>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374045696"/>
        <c:crosses val="autoZero"/>
        <c:crossBetween val="between"/>
      </c:valAx>
    </c:plotArea>
    <c:legend>
      <c:legendPos val="r"/>
      <c:layout>
        <c:manualLayout>
          <c:xMode val="edge"/>
          <c:yMode val="edge"/>
          <c:x val="0.13238757655293085"/>
          <c:y val="8.7195246427529904E-2"/>
          <c:w val="0.76548397406399282"/>
          <c:h val="9.9301568402711024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882174103237095"/>
          <c:y val="0.13010425780110821"/>
          <c:w val="0.80951137357830272"/>
          <c:h val="0.75391586468358118"/>
        </c:manualLayout>
      </c:layout>
      <c:lineChart>
        <c:grouping val="standard"/>
        <c:varyColors val="0"/>
        <c:ser>
          <c:idx val="0"/>
          <c:order val="0"/>
          <c:tx>
            <c:strRef>
              <c:f>'Additional Report charts'!$B$72</c:f>
              <c:strCache>
                <c:ptCount val="1"/>
                <c:pt idx="0">
                  <c:v>CSPs</c:v>
                </c:pt>
              </c:strCache>
            </c:strRef>
          </c:tx>
          <c:cat>
            <c:strRef>
              <c:f>'Additional Report charts'!$C$71:$J$71</c:f>
              <c:strCache>
                <c:ptCount val="8"/>
                <c:pt idx="0">
                  <c:v>2016</c:v>
                </c:pt>
                <c:pt idx="1">
                  <c:v>2017</c:v>
                </c:pt>
                <c:pt idx="2">
                  <c:v>2018</c:v>
                </c:pt>
                <c:pt idx="3">
                  <c:v>2019</c:v>
                </c:pt>
                <c:pt idx="4">
                  <c:v>2020</c:v>
                </c:pt>
                <c:pt idx="5">
                  <c:v>2021</c:v>
                </c:pt>
                <c:pt idx="6">
                  <c:v>2022</c:v>
                </c:pt>
                <c:pt idx="7">
                  <c:v>2023E</c:v>
                </c:pt>
              </c:strCache>
            </c:strRef>
          </c:cat>
          <c:val>
            <c:numRef>
              <c:f>'Additional Report charts'!$C$72:$J$72</c:f>
              <c:numCache>
                <c:formatCode>_("$"* #,##0_);_("$"* \(#,##0\);_("$"* "-"??_);_(@_)</c:formatCode>
                <c:ptCount val="8"/>
                <c:pt idx="0">
                  <c:v>176.69215136806716</c:v>
                </c:pt>
                <c:pt idx="1">
                  <c:v>171.85648568711298</c:v>
                </c:pt>
                <c:pt idx="2">
                  <c:v>171.96407556088107</c:v>
                </c:pt>
              </c:numCache>
            </c:numRef>
          </c:val>
          <c:smooth val="0"/>
          <c:extLst>
            <c:ext xmlns:c16="http://schemas.microsoft.com/office/drawing/2014/chart" uri="{C3380CC4-5D6E-409C-BE32-E72D297353CC}">
              <c16:uniqueId val="{00000000-3DEA-3141-8792-D30E10847AE2}"/>
            </c:ext>
          </c:extLst>
        </c:ser>
        <c:ser>
          <c:idx val="1"/>
          <c:order val="1"/>
          <c:tx>
            <c:strRef>
              <c:f>'Additional Report charts'!$B$73</c:f>
              <c:strCache>
                <c:ptCount val="1"/>
                <c:pt idx="0">
                  <c:v>ICPs</c:v>
                </c:pt>
              </c:strCache>
            </c:strRef>
          </c:tx>
          <c:cat>
            <c:strRef>
              <c:f>'Additional Report charts'!$C$71:$J$71</c:f>
              <c:strCache>
                <c:ptCount val="8"/>
                <c:pt idx="0">
                  <c:v>2016</c:v>
                </c:pt>
                <c:pt idx="1">
                  <c:v>2017</c:v>
                </c:pt>
                <c:pt idx="2">
                  <c:v>2018</c:v>
                </c:pt>
                <c:pt idx="3">
                  <c:v>2019</c:v>
                </c:pt>
                <c:pt idx="4">
                  <c:v>2020</c:v>
                </c:pt>
                <c:pt idx="5">
                  <c:v>2021</c:v>
                </c:pt>
                <c:pt idx="6">
                  <c:v>2022</c:v>
                </c:pt>
                <c:pt idx="7">
                  <c:v>2023E</c:v>
                </c:pt>
              </c:strCache>
            </c:strRef>
          </c:cat>
          <c:val>
            <c:numRef>
              <c:f>'Additional Report charts'!$C$73:$J$73</c:f>
              <c:numCache>
                <c:formatCode>_("$"* #,##0_);_("$"* \(#,##0\);_("$"* "-"??_);_(@_)</c:formatCode>
                <c:ptCount val="8"/>
                <c:pt idx="0">
                  <c:v>51.60541888384882</c:v>
                </c:pt>
                <c:pt idx="1">
                  <c:v>63.688943714347737</c:v>
                </c:pt>
                <c:pt idx="2">
                  <c:v>97.009259034306709</c:v>
                </c:pt>
              </c:numCache>
            </c:numRef>
          </c:val>
          <c:smooth val="0"/>
          <c:extLst>
            <c:ext xmlns:c16="http://schemas.microsoft.com/office/drawing/2014/chart" uri="{C3380CC4-5D6E-409C-BE32-E72D297353CC}">
              <c16:uniqueId val="{00000001-3DEA-3141-8792-D30E10847AE2}"/>
            </c:ext>
          </c:extLst>
        </c:ser>
        <c:dLbls>
          <c:showLegendKey val="0"/>
          <c:showVal val="0"/>
          <c:showCatName val="0"/>
          <c:showSerName val="0"/>
          <c:showPercent val="0"/>
          <c:showBubbleSize val="0"/>
        </c:dLbls>
        <c:marker val="1"/>
        <c:smooth val="0"/>
        <c:axId val="374097792"/>
        <c:axId val="374099328"/>
      </c:lineChart>
      <c:catAx>
        <c:axId val="374097792"/>
        <c:scaling>
          <c:orientation val="minMax"/>
        </c:scaling>
        <c:delete val="0"/>
        <c:axPos val="b"/>
        <c:numFmt formatCode="General" sourceLinked="0"/>
        <c:majorTickMark val="out"/>
        <c:minorTickMark val="none"/>
        <c:tickLblPos val="nextTo"/>
        <c:txPr>
          <a:bodyPr/>
          <a:lstStyle/>
          <a:p>
            <a:pPr>
              <a:defRPr sz="1200"/>
            </a:pPr>
            <a:endParaRPr lang="en-US"/>
          </a:p>
        </c:txPr>
        <c:crossAx val="374099328"/>
        <c:crosses val="autoZero"/>
        <c:auto val="1"/>
        <c:lblAlgn val="ctr"/>
        <c:lblOffset val="100"/>
        <c:noMultiLvlLbl val="0"/>
      </c:catAx>
      <c:valAx>
        <c:axId val="374099328"/>
        <c:scaling>
          <c:orientation val="minMax"/>
        </c:scaling>
        <c:delete val="0"/>
        <c:axPos val="l"/>
        <c:majorGridlines/>
        <c:title>
          <c:tx>
            <c:rich>
              <a:bodyPr rot="-5400000" vert="horz"/>
              <a:lstStyle/>
              <a:p>
                <a:pPr>
                  <a:defRPr sz="1200"/>
                </a:pPr>
                <a:r>
                  <a:rPr lang="en-US" sz="1200"/>
                  <a:t>Capex ($ billions)</a:t>
                </a:r>
              </a:p>
            </c:rich>
          </c:tx>
          <c:layout>
            <c:manualLayout>
              <c:xMode val="edge"/>
              <c:yMode val="edge"/>
              <c:x val="1.5972943869994115E-2"/>
              <c:y val="0.32306773766567087"/>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374097792"/>
        <c:crosses val="autoZero"/>
        <c:crossBetween val="between"/>
      </c:valAx>
    </c:plotArea>
    <c:legend>
      <c:legendPos val="r"/>
      <c:layout>
        <c:manualLayout>
          <c:xMode val="edge"/>
          <c:yMode val="edge"/>
          <c:x val="0.36944422572178476"/>
          <c:y val="3.2023549139690875E-2"/>
          <c:w val="0.2722224409448819"/>
          <c:h val="7.947142023913676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40531332816031"/>
          <c:y val="2.3610548206746743E-2"/>
          <c:w val="0.64065130250035518"/>
          <c:h val="0.89907052523678399"/>
        </c:manualLayout>
      </c:layout>
      <c:barChart>
        <c:barDir val="col"/>
        <c:grouping val="stacked"/>
        <c:varyColors val="0"/>
        <c:ser>
          <c:idx val="2"/>
          <c:order val="0"/>
          <c:tx>
            <c:strRef>
              <c:f>Summary!$B$96</c:f>
              <c:strCache>
                <c:ptCount val="1"/>
                <c:pt idx="0">
                  <c:v>Market Segment</c:v>
                </c:pt>
              </c:strCache>
            </c:strRef>
          </c:tx>
          <c:spPr>
            <a:solidFill>
              <a:schemeClr val="accent3"/>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val>
          <c:extLst>
            <c:ext xmlns:c16="http://schemas.microsoft.com/office/drawing/2014/chart" uri="{C3380CC4-5D6E-409C-BE32-E72D297353CC}">
              <c16:uniqueId val="{00000002-7A21-4649-890F-ABF99D30F193}"/>
            </c:ext>
          </c:extLst>
        </c:ser>
        <c:ser>
          <c:idx val="3"/>
          <c:order val="1"/>
          <c:tx>
            <c:strRef>
              <c:f>Summary!$B$97</c:f>
              <c:strCache>
                <c:ptCount val="1"/>
                <c:pt idx="0">
                  <c:v>Ethernet</c:v>
                </c:pt>
              </c:strCache>
            </c:strRef>
          </c:tx>
          <c:spPr>
            <a:solidFill>
              <a:schemeClr val="accent4"/>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Summary!$C$97:$M$97</c:f>
              <c:numCache>
                <c:formatCode>_("$"* #,##0_);_("$"* \(#,##0\);_("$"* "-"??_);_(@_)</c:formatCode>
                <c:ptCount val="11"/>
                <c:pt idx="0">
                  <c:v>3388.017527813528</c:v>
                </c:pt>
                <c:pt idx="1">
                  <c:v>2782.4703988713959</c:v>
                </c:pt>
              </c:numCache>
            </c:numRef>
          </c:val>
          <c:extLst>
            <c:ext xmlns:c16="http://schemas.microsoft.com/office/drawing/2014/chart" uri="{C3380CC4-5D6E-409C-BE32-E72D297353CC}">
              <c16:uniqueId val="{00000003-7A21-4649-890F-ABF99D30F193}"/>
            </c:ext>
          </c:extLst>
        </c:ser>
        <c:ser>
          <c:idx val="4"/>
          <c:order val="2"/>
          <c:tx>
            <c:strRef>
              <c:f>Summary!$B$98</c:f>
              <c:strCache>
                <c:ptCount val="1"/>
                <c:pt idx="0">
                  <c:v>Fibre Channel</c:v>
                </c:pt>
              </c:strCache>
            </c:strRef>
          </c:tx>
          <c:spPr>
            <a:solidFill>
              <a:schemeClr val="accent5"/>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Summary!$C$98:$M$98</c:f>
              <c:numCache>
                <c:formatCode>_("$"* #,##0_);_("$"* \(#,##0\);_("$"* "-"??_);_(@_)</c:formatCode>
                <c:ptCount val="11"/>
                <c:pt idx="0">
                  <c:v>218.4222266667125</c:v>
                </c:pt>
                <c:pt idx="1">
                  <c:v>271.04595053612644</c:v>
                </c:pt>
              </c:numCache>
            </c:numRef>
          </c:val>
          <c:extLst>
            <c:ext xmlns:c16="http://schemas.microsoft.com/office/drawing/2014/chart" uri="{C3380CC4-5D6E-409C-BE32-E72D297353CC}">
              <c16:uniqueId val="{00000004-7A21-4649-890F-ABF99D30F193}"/>
            </c:ext>
          </c:extLst>
        </c:ser>
        <c:ser>
          <c:idx val="5"/>
          <c:order val="3"/>
          <c:tx>
            <c:strRef>
              <c:f>Summary!$B$99</c:f>
              <c:strCache>
                <c:ptCount val="1"/>
                <c:pt idx="0">
                  <c:v>Optical Interconnects</c:v>
                </c:pt>
              </c:strCache>
            </c:strRef>
          </c:tx>
          <c:spPr>
            <a:solidFill>
              <a:schemeClr val="accent6"/>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Summary!$C$99:$M$99</c:f>
              <c:numCache>
                <c:formatCode>_("$"* #,##0_);_("$"* \(#,##0\);_("$"* "-"??_);_(@_)</c:formatCode>
                <c:ptCount val="11"/>
                <c:pt idx="0">
                  <c:v>227.1686618283141</c:v>
                </c:pt>
                <c:pt idx="1">
                  <c:v>383.14520409235945</c:v>
                </c:pt>
              </c:numCache>
            </c:numRef>
          </c:val>
          <c:extLst>
            <c:ext xmlns:c16="http://schemas.microsoft.com/office/drawing/2014/chart" uri="{C3380CC4-5D6E-409C-BE32-E72D297353CC}">
              <c16:uniqueId val="{00000005-7A21-4649-890F-ABF99D30F193}"/>
            </c:ext>
          </c:extLst>
        </c:ser>
        <c:ser>
          <c:idx val="6"/>
          <c:order val="4"/>
          <c:tx>
            <c:strRef>
              <c:f>Summary!$B$100</c:f>
              <c:strCache>
                <c:ptCount val="1"/>
                <c:pt idx="0">
                  <c:v>CWDM / DWDM</c:v>
                </c:pt>
              </c:strCache>
            </c:strRef>
          </c:tx>
          <c:spPr>
            <a:solidFill>
              <a:schemeClr val="accent1">
                <a:lumMod val="60000"/>
              </a:schemeClr>
            </a:solidFill>
            <a:ln>
              <a:noFill/>
            </a:ln>
            <a:effectLst/>
          </c:spPr>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Summary!$C$100:$M$100</c:f>
              <c:numCache>
                <c:formatCode>_("$"* #,##0_);_("$"* \(#,##0\);_("$"* "-"??_);_(@_)</c:formatCode>
                <c:ptCount val="11"/>
                <c:pt idx="0">
                  <c:v>3757.3280952727268</c:v>
                </c:pt>
                <c:pt idx="1">
                  <c:v>3740.8947562632848</c:v>
                </c:pt>
              </c:numCache>
            </c:numRef>
          </c:val>
          <c:extLst>
            <c:ext xmlns:c16="http://schemas.microsoft.com/office/drawing/2014/chart" uri="{C3380CC4-5D6E-409C-BE32-E72D297353CC}">
              <c16:uniqueId val="{00000006-7A21-4649-890F-ABF99D30F193}"/>
            </c:ext>
          </c:extLst>
        </c:ser>
        <c:ser>
          <c:idx val="7"/>
          <c:order val="5"/>
          <c:tx>
            <c:strRef>
              <c:f>Summary!$B$101</c:f>
              <c:strCache>
                <c:ptCount val="1"/>
                <c:pt idx="0">
                  <c:v>Wireless Fronthaul</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Summary!$C$101:$M$101</c:f>
              <c:numCache>
                <c:formatCode>_("$"* #,##0_);_("$"* \(#,##0\);_("$"* "-"??_);_(@_)</c:formatCode>
                <c:ptCount val="11"/>
                <c:pt idx="0">
                  <c:v>365.79070959702165</c:v>
                </c:pt>
                <c:pt idx="1">
                  <c:v>918.08542910141614</c:v>
                </c:pt>
              </c:numCache>
            </c:numRef>
          </c:val>
          <c:extLst>
            <c:ext xmlns:c16="http://schemas.microsoft.com/office/drawing/2014/chart" uri="{C3380CC4-5D6E-409C-BE32-E72D297353CC}">
              <c16:uniqueId val="{00000000-1047-104A-B34D-ECF42693DD86}"/>
            </c:ext>
          </c:extLst>
        </c:ser>
        <c:ser>
          <c:idx val="0"/>
          <c:order val="6"/>
          <c:tx>
            <c:strRef>
              <c:f>Summary!$B$102</c:f>
              <c:strCache>
                <c:ptCount val="1"/>
                <c:pt idx="0">
                  <c:v>Wireless Backhaul</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Summary!$C$102:$M$102</c:f>
              <c:numCache>
                <c:formatCode>_("$"* #,##0_);_("$"* \(#,##0\);_("$"* "-"??_);_(@_)</c:formatCode>
                <c:ptCount val="11"/>
                <c:pt idx="0">
                  <c:v>82.303681142702601</c:v>
                </c:pt>
                <c:pt idx="1">
                  <c:v>144.68243122208546</c:v>
                </c:pt>
              </c:numCache>
            </c:numRef>
          </c:val>
          <c:extLst>
            <c:ext xmlns:c16="http://schemas.microsoft.com/office/drawing/2014/chart" uri="{C3380CC4-5D6E-409C-BE32-E72D297353CC}">
              <c16:uniqueId val="{00000001-1047-104A-B34D-ECF42693DD86}"/>
            </c:ext>
          </c:extLst>
        </c:ser>
        <c:ser>
          <c:idx val="1"/>
          <c:order val="7"/>
          <c:tx>
            <c:strRef>
              <c:f>Summary!$B$103</c:f>
              <c:strCache>
                <c:ptCount val="1"/>
                <c:pt idx="0">
                  <c:v>FTTx</c:v>
                </c:pt>
              </c:strCache>
            </c:strRef>
          </c:tx>
          <c:invertIfNegative val="0"/>
          <c:cat>
            <c:numRef>
              <c:f>Summary!$C$96:$M$96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Summary!$C$103:$M$103</c:f>
              <c:numCache>
                <c:formatCode>_("$"* #,##0_);_("$"* \(#,##0\);_("$"* "-"??_);_(@_)</c:formatCode>
                <c:ptCount val="11"/>
                <c:pt idx="0">
                  <c:v>708.65392982679441</c:v>
                </c:pt>
                <c:pt idx="1">
                  <c:v>570.57454620101282</c:v>
                </c:pt>
              </c:numCache>
            </c:numRef>
          </c:val>
          <c:extLst>
            <c:ext xmlns:c16="http://schemas.microsoft.com/office/drawing/2014/chart" uri="{C3380CC4-5D6E-409C-BE32-E72D297353CC}">
              <c16:uniqueId val="{00000000-DAF8-4436-84CF-6916B8DC043C}"/>
            </c:ext>
          </c:extLst>
        </c:ser>
        <c:dLbls>
          <c:showLegendKey val="0"/>
          <c:showVal val="0"/>
          <c:showCatName val="0"/>
          <c:showSerName val="0"/>
          <c:showPercent val="0"/>
          <c:showBubbleSize val="0"/>
        </c:dLbls>
        <c:gapWidth val="150"/>
        <c:overlap val="100"/>
        <c:axId val="373846400"/>
        <c:axId val="373847936"/>
      </c:barChart>
      <c:catAx>
        <c:axId val="37384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373847936"/>
        <c:crossesAt val="0"/>
        <c:auto val="1"/>
        <c:lblAlgn val="ctr"/>
        <c:lblOffset val="100"/>
        <c:noMultiLvlLbl val="0"/>
      </c:catAx>
      <c:valAx>
        <c:axId val="373847936"/>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Sales ($M)</a:t>
                </a:r>
              </a:p>
            </c:rich>
          </c:tx>
          <c:layout>
            <c:manualLayout>
              <c:xMode val="edge"/>
              <c:yMode val="edge"/>
              <c:x val="1.3089337769830846E-2"/>
              <c:y val="0.4041440951965091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73846400"/>
        <c:crosses val="autoZero"/>
        <c:crossBetween val="between"/>
      </c:valAx>
      <c:spPr>
        <a:noFill/>
        <a:ln>
          <a:noFill/>
        </a:ln>
        <a:effectLst/>
      </c:spPr>
    </c:plotArea>
    <c:legend>
      <c:legendPos val="r"/>
      <c:layout>
        <c:manualLayout>
          <c:xMode val="edge"/>
          <c:yMode val="edge"/>
          <c:x val="0.82219300110422566"/>
          <c:y val="0.16198715899671032"/>
          <c:w val="0.17780701769444116"/>
          <c:h val="0.64937314775587596"/>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'Additional Report charts'!$B$238</c:f>
              <c:strCache>
                <c:ptCount val="1"/>
                <c:pt idx="0">
                  <c:v>25G PON ports</c:v>
                </c:pt>
              </c:strCache>
            </c:strRef>
          </c:tx>
          <c:cat>
            <c:numRef>
              <c:f>'Additional Report charts'!$H$233:$M$233</c:f>
              <c:numCache>
                <c:formatCode>General</c:formatCode>
                <c:ptCount val="6"/>
                <c:pt idx="0">
                  <c:v>2023</c:v>
                </c:pt>
                <c:pt idx="1">
                  <c:v>2024</c:v>
                </c:pt>
                <c:pt idx="2">
                  <c:v>2025</c:v>
                </c:pt>
                <c:pt idx="3">
                  <c:v>2026</c:v>
                </c:pt>
                <c:pt idx="4">
                  <c:v>2027</c:v>
                </c:pt>
                <c:pt idx="5">
                  <c:v>2028</c:v>
                </c:pt>
              </c:numCache>
            </c:numRef>
          </c:cat>
          <c:val>
            <c:numRef>
              <c:f>'Additional Report charts'!$H$238:$M$238</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0-25CF-C24C-95A0-33C17F1108D7}"/>
            </c:ext>
          </c:extLst>
        </c:ser>
        <c:ser>
          <c:idx val="1"/>
          <c:order val="1"/>
          <c:tx>
            <c:strRef>
              <c:f>'Additional Report charts'!$B$239</c:f>
              <c:strCache>
                <c:ptCount val="1"/>
                <c:pt idx="0">
                  <c:v>50G PON ports</c:v>
                </c:pt>
              </c:strCache>
            </c:strRef>
          </c:tx>
          <c:cat>
            <c:numRef>
              <c:f>'Additional Report charts'!$H$233:$M$233</c:f>
              <c:numCache>
                <c:formatCode>General</c:formatCode>
                <c:ptCount val="6"/>
                <c:pt idx="0">
                  <c:v>2023</c:v>
                </c:pt>
                <c:pt idx="1">
                  <c:v>2024</c:v>
                </c:pt>
                <c:pt idx="2">
                  <c:v>2025</c:v>
                </c:pt>
                <c:pt idx="3">
                  <c:v>2026</c:v>
                </c:pt>
                <c:pt idx="4">
                  <c:v>2027</c:v>
                </c:pt>
                <c:pt idx="5">
                  <c:v>2028</c:v>
                </c:pt>
              </c:numCache>
            </c:numRef>
          </c:cat>
          <c:val>
            <c:numRef>
              <c:f>'Additional Report charts'!$H$239:$M$239</c:f>
              <c:numCache>
                <c:formatCode>_(* #,##0_);_(* \(#,##0\);_(* "-"??_);_(@_)</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25CF-C24C-95A0-33C17F1108D7}"/>
            </c:ext>
          </c:extLst>
        </c:ser>
        <c:dLbls>
          <c:showLegendKey val="0"/>
          <c:showVal val="0"/>
          <c:showCatName val="0"/>
          <c:showSerName val="0"/>
          <c:showPercent val="0"/>
          <c:showBubbleSize val="0"/>
        </c:dLbls>
        <c:marker val="1"/>
        <c:smooth val="0"/>
        <c:axId val="373874688"/>
        <c:axId val="373876224"/>
      </c:lineChart>
      <c:catAx>
        <c:axId val="373874688"/>
        <c:scaling>
          <c:orientation val="minMax"/>
        </c:scaling>
        <c:delete val="0"/>
        <c:axPos val="b"/>
        <c:numFmt formatCode="General" sourceLinked="1"/>
        <c:majorTickMark val="out"/>
        <c:minorTickMark val="none"/>
        <c:tickLblPos val="nextTo"/>
        <c:txPr>
          <a:bodyPr/>
          <a:lstStyle/>
          <a:p>
            <a:pPr>
              <a:defRPr sz="1200"/>
            </a:pPr>
            <a:endParaRPr lang="en-US"/>
          </a:p>
        </c:txPr>
        <c:crossAx val="373876224"/>
        <c:crosses val="autoZero"/>
        <c:auto val="1"/>
        <c:lblAlgn val="ctr"/>
        <c:lblOffset val="100"/>
        <c:noMultiLvlLbl val="0"/>
      </c:catAx>
      <c:valAx>
        <c:axId val="373876224"/>
        <c:scaling>
          <c:orientation val="minMax"/>
        </c:scaling>
        <c:delete val="0"/>
        <c:axPos val="l"/>
        <c:majorGridlines/>
        <c:title>
          <c:tx>
            <c:rich>
              <a:bodyPr rot="-5400000" vert="horz"/>
              <a:lstStyle/>
              <a:p>
                <a:pPr>
                  <a:defRPr sz="1200"/>
                </a:pPr>
                <a:r>
                  <a:rPr lang="en-US" sz="1200"/>
                  <a:t>Annual shipments ONU &amp; OLT ports</a:t>
                </a:r>
              </a:p>
            </c:rich>
          </c:tx>
          <c:overlay val="0"/>
        </c:title>
        <c:numFmt formatCode="_(* #,##0_);_(* \(#,##0\);_(* &quot;-&quot;??_);_(@_)" sourceLinked="1"/>
        <c:majorTickMark val="out"/>
        <c:minorTickMark val="none"/>
        <c:tickLblPos val="nextTo"/>
        <c:txPr>
          <a:bodyPr/>
          <a:lstStyle/>
          <a:p>
            <a:pPr>
              <a:defRPr sz="1200"/>
            </a:pPr>
            <a:endParaRPr lang="en-US"/>
          </a:p>
        </c:txPr>
        <c:crossAx val="373874688"/>
        <c:crosses val="autoZero"/>
        <c:crossBetween val="between"/>
      </c:valAx>
    </c:plotArea>
    <c:legend>
      <c:legendPos val="t"/>
      <c:layout>
        <c:manualLayout>
          <c:xMode val="edge"/>
          <c:yMode val="edge"/>
          <c:x val="0.19394197493466148"/>
          <c:y val="2.4333712922223451E-2"/>
          <c:w val="0.54262474883952183"/>
          <c:h val="9.1780781314837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2023 $</a:t>
            </a:r>
            <a:r>
              <a:rPr lang="en-US" sz="1600" b="0">
                <a:solidFill>
                  <a:srgbClr val="FF0000"/>
                </a:solidFill>
              </a:rPr>
              <a:t>5.2</a:t>
            </a:r>
            <a:r>
              <a:rPr lang="en-US" sz="1600" b="0"/>
              <a:t> billion</a:t>
            </a:r>
          </a:p>
        </c:rich>
      </c:tx>
      <c:layout>
        <c:manualLayout>
          <c:xMode val="edge"/>
          <c:yMode val="edge"/>
          <c:x val="0.16463414634146342"/>
          <c:y val="0.15102040816326531"/>
        </c:manualLayout>
      </c:layout>
      <c:overlay val="1"/>
    </c:title>
    <c:autoTitleDeleted val="0"/>
    <c:plotArea>
      <c:layout>
        <c:manualLayout>
          <c:layoutTarget val="inner"/>
          <c:xMode val="edge"/>
          <c:yMode val="edge"/>
          <c:x val="0.10039754177069329"/>
          <c:y val="0.28796689699501848"/>
          <c:w val="0.45758807588075878"/>
          <c:h val="0.6891836734693878"/>
        </c:manualLayout>
      </c:layout>
      <c:doughnutChart>
        <c:varyColors val="1"/>
        <c:ser>
          <c:idx val="0"/>
          <c:order val="0"/>
          <c:cat>
            <c:strRef>
              <c:f>'Additional Report charts'!$B$164:$B$167</c:f>
              <c:strCache>
                <c:ptCount val="4"/>
                <c:pt idx="0">
                  <c:v>200G and below</c:v>
                </c:pt>
                <c:pt idx="1">
                  <c:v>400G</c:v>
                </c:pt>
                <c:pt idx="2">
                  <c:v>600G</c:v>
                </c:pt>
                <c:pt idx="3">
                  <c:v>800G &amp; above</c:v>
                </c:pt>
              </c:strCache>
            </c:strRef>
          </c:cat>
          <c:val>
            <c:numRef>
              <c:f>'Additional Report charts'!$H$164:$H$167</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25C1-4A4E-93B0-CD466050530C}"/>
            </c:ext>
          </c:extLst>
        </c:ser>
        <c:dLbls>
          <c:showLegendKey val="0"/>
          <c:showVal val="0"/>
          <c:showCatName val="0"/>
          <c:showSerName val="0"/>
          <c:showPercent val="0"/>
          <c:showBubbleSize val="0"/>
          <c:showLeaderLines val="1"/>
        </c:dLbls>
        <c:firstSliceAng val="0"/>
        <c:holeSize val="61"/>
      </c:doughnutChart>
    </c:plotArea>
    <c:legend>
      <c:legendPos val="r"/>
      <c:layout>
        <c:manualLayout>
          <c:xMode val="edge"/>
          <c:yMode val="edge"/>
          <c:x val="0.57969592215607191"/>
          <c:y val="0.2387594407841877"/>
          <c:w val="0.2604124789279389"/>
          <c:h val="0.68166479190101237"/>
        </c:manualLayout>
      </c:layout>
      <c:overlay val="0"/>
      <c:txPr>
        <a:bodyPr/>
        <a:lstStyle/>
        <a:p>
          <a:pPr rtl="0">
            <a:defRPr sz="1600"/>
          </a:pPr>
          <a:endParaRPr lang="en-US"/>
        </a:p>
      </c:txPr>
    </c:legend>
    <c:plotVisOnly val="1"/>
    <c:dispBlanksAs val="gap"/>
    <c:showDLblsOverMax val="0"/>
  </c:chart>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2028 $</a:t>
            </a:r>
            <a:r>
              <a:rPr lang="en-US" sz="1600" b="0">
                <a:solidFill>
                  <a:srgbClr val="FF0000"/>
                </a:solidFill>
              </a:rPr>
              <a:t>8.7</a:t>
            </a:r>
            <a:r>
              <a:rPr lang="en-US" sz="1600" b="0"/>
              <a:t> billion</a:t>
            </a:r>
          </a:p>
        </c:rich>
      </c:tx>
      <c:layout>
        <c:manualLayout>
          <c:xMode val="edge"/>
          <c:yMode val="edge"/>
          <c:x val="0.27312569262175562"/>
          <c:y val="4.0816326530612242E-2"/>
        </c:manualLayout>
      </c:layout>
      <c:overlay val="1"/>
    </c:title>
    <c:autoTitleDeleted val="0"/>
    <c:plotArea>
      <c:layout>
        <c:manualLayout>
          <c:layoutTarget val="inner"/>
          <c:xMode val="edge"/>
          <c:yMode val="edge"/>
          <c:x val="0.10464333624963544"/>
          <c:y val="0.1609082436124056"/>
          <c:w val="0.73075882181393992"/>
          <c:h val="0.80532604852964806"/>
        </c:manualLayout>
      </c:layout>
      <c:doughnutChart>
        <c:varyColors val="1"/>
        <c:ser>
          <c:idx val="0"/>
          <c:order val="0"/>
          <c:cat>
            <c:strRef>
              <c:f>'Additional Report charts'!$B$164:$B$167</c:f>
              <c:strCache>
                <c:ptCount val="4"/>
                <c:pt idx="0">
                  <c:v>200G and below</c:v>
                </c:pt>
                <c:pt idx="1">
                  <c:v>400G</c:v>
                </c:pt>
                <c:pt idx="2">
                  <c:v>600G</c:v>
                </c:pt>
                <c:pt idx="3">
                  <c:v>800G &amp; above</c:v>
                </c:pt>
              </c:strCache>
            </c:strRef>
          </c:cat>
          <c:val>
            <c:numRef>
              <c:f>'Additional Report charts'!$M$164:$M$167</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B318-49B9-8477-EB358154439E}"/>
            </c:ext>
          </c:extLst>
        </c:ser>
        <c:dLbls>
          <c:showLegendKey val="0"/>
          <c:showVal val="0"/>
          <c:showCatName val="0"/>
          <c:showSerName val="0"/>
          <c:showPercent val="0"/>
          <c:showBubbleSize val="0"/>
          <c:showLeaderLines val="1"/>
        </c:dLbls>
        <c:firstSliceAng val="0"/>
        <c:holeSize val="61"/>
      </c:doughnutChart>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690775671085198"/>
          <c:y val="0.13335173844010201"/>
          <c:w val="0.76597066178895734"/>
          <c:h val="0.74691111759178297"/>
        </c:manualLayout>
      </c:layout>
      <c:lineChart>
        <c:grouping val="standard"/>
        <c:varyColors val="0"/>
        <c:ser>
          <c:idx val="0"/>
          <c:order val="0"/>
          <c:tx>
            <c:strRef>
              <c:f>Summary!$B$61</c:f>
              <c:strCache>
                <c:ptCount val="1"/>
                <c:pt idx="0">
                  <c:v>CWDM / DWDM</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Summary!$C$61:$M$61</c:f>
              <c:numCache>
                <c:formatCode>_(* #,##0_);_(* \(#,##0\);_(* "-"??_);_(@_)</c:formatCode>
                <c:ptCount val="11"/>
                <c:pt idx="0">
                  <c:v>1281197</c:v>
                </c:pt>
                <c:pt idx="1">
                  <c:v>1540857</c:v>
                </c:pt>
              </c:numCache>
            </c:numRef>
          </c:val>
          <c:smooth val="1"/>
          <c:extLst>
            <c:ext xmlns:c16="http://schemas.microsoft.com/office/drawing/2014/chart" uri="{C3380CC4-5D6E-409C-BE32-E72D297353CC}">
              <c16:uniqueId val="{00000000-39E6-7E44-B16E-1E17CA747810}"/>
            </c:ext>
          </c:extLst>
        </c:ser>
        <c:ser>
          <c:idx val="5"/>
          <c:order val="1"/>
          <c:tx>
            <c:strRef>
              <c:f>Summary!$B$62</c:f>
              <c:strCache>
                <c:ptCount val="1"/>
                <c:pt idx="0">
                  <c:v>Wireless Fronthaul</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Summary!$C$62:$M$62</c:f>
              <c:numCache>
                <c:formatCode>_(* #,##0_);_(* \(#,##0\);_(* "-"??_);_(@_)</c:formatCode>
                <c:ptCount val="11"/>
                <c:pt idx="0">
                  <c:v>16464669.061662231</c:v>
                </c:pt>
                <c:pt idx="1">
                  <c:v>32336900.96652998</c:v>
                </c:pt>
              </c:numCache>
            </c:numRef>
          </c:val>
          <c:smooth val="1"/>
          <c:extLst>
            <c:ext xmlns:c16="http://schemas.microsoft.com/office/drawing/2014/chart" uri="{C3380CC4-5D6E-409C-BE32-E72D297353CC}">
              <c16:uniqueId val="{00000001-39E6-7E44-B16E-1E17CA747810}"/>
            </c:ext>
          </c:extLst>
        </c:ser>
        <c:ser>
          <c:idx val="1"/>
          <c:order val="2"/>
          <c:tx>
            <c:strRef>
              <c:f>Summary!$B$63</c:f>
              <c:strCache>
                <c:ptCount val="1"/>
                <c:pt idx="0">
                  <c:v>Wireless Backhaul</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Summary!$C$63:$M$63</c:f>
              <c:numCache>
                <c:formatCode>_(* #,##0_);_(* \(#,##0\);_(* "-"??_);_(@_)</c:formatCode>
                <c:ptCount val="11"/>
                <c:pt idx="0">
                  <c:v>1389737.6923076923</c:v>
                </c:pt>
                <c:pt idx="1">
                  <c:v>2286250.3877272741</c:v>
                </c:pt>
              </c:numCache>
            </c:numRef>
          </c:val>
          <c:smooth val="0"/>
          <c:extLst>
            <c:ext xmlns:c16="http://schemas.microsoft.com/office/drawing/2014/chart" uri="{C3380CC4-5D6E-409C-BE32-E72D297353CC}">
              <c16:uniqueId val="{00000000-87D8-E44C-9CA6-5BA2CFA8A922}"/>
            </c:ext>
          </c:extLst>
        </c:ser>
        <c:ser>
          <c:idx val="4"/>
          <c:order val="3"/>
          <c:tx>
            <c:strRef>
              <c:f>Summary!$B$64</c:f>
              <c:strCache>
                <c:ptCount val="1"/>
                <c:pt idx="0">
                  <c:v>FTTx</c:v>
                </c:pt>
              </c:strCache>
            </c:strRef>
          </c:tx>
          <c:cat>
            <c:numRef>
              <c:f>Summary!$C$57:$M$57</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Summary!$C$64:$M$64</c:f>
              <c:numCache>
                <c:formatCode>_(* #,##0_);_(* \(#,##0\);_(* "-"??_);_(@_)</c:formatCode>
                <c:ptCount val="11"/>
                <c:pt idx="0">
                  <c:v>91863984.942399994</c:v>
                </c:pt>
                <c:pt idx="1">
                  <c:v>71931081.971200004</c:v>
                </c:pt>
              </c:numCache>
            </c:numRef>
          </c:val>
          <c:smooth val="1"/>
          <c:extLst>
            <c:ext xmlns:c16="http://schemas.microsoft.com/office/drawing/2014/chart" uri="{C3380CC4-5D6E-409C-BE32-E72D297353CC}">
              <c16:uniqueId val="{00000002-39E6-7E44-B16E-1E17CA747810}"/>
            </c:ext>
          </c:extLst>
        </c:ser>
        <c:dLbls>
          <c:showLegendKey val="0"/>
          <c:showVal val="0"/>
          <c:showCatName val="0"/>
          <c:showSerName val="0"/>
          <c:showPercent val="0"/>
          <c:showBubbleSize val="0"/>
        </c:dLbls>
        <c:marker val="1"/>
        <c:smooth val="0"/>
        <c:axId val="219606016"/>
        <c:axId val="219632384"/>
      </c:lineChart>
      <c:catAx>
        <c:axId val="219606016"/>
        <c:scaling>
          <c:orientation val="minMax"/>
        </c:scaling>
        <c:delete val="0"/>
        <c:axPos val="b"/>
        <c:numFmt formatCode="General" sourceLinked="1"/>
        <c:majorTickMark val="out"/>
        <c:minorTickMark val="none"/>
        <c:tickLblPos val="nextTo"/>
        <c:txPr>
          <a:bodyPr/>
          <a:lstStyle/>
          <a:p>
            <a:pPr>
              <a:defRPr sz="1200" b="0"/>
            </a:pPr>
            <a:endParaRPr lang="en-US"/>
          </a:p>
        </c:txPr>
        <c:crossAx val="219632384"/>
        <c:crosses val="autoZero"/>
        <c:auto val="1"/>
        <c:lblAlgn val="ctr"/>
        <c:lblOffset val="100"/>
        <c:noMultiLvlLbl val="1"/>
      </c:catAx>
      <c:valAx>
        <c:axId val="219632384"/>
        <c:scaling>
          <c:orientation val="minMax"/>
          <c:min val="0"/>
        </c:scaling>
        <c:delete val="0"/>
        <c:axPos val="l"/>
        <c:majorGridlines/>
        <c:title>
          <c:tx>
            <c:rich>
              <a:bodyPr rot="-5400000" vert="horz"/>
              <a:lstStyle/>
              <a:p>
                <a:pPr>
                  <a:defRPr sz="1600"/>
                </a:pPr>
                <a:r>
                  <a:rPr lang="en-US" sz="1600"/>
                  <a:t>Shipments</a:t>
                </a:r>
              </a:p>
            </c:rich>
          </c:tx>
          <c:layout>
            <c:manualLayout>
              <c:xMode val="edge"/>
              <c:yMode val="edge"/>
              <c:x val="1.5859379386660474E-2"/>
              <c:y val="0.35049493911810847"/>
            </c:manualLayout>
          </c:layout>
          <c:overlay val="0"/>
        </c:title>
        <c:numFmt formatCode="#,##0" sourceLinked="0"/>
        <c:majorTickMark val="out"/>
        <c:minorTickMark val="none"/>
        <c:tickLblPos val="nextTo"/>
        <c:txPr>
          <a:bodyPr/>
          <a:lstStyle/>
          <a:p>
            <a:pPr>
              <a:defRPr sz="1200" b="0"/>
            </a:pPr>
            <a:endParaRPr lang="en-US"/>
          </a:p>
        </c:txPr>
        <c:crossAx val="219606016"/>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0000000000003" l="0.70000000000000095" r="0.70000000000000095" t="0.750000000000003"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851952516088"/>
          <c:y val="0.12872565058482"/>
          <c:w val="0.84553552633331996"/>
          <c:h val="0.75339196970892097"/>
        </c:manualLayout>
      </c:layout>
      <c:barChart>
        <c:barDir val="col"/>
        <c:grouping val="stacked"/>
        <c:varyColors val="0"/>
        <c:ser>
          <c:idx val="1"/>
          <c:order val="0"/>
          <c:tx>
            <c:strRef>
              <c:f>Summary!$O$170</c:f>
              <c:strCache>
                <c:ptCount val="1"/>
                <c:pt idx="0">
                  <c:v>XFP fixed</c:v>
                </c:pt>
              </c:strCache>
            </c:strRef>
          </c:tx>
          <c:invertIfNegative val="0"/>
          <c:cat>
            <c:numRef>
              <c:f>Summary!$P$169:$Z$169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Summary!$P$170:$Z$170</c:f>
              <c:numCache>
                <c:formatCode>_("$"* #,##0_);_("$"* \(#,##0\);_("$"* "-"??_);_(@_)</c:formatCode>
                <c:ptCount val="11"/>
                <c:pt idx="0">
                  <c:v>15.073821000000001</c:v>
                </c:pt>
                <c:pt idx="1">
                  <c:v>15.890043436550924</c:v>
                </c:pt>
              </c:numCache>
            </c:numRef>
          </c:val>
          <c:extLst>
            <c:ext xmlns:c16="http://schemas.microsoft.com/office/drawing/2014/chart" uri="{C3380CC4-5D6E-409C-BE32-E72D297353CC}">
              <c16:uniqueId val="{00000000-D5C1-3B43-A351-BB5C15F77667}"/>
            </c:ext>
          </c:extLst>
        </c:ser>
        <c:ser>
          <c:idx val="2"/>
          <c:order val="1"/>
          <c:tx>
            <c:strRef>
              <c:f>Summary!$O$171</c:f>
              <c:strCache>
                <c:ptCount val="1"/>
                <c:pt idx="0">
                  <c:v>XFP tunable</c:v>
                </c:pt>
              </c:strCache>
            </c:strRef>
          </c:tx>
          <c:invertIfNegative val="0"/>
          <c:cat>
            <c:numRef>
              <c:f>Summary!$P$169:$Z$169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Summary!$P$171:$Z$171</c:f>
              <c:numCache>
                <c:formatCode>_("$"* #,##0_);_("$"* \(#,##0\);_("$"* "-"??_);_(@_)</c:formatCode>
                <c:ptCount val="11"/>
                <c:pt idx="0">
                  <c:v>92.292704000000001</c:v>
                </c:pt>
                <c:pt idx="1">
                  <c:v>66.589907999999994</c:v>
                </c:pt>
              </c:numCache>
            </c:numRef>
          </c:val>
          <c:extLst>
            <c:ext xmlns:c16="http://schemas.microsoft.com/office/drawing/2014/chart" uri="{C3380CC4-5D6E-409C-BE32-E72D297353CC}">
              <c16:uniqueId val="{00000001-D5C1-3B43-A351-BB5C15F77667}"/>
            </c:ext>
          </c:extLst>
        </c:ser>
        <c:ser>
          <c:idx val="3"/>
          <c:order val="2"/>
          <c:tx>
            <c:strRef>
              <c:f>Summary!$O$172</c:f>
              <c:strCache>
                <c:ptCount val="1"/>
                <c:pt idx="0">
                  <c:v>SFP+ fixed</c:v>
                </c:pt>
              </c:strCache>
            </c:strRef>
          </c:tx>
          <c:invertIfNegative val="0"/>
          <c:cat>
            <c:numRef>
              <c:f>Summary!$P$169:$Z$169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Summary!$P$172:$Z$172</c:f>
              <c:numCache>
                <c:formatCode>_("$"* #,##0_);_("$"* \(#,##0\);_("$"* "-"??_);_(@_)</c:formatCode>
                <c:ptCount val="11"/>
                <c:pt idx="0">
                  <c:v>30.236115000000002</c:v>
                </c:pt>
                <c:pt idx="1">
                  <c:v>48.64836145448227</c:v>
                </c:pt>
              </c:numCache>
            </c:numRef>
          </c:val>
          <c:extLst>
            <c:ext xmlns:c16="http://schemas.microsoft.com/office/drawing/2014/chart" uri="{C3380CC4-5D6E-409C-BE32-E72D297353CC}">
              <c16:uniqueId val="{00000002-D5C1-3B43-A351-BB5C15F77667}"/>
            </c:ext>
          </c:extLst>
        </c:ser>
        <c:ser>
          <c:idx val="4"/>
          <c:order val="3"/>
          <c:tx>
            <c:strRef>
              <c:f>Summary!$O$173</c:f>
              <c:strCache>
                <c:ptCount val="1"/>
                <c:pt idx="0">
                  <c:v>SFP+ tunable</c:v>
                </c:pt>
              </c:strCache>
            </c:strRef>
          </c:tx>
          <c:invertIfNegative val="0"/>
          <c:cat>
            <c:numRef>
              <c:f>Summary!$P$169:$Z$169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Summary!$P$173:$Z$173</c:f>
              <c:numCache>
                <c:formatCode>_("$"* #,##0_);_("$"* \(#,##0\);_("$"* "-"??_);_(@_)</c:formatCode>
                <c:ptCount val="11"/>
                <c:pt idx="0">
                  <c:v>63.673679999999997</c:v>
                </c:pt>
                <c:pt idx="1">
                  <c:v>76.234348000000026</c:v>
                </c:pt>
              </c:numCache>
            </c:numRef>
          </c:val>
          <c:extLst>
            <c:ext xmlns:c16="http://schemas.microsoft.com/office/drawing/2014/chart" uri="{C3380CC4-5D6E-409C-BE32-E72D297353CC}">
              <c16:uniqueId val="{00000003-D5C1-3B43-A351-BB5C15F77667}"/>
            </c:ext>
          </c:extLst>
        </c:ser>
        <c:dLbls>
          <c:showLegendKey val="0"/>
          <c:showVal val="0"/>
          <c:showCatName val="0"/>
          <c:showSerName val="0"/>
          <c:showPercent val="0"/>
          <c:showBubbleSize val="0"/>
        </c:dLbls>
        <c:gapWidth val="150"/>
        <c:overlap val="100"/>
        <c:axId val="219767552"/>
        <c:axId val="219769088"/>
      </c:barChart>
      <c:catAx>
        <c:axId val="219767552"/>
        <c:scaling>
          <c:orientation val="minMax"/>
        </c:scaling>
        <c:delete val="0"/>
        <c:axPos val="b"/>
        <c:numFmt formatCode="General" sourceLinked="1"/>
        <c:majorTickMark val="out"/>
        <c:minorTickMark val="none"/>
        <c:tickLblPos val="nextTo"/>
        <c:txPr>
          <a:bodyPr/>
          <a:lstStyle/>
          <a:p>
            <a:pPr>
              <a:defRPr sz="1200" b="0"/>
            </a:pPr>
            <a:endParaRPr lang="en-US"/>
          </a:p>
        </c:txPr>
        <c:crossAx val="219769088"/>
        <c:crosses val="autoZero"/>
        <c:auto val="1"/>
        <c:lblAlgn val="ctr"/>
        <c:lblOffset val="100"/>
        <c:noMultiLvlLbl val="0"/>
      </c:catAx>
      <c:valAx>
        <c:axId val="219769088"/>
        <c:scaling>
          <c:orientation val="minMax"/>
          <c:min val="0"/>
        </c:scaling>
        <c:delete val="0"/>
        <c:axPos val="l"/>
        <c:majorGridlines/>
        <c:title>
          <c:tx>
            <c:rich>
              <a:bodyPr rot="-5400000" vert="horz"/>
              <a:lstStyle/>
              <a:p>
                <a:pPr>
                  <a:defRPr sz="1400"/>
                </a:pPr>
                <a:r>
                  <a:rPr lang="en-US" sz="1400"/>
                  <a:t>Sales ($M)</a:t>
                </a:r>
              </a:p>
            </c:rich>
          </c:tx>
          <c:layout>
            <c:manualLayout>
              <c:xMode val="edge"/>
              <c:yMode val="edge"/>
              <c:x val="1.01010101010101E-2"/>
              <c:y val="0.39459580124341198"/>
            </c:manualLayout>
          </c:layout>
          <c:overlay val="0"/>
        </c:title>
        <c:numFmt formatCode="_(&quot;$&quot;* #,##0_);_(&quot;$&quot;* \(#,##0\);_(&quot;$&quot;* &quot;-&quot;??_);_(@_)" sourceLinked="1"/>
        <c:majorTickMark val="out"/>
        <c:minorTickMark val="none"/>
        <c:tickLblPos val="nextTo"/>
        <c:txPr>
          <a:bodyPr/>
          <a:lstStyle/>
          <a:p>
            <a:pPr>
              <a:defRPr sz="1400" b="0"/>
            </a:pPr>
            <a:endParaRPr lang="en-US"/>
          </a:p>
        </c:txPr>
        <c:crossAx val="219767552"/>
        <c:crosses val="autoZero"/>
        <c:crossBetween val="between"/>
        <c:majorUnit val="100"/>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334357247402266"/>
          <c:y val="9.981388634117308E-2"/>
          <c:w val="0.73104925925952868"/>
          <c:h val="0.81237728844604684"/>
        </c:manualLayout>
      </c:layout>
      <c:barChart>
        <c:barDir val="col"/>
        <c:grouping val="stacked"/>
        <c:varyColors val="0"/>
        <c:ser>
          <c:idx val="0"/>
          <c:order val="0"/>
          <c:tx>
            <c:strRef>
              <c:f>Summary!$B$323</c:f>
              <c:strCache>
                <c:ptCount val="1"/>
                <c:pt idx="0">
                  <c:v>ONUs</c:v>
                </c:pt>
              </c:strCache>
            </c:strRef>
          </c:tx>
          <c:invertIfNegative val="0"/>
          <c:cat>
            <c:numRef>
              <c:f>Summary!$C$322:$M$322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Summary!$C$323:$M$323</c:f>
              <c:numCache>
                <c:formatCode>_(* #,##0_);_(* \(#,##0\);_(* "-"??_);_(@_)</c:formatCode>
                <c:ptCount val="11"/>
              </c:numCache>
            </c:numRef>
          </c:val>
          <c:extLst>
            <c:ext xmlns:c16="http://schemas.microsoft.com/office/drawing/2014/chart" uri="{C3380CC4-5D6E-409C-BE32-E72D297353CC}">
              <c16:uniqueId val="{00000000-3282-7F47-988E-4AEAECA994E3}"/>
            </c:ext>
          </c:extLst>
        </c:ser>
        <c:ser>
          <c:idx val="1"/>
          <c:order val="1"/>
          <c:tx>
            <c:strRef>
              <c:f>Summary!$B$324</c:f>
              <c:strCache>
                <c:ptCount val="1"/>
                <c:pt idx="0">
                  <c:v>OLTs</c:v>
                </c:pt>
              </c:strCache>
            </c:strRef>
          </c:tx>
          <c:invertIfNegative val="0"/>
          <c:cat>
            <c:numRef>
              <c:f>Summary!$C$322:$M$322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Summary!$C$324:$M$324</c:f>
              <c:numCache>
                <c:formatCode>_(* #,##0_);_(* \(#,##0\);_(* "-"??_);_(@_)</c:formatCode>
                <c:ptCount val="11"/>
              </c:numCache>
            </c:numRef>
          </c:val>
          <c:extLst>
            <c:ext xmlns:c16="http://schemas.microsoft.com/office/drawing/2014/chart" uri="{C3380CC4-5D6E-409C-BE32-E72D297353CC}">
              <c16:uniqueId val="{00000001-3282-7F47-988E-4AEAECA994E3}"/>
            </c:ext>
          </c:extLst>
        </c:ser>
        <c:ser>
          <c:idx val="2"/>
          <c:order val="2"/>
          <c:tx>
            <c:strRef>
              <c:f>Summary!$B$325</c:f>
              <c:strCache>
                <c:ptCount val="1"/>
                <c:pt idx="0">
                  <c:v>BOSAs on board</c:v>
                </c:pt>
              </c:strCache>
            </c:strRef>
          </c:tx>
          <c:invertIfNegative val="0"/>
          <c:cat>
            <c:numRef>
              <c:f>Summary!$C$322:$M$322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Summary!$C$325:$M$325</c:f>
              <c:numCache>
                <c:formatCode>_(* #,##0_);_(* \(#,##0\);_(* "-"??_);_(@_)</c:formatCode>
                <c:ptCount val="11"/>
              </c:numCache>
            </c:numRef>
          </c:val>
          <c:extLst>
            <c:ext xmlns:c16="http://schemas.microsoft.com/office/drawing/2014/chart" uri="{C3380CC4-5D6E-409C-BE32-E72D297353CC}">
              <c16:uniqueId val="{00000002-3282-7F47-988E-4AEAECA994E3}"/>
            </c:ext>
          </c:extLst>
        </c:ser>
        <c:dLbls>
          <c:showLegendKey val="0"/>
          <c:showVal val="0"/>
          <c:showCatName val="0"/>
          <c:showSerName val="0"/>
          <c:showPercent val="0"/>
          <c:showBubbleSize val="0"/>
        </c:dLbls>
        <c:gapWidth val="150"/>
        <c:overlap val="100"/>
        <c:axId val="219833472"/>
        <c:axId val="219835008"/>
      </c:barChart>
      <c:catAx>
        <c:axId val="219833472"/>
        <c:scaling>
          <c:orientation val="minMax"/>
        </c:scaling>
        <c:delete val="0"/>
        <c:axPos val="b"/>
        <c:numFmt formatCode="General" sourceLinked="1"/>
        <c:majorTickMark val="out"/>
        <c:minorTickMark val="none"/>
        <c:tickLblPos val="nextTo"/>
        <c:txPr>
          <a:bodyPr/>
          <a:lstStyle/>
          <a:p>
            <a:pPr>
              <a:defRPr sz="1200" b="0"/>
            </a:pPr>
            <a:endParaRPr lang="en-US"/>
          </a:p>
        </c:txPr>
        <c:crossAx val="219835008"/>
        <c:crosses val="autoZero"/>
        <c:auto val="1"/>
        <c:lblAlgn val="ctr"/>
        <c:lblOffset val="100"/>
        <c:noMultiLvlLbl val="0"/>
      </c:catAx>
      <c:valAx>
        <c:axId val="219835008"/>
        <c:scaling>
          <c:orientation val="minMax"/>
        </c:scaling>
        <c:delete val="0"/>
        <c:axPos val="l"/>
        <c:majorGridlines/>
        <c:title>
          <c:tx>
            <c:rich>
              <a:bodyPr rot="-5400000" vert="horz"/>
              <a:lstStyle/>
              <a:p>
                <a:pPr>
                  <a:defRPr sz="1400"/>
                </a:pPr>
                <a:r>
                  <a:rPr lang="en-US" sz="1400"/>
                  <a:t>Units</a:t>
                </a:r>
              </a:p>
            </c:rich>
          </c:tx>
          <c:layout>
            <c:manualLayout>
              <c:xMode val="edge"/>
              <c:yMode val="edge"/>
              <c:x val="1.77544816990391E-2"/>
              <c:y val="0.429260400184866"/>
            </c:manualLayout>
          </c:layout>
          <c:overlay val="0"/>
        </c:title>
        <c:numFmt formatCode="_(* #,##0_);_(* \(#,##0\);_(* &quot;-&quot;??_);_(@_)" sourceLinked="1"/>
        <c:majorTickMark val="out"/>
        <c:minorTickMark val="none"/>
        <c:tickLblPos val="nextTo"/>
        <c:txPr>
          <a:bodyPr/>
          <a:lstStyle/>
          <a:p>
            <a:pPr>
              <a:defRPr sz="1400"/>
            </a:pPr>
            <a:endParaRPr lang="en-US"/>
          </a:p>
        </c:txPr>
        <c:crossAx val="219833472"/>
        <c:crosses val="autoZero"/>
        <c:crossBetween val="between"/>
      </c:valAx>
    </c:plotArea>
    <c:legend>
      <c:legendPos val="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49.xml"/><Relationship Id="rId7" Type="http://schemas.openxmlformats.org/officeDocument/2006/relationships/image" Target="../media/image1.png"/><Relationship Id="rId2" Type="http://schemas.openxmlformats.org/officeDocument/2006/relationships/chart" Target="../charts/chart48.xml"/><Relationship Id="rId1" Type="http://schemas.openxmlformats.org/officeDocument/2006/relationships/chart" Target="../charts/chart47.xml"/><Relationship Id="rId6" Type="http://schemas.openxmlformats.org/officeDocument/2006/relationships/chart" Target="../charts/chart52.xml"/><Relationship Id="rId5" Type="http://schemas.openxmlformats.org/officeDocument/2006/relationships/chart" Target="../charts/chart51.xml"/><Relationship Id="rId4" Type="http://schemas.openxmlformats.org/officeDocument/2006/relationships/chart" Target="../charts/chart5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8" Type="http://schemas.openxmlformats.org/officeDocument/2006/relationships/chart" Target="../charts/chart59.xml"/><Relationship Id="rId13" Type="http://schemas.openxmlformats.org/officeDocument/2006/relationships/chart" Target="../charts/chart64.xml"/><Relationship Id="rId3" Type="http://schemas.openxmlformats.org/officeDocument/2006/relationships/image" Target="../media/image1.png"/><Relationship Id="rId7" Type="http://schemas.openxmlformats.org/officeDocument/2006/relationships/chart" Target="../charts/chart58.xml"/><Relationship Id="rId12" Type="http://schemas.openxmlformats.org/officeDocument/2006/relationships/chart" Target="../charts/chart63.xml"/><Relationship Id="rId17" Type="http://schemas.openxmlformats.org/officeDocument/2006/relationships/chart" Target="../charts/chart68.xml"/><Relationship Id="rId2" Type="http://schemas.openxmlformats.org/officeDocument/2006/relationships/chart" Target="../charts/chart54.xml"/><Relationship Id="rId16" Type="http://schemas.openxmlformats.org/officeDocument/2006/relationships/chart" Target="../charts/chart67.xml"/><Relationship Id="rId1" Type="http://schemas.openxmlformats.org/officeDocument/2006/relationships/chart" Target="../charts/chart53.xml"/><Relationship Id="rId6" Type="http://schemas.openxmlformats.org/officeDocument/2006/relationships/chart" Target="../charts/chart57.xml"/><Relationship Id="rId11" Type="http://schemas.openxmlformats.org/officeDocument/2006/relationships/chart" Target="../charts/chart62.xml"/><Relationship Id="rId5" Type="http://schemas.openxmlformats.org/officeDocument/2006/relationships/chart" Target="../charts/chart56.xml"/><Relationship Id="rId15" Type="http://schemas.openxmlformats.org/officeDocument/2006/relationships/chart" Target="../charts/chart66.xml"/><Relationship Id="rId10" Type="http://schemas.openxmlformats.org/officeDocument/2006/relationships/chart" Target="../charts/chart61.xml"/><Relationship Id="rId4" Type="http://schemas.openxmlformats.org/officeDocument/2006/relationships/chart" Target="../charts/chart55.xml"/><Relationship Id="rId9" Type="http://schemas.openxmlformats.org/officeDocument/2006/relationships/chart" Target="../charts/chart60.xml"/><Relationship Id="rId14" Type="http://schemas.openxmlformats.org/officeDocument/2006/relationships/chart" Target="../charts/chart65.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3" Type="http://schemas.openxmlformats.org/officeDocument/2006/relationships/chart" Target="../charts/chart15.xml"/><Relationship Id="rId18" Type="http://schemas.openxmlformats.org/officeDocument/2006/relationships/chart" Target="../charts/chart20.xml"/><Relationship Id="rId26" Type="http://schemas.openxmlformats.org/officeDocument/2006/relationships/chart" Target="../charts/chart28.xml"/><Relationship Id="rId39" Type="http://schemas.openxmlformats.org/officeDocument/2006/relationships/chart" Target="../charts/chart40.xml"/><Relationship Id="rId21" Type="http://schemas.openxmlformats.org/officeDocument/2006/relationships/chart" Target="../charts/chart23.xml"/><Relationship Id="rId34" Type="http://schemas.openxmlformats.org/officeDocument/2006/relationships/chart" Target="../charts/chart35.xml"/><Relationship Id="rId42" Type="http://schemas.openxmlformats.org/officeDocument/2006/relationships/chart" Target="../charts/chart43.xml"/><Relationship Id="rId7" Type="http://schemas.openxmlformats.org/officeDocument/2006/relationships/chart" Target="../charts/chart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24" Type="http://schemas.openxmlformats.org/officeDocument/2006/relationships/chart" Target="../charts/chart26.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5" Type="http://schemas.openxmlformats.org/officeDocument/2006/relationships/chart" Target="../charts/chart7.xml"/><Relationship Id="rId15" Type="http://schemas.openxmlformats.org/officeDocument/2006/relationships/chart" Target="../charts/chart17.xml"/><Relationship Id="rId23" Type="http://schemas.openxmlformats.org/officeDocument/2006/relationships/chart" Target="../charts/chart25.xml"/><Relationship Id="rId28" Type="http://schemas.openxmlformats.org/officeDocument/2006/relationships/image" Target="../media/image1.png"/><Relationship Id="rId36" Type="http://schemas.openxmlformats.org/officeDocument/2006/relationships/chart" Target="../charts/chart37.xml"/><Relationship Id="rId10" Type="http://schemas.openxmlformats.org/officeDocument/2006/relationships/chart" Target="../charts/chart12.xml"/><Relationship Id="rId19" Type="http://schemas.openxmlformats.org/officeDocument/2006/relationships/chart" Target="../charts/chart21.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8" Type="http://schemas.openxmlformats.org/officeDocument/2006/relationships/chart" Target="../charts/chart10.xml"/><Relationship Id="rId3" Type="http://schemas.openxmlformats.org/officeDocument/2006/relationships/chart" Target="../charts/chart5.xml"/><Relationship Id="rId12" Type="http://schemas.openxmlformats.org/officeDocument/2006/relationships/chart" Target="../charts/chart14.xml"/><Relationship Id="rId17" Type="http://schemas.openxmlformats.org/officeDocument/2006/relationships/chart" Target="../charts/chart19.xml"/><Relationship Id="rId25" Type="http://schemas.openxmlformats.org/officeDocument/2006/relationships/chart" Target="../charts/chart27.xml"/><Relationship Id="rId33" Type="http://schemas.openxmlformats.org/officeDocument/2006/relationships/chart" Target="../charts/chart34.xml"/><Relationship Id="rId38" Type="http://schemas.openxmlformats.org/officeDocument/2006/relationships/chart" Target="../charts/chart3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404813</xdr:colOff>
      <xdr:row>0</xdr:row>
      <xdr:rowOff>31751</xdr:rowOff>
    </xdr:from>
    <xdr:to>
      <xdr:col>10</xdr:col>
      <xdr:colOff>430677</xdr:colOff>
      <xdr:row>4</xdr:row>
      <xdr:rowOff>121424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112001" y="31751"/>
          <a:ext cx="3883489" cy="859611"/>
        </a:xfrm>
        <a:prstGeom prst="rect">
          <a:avLst/>
        </a:prstGeom>
      </xdr:spPr>
    </xdr:pic>
    <xdr:clientData/>
  </xdr:twoCellAnchor>
  <xdr:twoCellAnchor>
    <xdr:from>
      <xdr:col>4</xdr:col>
      <xdr:colOff>206375</xdr:colOff>
      <xdr:row>12</xdr:row>
      <xdr:rowOff>23813</xdr:rowOff>
    </xdr:from>
    <xdr:to>
      <xdr:col>9</xdr:col>
      <xdr:colOff>611188</xdr:colOff>
      <xdr:row>23</xdr:row>
      <xdr:rowOff>39688</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612188" y="2198688"/>
          <a:ext cx="3619500" cy="1762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Please note: </a:t>
          </a:r>
        </a:p>
        <a:p>
          <a:endParaRPr lang="en-US" sz="1100"/>
        </a:p>
        <a:p>
          <a:r>
            <a:rPr lang="en-US" sz="1100">
              <a:solidFill>
                <a:schemeClr val="dk1"/>
              </a:solidFill>
              <a:effectLst/>
              <a:latin typeface="+mn-lt"/>
              <a:ea typeface="+mn-ea"/>
              <a:cs typeface="+mn-cs"/>
            </a:rPr>
            <a:t>Our historical data includes the shipments of formerly independent and now merged/acquired/defunct companies. This is necessary to paint an accurate picture of the market at any point in time. Composing a historical time series from today’s existing companies </a:t>
          </a:r>
          <a:r>
            <a:rPr lang="en-US" sz="1100" u="sng">
              <a:solidFill>
                <a:schemeClr val="dk1"/>
              </a:solidFill>
              <a:effectLst/>
              <a:latin typeface="+mn-lt"/>
              <a:ea typeface="+mn-ea"/>
              <a:cs typeface="+mn-cs"/>
            </a:rPr>
            <a:t>only</a:t>
          </a:r>
          <a:r>
            <a:rPr lang="en-US" sz="1100">
              <a:solidFill>
                <a:schemeClr val="dk1"/>
              </a:solidFill>
              <a:effectLst/>
              <a:latin typeface="+mn-lt"/>
              <a:ea typeface="+mn-ea"/>
              <a:cs typeface="+mn-cs"/>
            </a:rPr>
            <a:t> would be missing a good deal of the past market which would result in showing higher growth than has actually occurred.</a:t>
          </a:r>
          <a:endParaRPr 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640671</xdr:colOff>
      <xdr:row>0</xdr:row>
      <xdr:rowOff>98651</xdr:rowOff>
    </xdr:from>
    <xdr:to>
      <xdr:col>12</xdr:col>
      <xdr:colOff>748179</xdr:colOff>
      <xdr:row>5</xdr:row>
      <xdr:rowOff>5762</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7172100" y="98651"/>
          <a:ext cx="3808650" cy="85961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54427</xdr:colOff>
      <xdr:row>0</xdr:row>
      <xdr:rowOff>12473</xdr:rowOff>
    </xdr:from>
    <xdr:to>
      <xdr:col>13</xdr:col>
      <xdr:colOff>236772</xdr:colOff>
      <xdr:row>3</xdr:row>
      <xdr:rowOff>172357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a:stretch>
          <a:fillRect/>
        </a:stretch>
      </xdr:blipFill>
      <xdr:spPr>
        <a:xfrm>
          <a:off x="8409213" y="12473"/>
          <a:ext cx="3883488" cy="74952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678997</xdr:colOff>
      <xdr:row>0</xdr:row>
      <xdr:rowOff>112712</xdr:rowOff>
    </xdr:from>
    <xdr:to>
      <xdr:col>15</xdr:col>
      <xdr:colOff>861343</xdr:colOff>
      <xdr:row>5</xdr:row>
      <xdr:rowOff>18009</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9988097" y="112712"/>
          <a:ext cx="3890746" cy="8704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10</xdr:col>
      <xdr:colOff>551090</xdr:colOff>
      <xdr:row>0</xdr:row>
      <xdr:rowOff>72572</xdr:rowOff>
    </xdr:from>
    <xdr:ext cx="3883489" cy="725714"/>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8216447" y="72572"/>
          <a:ext cx="3883489" cy="725714"/>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9</xdr:col>
      <xdr:colOff>379866</xdr:colOff>
      <xdr:row>0</xdr:row>
      <xdr:rowOff>120197</xdr:rowOff>
    </xdr:from>
    <xdr:to>
      <xdr:col>13</xdr:col>
      <xdr:colOff>434294</xdr:colOff>
      <xdr:row>3</xdr:row>
      <xdr:rowOff>174625</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1"/>
        <a:stretch>
          <a:fillRect/>
        </a:stretch>
      </xdr:blipFill>
      <xdr:spPr>
        <a:xfrm>
          <a:off x="9932080" y="120197"/>
          <a:ext cx="3501571" cy="64407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147412</xdr:colOff>
      <xdr:row>0</xdr:row>
      <xdr:rowOff>0</xdr:rowOff>
    </xdr:from>
    <xdr:to>
      <xdr:col>15</xdr:col>
      <xdr:colOff>34935</xdr:colOff>
      <xdr:row>4</xdr:row>
      <xdr:rowOff>70397</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a:stretch>
          <a:fillRect/>
        </a:stretch>
      </xdr:blipFill>
      <xdr:spPr>
        <a:xfrm>
          <a:off x="9255126" y="0"/>
          <a:ext cx="3878952" cy="85961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571499</xdr:colOff>
      <xdr:row>6</xdr:row>
      <xdr:rowOff>0</xdr:rowOff>
    </xdr:from>
    <xdr:to>
      <xdr:col>9</xdr:col>
      <xdr:colOff>172356</xdr:colOff>
      <xdr:row>29</xdr:row>
      <xdr:rowOff>30842</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136071</xdr:colOff>
      <xdr:row>168</xdr:row>
      <xdr:rowOff>159543</xdr:rowOff>
    </xdr:from>
    <xdr:to>
      <xdr:col>5</xdr:col>
      <xdr:colOff>789214</xdr:colOff>
      <xdr:row>185</xdr:row>
      <xdr:rowOff>42067</xdr:rowOff>
    </xdr:to>
    <xdr:graphicFrame macro="">
      <xdr:nvGraphicFramePr>
        <xdr:cNvPr id="4" name="Chart 3">
          <a:extLst>
            <a:ext uri="{FF2B5EF4-FFF2-40B4-BE49-F238E27FC236}">
              <a16:creationId xmlns:a16="http://schemas.microsoft.com/office/drawing/2014/main" id="{00000000-0008-0000-0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145143</xdr:colOff>
      <xdr:row>169</xdr:row>
      <xdr:rowOff>4716</xdr:rowOff>
    </xdr:from>
    <xdr:to>
      <xdr:col>12</xdr:col>
      <xdr:colOff>317500</xdr:colOff>
      <xdr:row>185</xdr:row>
      <xdr:rowOff>4536</xdr:rowOff>
    </xdr:to>
    <xdr:graphicFrame macro="">
      <xdr:nvGraphicFramePr>
        <xdr:cNvPr id="5" name="Chart 11959141">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56686</xdr:colOff>
      <xdr:row>5</xdr:row>
      <xdr:rowOff>123976</xdr:rowOff>
    </xdr:from>
    <xdr:to>
      <xdr:col>20</xdr:col>
      <xdr:colOff>607786</xdr:colOff>
      <xdr:row>28</xdr:row>
      <xdr:rowOff>65918</xdr:rowOff>
    </xdr:to>
    <xdr:graphicFrame macro="">
      <xdr:nvGraphicFramePr>
        <xdr:cNvPr id="6" name="Chart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581318</xdr:colOff>
      <xdr:row>29</xdr:row>
      <xdr:rowOff>146957</xdr:rowOff>
    </xdr:from>
    <xdr:to>
      <xdr:col>9</xdr:col>
      <xdr:colOff>136071</xdr:colOff>
      <xdr:row>55</xdr:row>
      <xdr:rowOff>51707</xdr:rowOff>
    </xdr:to>
    <xdr:graphicFrame macro="">
      <xdr:nvGraphicFramePr>
        <xdr:cNvPr id="7" name="Chart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47625</xdr:colOff>
      <xdr:row>30</xdr:row>
      <xdr:rowOff>27215</xdr:rowOff>
    </xdr:from>
    <xdr:to>
      <xdr:col>20</xdr:col>
      <xdr:colOff>598714</xdr:colOff>
      <xdr:row>56</xdr:row>
      <xdr:rowOff>50800</xdr:rowOff>
    </xdr:to>
    <xdr:graphicFrame macro="">
      <xdr:nvGraphicFramePr>
        <xdr:cNvPr id="11" name="Chart 10">
          <a:extLst>
            <a:ext uri="{FF2B5EF4-FFF2-40B4-BE49-F238E27FC236}">
              <a16:creationId xmlns:a16="http://schemas.microsoft.com/office/drawing/2014/main" id="{00000000-0008-0000-0E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14</xdr:col>
      <xdr:colOff>952501</xdr:colOff>
      <xdr:row>0</xdr:row>
      <xdr:rowOff>0</xdr:rowOff>
    </xdr:from>
    <xdr:to>
      <xdr:col>18</xdr:col>
      <xdr:colOff>672204</xdr:colOff>
      <xdr:row>4</xdr:row>
      <xdr:rowOff>70397</xdr:rowOff>
    </xdr:to>
    <xdr:pic>
      <xdr:nvPicPr>
        <xdr:cNvPr id="8" name="Picture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7"/>
        <a:stretch>
          <a:fillRect/>
        </a:stretch>
      </xdr:blipFill>
      <xdr:spPr>
        <a:xfrm>
          <a:off x="11248572" y="0"/>
          <a:ext cx="3883489" cy="85961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470581</xdr:colOff>
      <xdr:row>1</xdr:row>
      <xdr:rowOff>87311</xdr:rowOff>
    </xdr:from>
    <xdr:to>
      <xdr:col>14</xdr:col>
      <xdr:colOff>657466</xdr:colOff>
      <xdr:row>5</xdr:row>
      <xdr:rowOff>157708</xdr:rowOff>
    </xdr:to>
    <xdr:pic>
      <xdr:nvPicPr>
        <xdr:cNvPr id="6" name="Picture 5">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a:stretch>
          <a:fillRect/>
        </a:stretch>
      </xdr:blipFill>
      <xdr:spPr>
        <a:xfrm>
          <a:off x="9478510" y="250597"/>
          <a:ext cx="3888027" cy="85961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1155700</xdr:colOff>
      <xdr:row>106</xdr:row>
      <xdr:rowOff>19050</xdr:rowOff>
    </xdr:from>
    <xdr:to>
      <xdr:col>7</xdr:col>
      <xdr:colOff>582386</xdr:colOff>
      <xdr:row>127</xdr:row>
      <xdr:rowOff>25400</xdr:rowOff>
    </xdr:to>
    <xdr:graphicFrame macro="">
      <xdr:nvGraphicFramePr>
        <xdr:cNvPr id="3" name="Chart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2189238</xdr:colOff>
      <xdr:row>80</xdr:row>
      <xdr:rowOff>152097</xdr:rowOff>
    </xdr:from>
    <xdr:to>
      <xdr:col>8</xdr:col>
      <xdr:colOff>130627</xdr:colOff>
      <xdr:row>97</xdr:row>
      <xdr:rowOff>68943</xdr:rowOff>
    </xdr:to>
    <xdr:graphicFrame macro="">
      <xdr:nvGraphicFramePr>
        <xdr:cNvPr id="4" name="Chart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589644</xdr:colOff>
      <xdr:row>0</xdr:row>
      <xdr:rowOff>99786</xdr:rowOff>
    </xdr:from>
    <xdr:to>
      <xdr:col>14</xdr:col>
      <xdr:colOff>749311</xdr:colOff>
      <xdr:row>4</xdr:row>
      <xdr:rowOff>142968</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3"/>
        <a:stretch>
          <a:fillRect/>
        </a:stretch>
      </xdr:blipFill>
      <xdr:spPr>
        <a:xfrm>
          <a:off x="10533744" y="99786"/>
          <a:ext cx="3861717" cy="862332"/>
        </a:xfrm>
        <a:prstGeom prst="rect">
          <a:avLst/>
        </a:prstGeom>
      </xdr:spPr>
    </xdr:pic>
    <xdr:clientData/>
  </xdr:twoCellAnchor>
  <xdr:twoCellAnchor>
    <xdr:from>
      <xdr:col>1</xdr:col>
      <xdr:colOff>99783</xdr:colOff>
      <xdr:row>299</xdr:row>
      <xdr:rowOff>25400</xdr:rowOff>
    </xdr:from>
    <xdr:to>
      <xdr:col>7</xdr:col>
      <xdr:colOff>888999</xdr:colOff>
      <xdr:row>320</xdr:row>
      <xdr:rowOff>0</xdr:rowOff>
    </xdr:to>
    <xdr:graphicFrame macro="">
      <xdr:nvGraphicFramePr>
        <xdr:cNvPr id="6" name="Chart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86178</xdr:colOff>
      <xdr:row>266</xdr:row>
      <xdr:rowOff>152399</xdr:rowOff>
    </xdr:from>
    <xdr:to>
      <xdr:col>6</xdr:col>
      <xdr:colOff>682625</xdr:colOff>
      <xdr:row>287</xdr:row>
      <xdr:rowOff>108856</xdr:rowOff>
    </xdr:to>
    <xdr:graphicFrame macro="">
      <xdr:nvGraphicFramePr>
        <xdr:cNvPr id="7" name="Chart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57149</xdr:colOff>
      <xdr:row>173</xdr:row>
      <xdr:rowOff>159656</xdr:rowOff>
    </xdr:from>
    <xdr:to>
      <xdr:col>6</xdr:col>
      <xdr:colOff>515257</xdr:colOff>
      <xdr:row>193</xdr:row>
      <xdr:rowOff>50799</xdr:rowOff>
    </xdr:to>
    <xdr:graphicFrame macro="">
      <xdr:nvGraphicFramePr>
        <xdr:cNvPr id="8" name="Chart 7">
          <a:extLst>
            <a:ext uri="{FF2B5EF4-FFF2-40B4-BE49-F238E27FC236}">
              <a16:creationId xmlns:a16="http://schemas.microsoft.com/office/drawing/2014/main" id="{00000000-0008-0000-1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245835</xdr:colOff>
      <xdr:row>173</xdr:row>
      <xdr:rowOff>85269</xdr:rowOff>
    </xdr:from>
    <xdr:to>
      <xdr:col>21</xdr:col>
      <xdr:colOff>478970</xdr:colOff>
      <xdr:row>192</xdr:row>
      <xdr:rowOff>141513</xdr:rowOff>
    </xdr:to>
    <xdr:graphicFrame macro="">
      <xdr:nvGraphicFramePr>
        <xdr:cNvPr id="9" name="Chart 8">
          <a:extLst>
            <a:ext uri="{FF2B5EF4-FFF2-40B4-BE49-F238E27FC236}">
              <a16:creationId xmlns:a16="http://schemas.microsoft.com/office/drawing/2014/main" id="{00000000-0008-0000-1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311149</xdr:colOff>
      <xdr:row>212</xdr:row>
      <xdr:rowOff>85272</xdr:rowOff>
    </xdr:from>
    <xdr:to>
      <xdr:col>6</xdr:col>
      <xdr:colOff>116114</xdr:colOff>
      <xdr:row>231</xdr:row>
      <xdr:rowOff>5444</xdr:rowOff>
    </xdr:to>
    <xdr:graphicFrame macro="">
      <xdr:nvGraphicFramePr>
        <xdr:cNvPr id="10" name="Chart 9">
          <a:extLst>
            <a:ext uri="{FF2B5EF4-FFF2-40B4-BE49-F238E27FC236}">
              <a16:creationId xmlns:a16="http://schemas.microsoft.com/office/drawing/2014/main" id="{00000000-0008-0000-1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23586</xdr:colOff>
      <xdr:row>241</xdr:row>
      <xdr:rowOff>125184</xdr:rowOff>
    </xdr:from>
    <xdr:to>
      <xdr:col>6</xdr:col>
      <xdr:colOff>468086</xdr:colOff>
      <xdr:row>258</xdr:row>
      <xdr:rowOff>45355</xdr:rowOff>
    </xdr:to>
    <xdr:graphicFrame macro="">
      <xdr:nvGraphicFramePr>
        <xdr:cNvPr id="11" name="Chart 10">
          <a:extLst>
            <a:ext uri="{FF2B5EF4-FFF2-40B4-BE49-F238E27FC236}">
              <a16:creationId xmlns:a16="http://schemas.microsoft.com/office/drawing/2014/main" id="{00000000-0008-0000-1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51593</xdr:colOff>
      <xdr:row>327</xdr:row>
      <xdr:rowOff>144461</xdr:rowOff>
    </xdr:from>
    <xdr:to>
      <xdr:col>8</xdr:col>
      <xdr:colOff>539750</xdr:colOff>
      <xdr:row>345</xdr:row>
      <xdr:rowOff>111123</xdr:rowOff>
    </xdr:to>
    <xdr:graphicFrame macro="">
      <xdr:nvGraphicFramePr>
        <xdr:cNvPr id="12" name="Chart 11">
          <a:extLst>
            <a:ext uri="{FF2B5EF4-FFF2-40B4-BE49-F238E27FC236}">
              <a16:creationId xmlns:a16="http://schemas.microsoft.com/office/drawing/2014/main" id="{00000000-0008-0000-1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364331</xdr:colOff>
      <xdr:row>80</xdr:row>
      <xdr:rowOff>147638</xdr:rowOff>
    </xdr:from>
    <xdr:to>
      <xdr:col>13</xdr:col>
      <xdr:colOff>925513</xdr:colOff>
      <xdr:row>97</xdr:row>
      <xdr:rowOff>57150</xdr:rowOff>
    </xdr:to>
    <xdr:graphicFrame macro="">
      <xdr:nvGraphicFramePr>
        <xdr:cNvPr id="13" name="Chart 12">
          <a:extLst>
            <a:ext uri="{FF2B5EF4-FFF2-40B4-BE49-F238E27FC236}">
              <a16:creationId xmlns:a16="http://schemas.microsoft.com/office/drawing/2014/main" id="{00000000-0008-0000-1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637721</xdr:colOff>
      <xdr:row>173</xdr:row>
      <xdr:rowOff>159658</xdr:rowOff>
    </xdr:from>
    <xdr:to>
      <xdr:col>13</xdr:col>
      <xdr:colOff>658585</xdr:colOff>
      <xdr:row>192</xdr:row>
      <xdr:rowOff>161470</xdr:rowOff>
    </xdr:to>
    <xdr:graphicFrame macro="">
      <xdr:nvGraphicFramePr>
        <xdr:cNvPr id="15" name="Chart 14">
          <a:extLst>
            <a:ext uri="{FF2B5EF4-FFF2-40B4-BE49-F238E27FC236}">
              <a16:creationId xmlns:a16="http://schemas.microsoft.com/office/drawing/2014/main" id="{00000000-0008-0000-1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48078</xdr:colOff>
      <xdr:row>52</xdr:row>
      <xdr:rowOff>128814</xdr:rowOff>
    </xdr:from>
    <xdr:to>
      <xdr:col>8</xdr:col>
      <xdr:colOff>279400</xdr:colOff>
      <xdr:row>69</xdr:row>
      <xdr:rowOff>78014</xdr:rowOff>
    </xdr:to>
    <xdr:graphicFrame macro="">
      <xdr:nvGraphicFramePr>
        <xdr:cNvPr id="16" name="Chart 15">
          <a:extLst>
            <a:ext uri="{FF2B5EF4-FFF2-40B4-BE49-F238E27FC236}">
              <a16:creationId xmlns:a16="http://schemas.microsoft.com/office/drawing/2014/main" id="{00000000-0008-0000-1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239485</xdr:colOff>
      <xdr:row>8</xdr:row>
      <xdr:rowOff>119742</xdr:rowOff>
    </xdr:from>
    <xdr:to>
      <xdr:col>7</xdr:col>
      <xdr:colOff>321129</xdr:colOff>
      <xdr:row>27</xdr:row>
      <xdr:rowOff>1815</xdr:rowOff>
    </xdr:to>
    <xdr:graphicFrame macro="">
      <xdr:nvGraphicFramePr>
        <xdr:cNvPr id="19" name="Chart 18">
          <a:extLst>
            <a:ext uri="{FF2B5EF4-FFF2-40B4-BE49-F238E27FC236}">
              <a16:creationId xmlns:a16="http://schemas.microsoft.com/office/drawing/2014/main" id="{00000000-0008-0000-1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323849</xdr:colOff>
      <xdr:row>212</xdr:row>
      <xdr:rowOff>85272</xdr:rowOff>
    </xdr:from>
    <xdr:to>
      <xdr:col>13</xdr:col>
      <xdr:colOff>90714</xdr:colOff>
      <xdr:row>231</xdr:row>
      <xdr:rowOff>5444</xdr:rowOff>
    </xdr:to>
    <xdr:graphicFrame macro="">
      <xdr:nvGraphicFramePr>
        <xdr:cNvPr id="20" name="Chart 19">
          <a:extLst>
            <a:ext uri="{FF2B5EF4-FFF2-40B4-BE49-F238E27FC236}">
              <a16:creationId xmlns:a16="http://schemas.microsoft.com/office/drawing/2014/main" id="{00000000-0008-0000-1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292100</xdr:colOff>
      <xdr:row>141</xdr:row>
      <xdr:rowOff>50800</xdr:rowOff>
    </xdr:from>
    <xdr:to>
      <xdr:col>9</xdr:col>
      <xdr:colOff>342900</xdr:colOff>
      <xdr:row>159</xdr:row>
      <xdr:rowOff>152400</xdr:rowOff>
    </xdr:to>
    <xdr:graphicFrame macro="">
      <xdr:nvGraphicFramePr>
        <xdr:cNvPr id="14" name="Chart 13">
          <a:extLst>
            <a:ext uri="{FF2B5EF4-FFF2-40B4-BE49-F238E27FC236}">
              <a16:creationId xmlns:a16="http://schemas.microsoft.com/office/drawing/2014/main" id="{00000000-0008-0000-1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647700</xdr:colOff>
      <xdr:row>141</xdr:row>
      <xdr:rowOff>50800</xdr:rowOff>
    </xdr:from>
    <xdr:to>
      <xdr:col>12</xdr:col>
      <xdr:colOff>368300</xdr:colOff>
      <xdr:row>159</xdr:row>
      <xdr:rowOff>152400</xdr:rowOff>
    </xdr:to>
    <xdr:graphicFrame macro="">
      <xdr:nvGraphicFramePr>
        <xdr:cNvPr id="23" name="Chart 22">
          <a:extLst>
            <a:ext uri="{FF2B5EF4-FFF2-40B4-BE49-F238E27FC236}">
              <a16:creationId xmlns:a16="http://schemas.microsoft.com/office/drawing/2014/main" id="{00000000-0008-0000-1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9</xdr:col>
      <xdr:colOff>40282</xdr:colOff>
      <xdr:row>19</xdr:row>
      <xdr:rowOff>57150</xdr:rowOff>
    </xdr:to>
    <xdr:grpSp>
      <xdr:nvGrpSpPr>
        <xdr:cNvPr id="12796936" name="Group 19">
          <a:extLst>
            <a:ext uri="{FF2B5EF4-FFF2-40B4-BE49-F238E27FC236}">
              <a16:creationId xmlns:a16="http://schemas.microsoft.com/office/drawing/2014/main" id="{00000000-0008-0000-0100-00000844C300}"/>
            </a:ext>
          </a:extLst>
        </xdr:cNvPr>
        <xdr:cNvGrpSpPr>
          <a:grpSpLocks/>
        </xdr:cNvGrpSpPr>
      </xdr:nvGrpSpPr>
      <xdr:grpSpPr bwMode="auto">
        <a:xfrm>
          <a:off x="342900" y="1943100"/>
          <a:ext cx="5193307" cy="1485900"/>
          <a:chOff x="158" y="204"/>
          <a:chExt cx="521" cy="147"/>
        </a:xfrm>
      </xdr:grpSpPr>
      <xdr:sp macro="" textlink="">
        <xdr:nvSpPr>
          <xdr:cNvPr id="3" name="Text Box 9">
            <a:extLst>
              <a:ext uri="{FF2B5EF4-FFF2-40B4-BE49-F238E27FC236}">
                <a16:creationId xmlns:a16="http://schemas.microsoft.com/office/drawing/2014/main" id="{00000000-0008-0000-0100-000003000000}"/>
              </a:ext>
            </a:extLst>
          </xdr:cNvPr>
          <xdr:cNvSpPr txBox="1">
            <a:spLocks noChangeArrowheads="1"/>
          </xdr:cNvSpPr>
        </xdr:nvSpPr>
        <xdr:spPr bwMode="auto">
          <a:xfrm>
            <a:off x="162" y="245"/>
            <a:ext cx="137" cy="68"/>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Aggregated Traffic Capacity Growth Projections</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00000000-0008-0000-0100-000004000000}"/>
              </a:ext>
            </a:extLst>
          </xdr:cNvPr>
          <xdr:cNvSpPr txBox="1">
            <a:spLocks noChangeArrowheads="1"/>
          </xdr:cNvSpPr>
        </xdr:nvSpPr>
        <xdr:spPr bwMode="auto">
          <a:xfrm>
            <a:off x="565" y="241"/>
            <a:ext cx="114" cy="65"/>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 Forecast</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00000000-0008-0000-0100-000005000000}"/>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00000000-0008-0000-0100-000006000000}"/>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00000000-0008-0000-0100-000007000000}"/>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00000000-0008-0000-0100-000008000000}"/>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00000000-0008-0000-0100-00000900000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2796945" name="AutoShape 16">
            <a:extLst>
              <a:ext uri="{FF2B5EF4-FFF2-40B4-BE49-F238E27FC236}">
                <a16:creationId xmlns:a16="http://schemas.microsoft.com/office/drawing/2014/main" id="{00000000-0008-0000-0100-00001144C300}"/>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2796946" name="Line 17">
            <a:extLst>
              <a:ext uri="{FF2B5EF4-FFF2-40B4-BE49-F238E27FC236}">
                <a16:creationId xmlns:a16="http://schemas.microsoft.com/office/drawing/2014/main" id="{00000000-0008-0000-0100-00001244C300}"/>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796947" name="Line 18">
            <a:extLst>
              <a:ext uri="{FF2B5EF4-FFF2-40B4-BE49-F238E27FC236}">
                <a16:creationId xmlns:a16="http://schemas.microsoft.com/office/drawing/2014/main" id="{00000000-0008-0000-0100-00001344C300}"/>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twoCellAnchor>
    <xdr:from>
      <xdr:col>9</xdr:col>
      <xdr:colOff>416719</xdr:colOff>
      <xdr:row>5</xdr:row>
      <xdr:rowOff>31750</xdr:rowOff>
    </xdr:from>
    <xdr:to>
      <xdr:col>17</xdr:col>
      <xdr:colOff>587375</xdr:colOff>
      <xdr:row>21</xdr:row>
      <xdr:rowOff>111126</xdr:rowOff>
    </xdr:to>
    <xdr:graphicFrame macro="">
      <xdr:nvGraphicFramePr>
        <xdr:cNvPr id="15" name="Chart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23813</xdr:colOff>
      <xdr:row>5</xdr:row>
      <xdr:rowOff>55562</xdr:rowOff>
    </xdr:from>
    <xdr:to>
      <xdr:col>25</xdr:col>
      <xdr:colOff>595313</xdr:colOff>
      <xdr:row>21</xdr:row>
      <xdr:rowOff>95250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484188</xdr:colOff>
      <xdr:row>0</xdr:row>
      <xdr:rowOff>119062</xdr:rowOff>
    </xdr:from>
    <xdr:to>
      <xdr:col>19</xdr:col>
      <xdr:colOff>510051</xdr:colOff>
      <xdr:row>5</xdr:row>
      <xdr:rowOff>2360</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3"/>
        <a:stretch>
          <a:fillRect/>
        </a:stretch>
      </xdr:blipFill>
      <xdr:spPr>
        <a:xfrm>
          <a:off x="8509001" y="119062"/>
          <a:ext cx="3883488" cy="8596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373063</xdr:colOff>
      <xdr:row>0</xdr:row>
      <xdr:rowOff>31750</xdr:rowOff>
    </xdr:from>
    <xdr:to>
      <xdr:col>14</xdr:col>
      <xdr:colOff>446552</xdr:colOff>
      <xdr:row>4</xdr:row>
      <xdr:rowOff>65861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9842501" y="31750"/>
          <a:ext cx="3883489" cy="8596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63500</xdr:colOff>
      <xdr:row>35</xdr:row>
      <xdr:rowOff>126999</xdr:rowOff>
    </xdr:from>
    <xdr:to>
      <xdr:col>6</xdr:col>
      <xdr:colOff>751416</xdr:colOff>
      <xdr:row>54</xdr:row>
      <xdr:rowOff>10582</xdr:rowOff>
    </xdr:to>
    <xdr:graphicFrame macro="">
      <xdr:nvGraphicFramePr>
        <xdr:cNvPr id="3" name="Chart 4">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21166</xdr:colOff>
      <xdr:row>118</xdr:row>
      <xdr:rowOff>116417</xdr:rowOff>
    </xdr:from>
    <xdr:to>
      <xdr:col>7</xdr:col>
      <xdr:colOff>201084</xdr:colOff>
      <xdr:row>135</xdr:row>
      <xdr:rowOff>50650</xdr:rowOff>
    </xdr:to>
    <xdr:graphicFrame macro="">
      <xdr:nvGraphicFramePr>
        <xdr:cNvPr id="6" name="Chart 1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15</xdr:col>
      <xdr:colOff>34777</xdr:colOff>
      <xdr:row>119</xdr:row>
      <xdr:rowOff>183699</xdr:rowOff>
    </xdr:from>
    <xdr:to>
      <xdr:col>21</xdr:col>
      <xdr:colOff>889999</xdr:colOff>
      <xdr:row>136</xdr:row>
      <xdr:rowOff>192767</xdr:rowOff>
    </xdr:to>
    <xdr:graphicFrame macro="">
      <xdr:nvGraphicFramePr>
        <xdr:cNvPr id="7" name="Chart 11">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57148</xdr:colOff>
      <xdr:row>149</xdr:row>
      <xdr:rowOff>159809</xdr:rowOff>
    </xdr:from>
    <xdr:to>
      <xdr:col>8</xdr:col>
      <xdr:colOff>84667</xdr:colOff>
      <xdr:row>166</xdr:row>
      <xdr:rowOff>121709</xdr:rowOff>
    </xdr:to>
    <xdr:graphicFrame macro="">
      <xdr:nvGraphicFramePr>
        <xdr:cNvPr id="8" name="Chart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7</xdr:col>
      <xdr:colOff>10583</xdr:colOff>
      <xdr:row>35</xdr:row>
      <xdr:rowOff>84667</xdr:rowOff>
    </xdr:from>
    <xdr:to>
      <xdr:col>14</xdr:col>
      <xdr:colOff>550334</xdr:colOff>
      <xdr:row>54</xdr:row>
      <xdr:rowOff>15912</xdr:rowOff>
    </xdr:to>
    <xdr:graphicFrame macro="">
      <xdr:nvGraphicFramePr>
        <xdr:cNvPr id="11" name="Chart 4">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15</xdr:col>
      <xdr:colOff>133349</xdr:colOff>
      <xdr:row>150</xdr:row>
      <xdr:rowOff>71964</xdr:rowOff>
    </xdr:from>
    <xdr:to>
      <xdr:col>22</xdr:col>
      <xdr:colOff>344714</xdr:colOff>
      <xdr:row>167</xdr:row>
      <xdr:rowOff>71058</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12699</xdr:colOff>
      <xdr:row>303</xdr:row>
      <xdr:rowOff>68035</xdr:rowOff>
    </xdr:from>
    <xdr:to>
      <xdr:col>7</xdr:col>
      <xdr:colOff>508000</xdr:colOff>
      <xdr:row>319</xdr:row>
      <xdr:rowOff>193902</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111841</xdr:colOff>
      <xdr:row>303</xdr:row>
      <xdr:rowOff>105457</xdr:rowOff>
    </xdr:from>
    <xdr:to>
      <xdr:col>22</xdr:col>
      <xdr:colOff>285750</xdr:colOff>
      <xdr:row>319</xdr:row>
      <xdr:rowOff>157843</xdr:rowOff>
    </xdr:to>
    <xdr:graphicFrame macro="">
      <xdr:nvGraphicFramePr>
        <xdr:cNvPr id="18" name="Chart 17">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77257</xdr:colOff>
      <xdr:row>395</xdr:row>
      <xdr:rowOff>169332</xdr:rowOff>
    </xdr:from>
    <xdr:to>
      <xdr:col>9</xdr:col>
      <xdr:colOff>74083</xdr:colOff>
      <xdr:row>414</xdr:row>
      <xdr:rowOff>169333</xdr:rowOff>
    </xdr:to>
    <xdr:graphicFrame macro="">
      <xdr:nvGraphicFramePr>
        <xdr:cNvPr id="21" name="Chart 20">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15</xdr:col>
      <xdr:colOff>99785</xdr:colOff>
      <xdr:row>396</xdr:row>
      <xdr:rowOff>95251</xdr:rowOff>
    </xdr:from>
    <xdr:to>
      <xdr:col>23</xdr:col>
      <xdr:colOff>486833</xdr:colOff>
      <xdr:row>415</xdr:row>
      <xdr:rowOff>31751</xdr:rowOff>
    </xdr:to>
    <xdr:graphicFrame macro="">
      <xdr:nvGraphicFramePr>
        <xdr:cNvPr id="22" name="Chart 21">
          <a:extLst>
            <a:ext uri="{FF2B5EF4-FFF2-40B4-BE49-F238E27FC236}">
              <a16:creationId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44448</xdr:colOff>
      <xdr:row>464</xdr:row>
      <xdr:rowOff>65615</xdr:rowOff>
    </xdr:from>
    <xdr:to>
      <xdr:col>8</xdr:col>
      <xdr:colOff>111125</xdr:colOff>
      <xdr:row>482</xdr:row>
      <xdr:rowOff>160070</xdr:rowOff>
    </xdr:to>
    <xdr:graphicFrame macro="">
      <xdr:nvGraphicFramePr>
        <xdr:cNvPr id="23" name="Chart 22">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15</xdr:col>
      <xdr:colOff>141816</xdr:colOff>
      <xdr:row>464</xdr:row>
      <xdr:rowOff>48683</xdr:rowOff>
    </xdr:from>
    <xdr:to>
      <xdr:col>22</xdr:col>
      <xdr:colOff>402168</xdr:colOff>
      <xdr:row>482</xdr:row>
      <xdr:rowOff>179917</xdr:rowOff>
    </xdr:to>
    <xdr:graphicFrame macro="">
      <xdr:nvGraphicFramePr>
        <xdr:cNvPr id="24" name="Chart 23">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282577</xdr:colOff>
      <xdr:row>524</xdr:row>
      <xdr:rowOff>145142</xdr:rowOff>
    </xdr:from>
    <xdr:to>
      <xdr:col>7</xdr:col>
      <xdr:colOff>899584</xdr:colOff>
      <xdr:row>542</xdr:row>
      <xdr:rowOff>127000</xdr:rowOff>
    </xdr:to>
    <xdr:graphicFrame macro="">
      <xdr:nvGraphicFramePr>
        <xdr:cNvPr id="27" name="Chart 26">
          <a:extLst>
            <a:ext uri="{FF2B5EF4-FFF2-40B4-BE49-F238E27FC236}">
              <a16:creationId xmlns:a16="http://schemas.microsoft.com/office/drawing/2014/main" id="{00000000-0008-0000-03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81643</xdr:colOff>
      <xdr:row>525</xdr:row>
      <xdr:rowOff>45358</xdr:rowOff>
    </xdr:from>
    <xdr:to>
      <xdr:col>20</xdr:col>
      <xdr:colOff>412750</xdr:colOff>
      <xdr:row>543</xdr:row>
      <xdr:rowOff>0</xdr:rowOff>
    </xdr:to>
    <xdr:graphicFrame macro="">
      <xdr:nvGraphicFramePr>
        <xdr:cNvPr id="28" name="Chart 27">
          <a:extLst>
            <a:ext uri="{FF2B5EF4-FFF2-40B4-BE49-F238E27FC236}">
              <a16:creationId xmlns:a16="http://schemas.microsoft.com/office/drawing/2014/main" id="{00000000-0008-0000-03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280536</xdr:colOff>
      <xdr:row>493</xdr:row>
      <xdr:rowOff>74083</xdr:rowOff>
    </xdr:from>
    <xdr:to>
      <xdr:col>8</xdr:col>
      <xdr:colOff>58209</xdr:colOff>
      <xdr:row>511</xdr:row>
      <xdr:rowOff>84969</xdr:rowOff>
    </xdr:to>
    <xdr:graphicFrame macro="">
      <xdr:nvGraphicFramePr>
        <xdr:cNvPr id="31" name="Chart 30">
          <a:extLst>
            <a:ext uri="{FF2B5EF4-FFF2-40B4-BE49-F238E27FC236}">
              <a16:creationId xmlns:a16="http://schemas.microsoft.com/office/drawing/2014/main" id="{00000000-0008-0000-03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248178</xdr:colOff>
      <xdr:row>493</xdr:row>
      <xdr:rowOff>76200</xdr:rowOff>
    </xdr:from>
    <xdr:to>
      <xdr:col>22</xdr:col>
      <xdr:colOff>497417</xdr:colOff>
      <xdr:row>511</xdr:row>
      <xdr:rowOff>53180</xdr:rowOff>
    </xdr:to>
    <xdr:graphicFrame macro="">
      <xdr:nvGraphicFramePr>
        <xdr:cNvPr id="32" name="Chart 31">
          <a:extLst>
            <a:ext uri="{FF2B5EF4-FFF2-40B4-BE49-F238E27FC236}">
              <a16:creationId xmlns:a16="http://schemas.microsoft.com/office/drawing/2014/main" id="{00000000-0008-0000-03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13759</xdr:colOff>
      <xdr:row>555</xdr:row>
      <xdr:rowOff>105834</xdr:rowOff>
    </xdr:from>
    <xdr:to>
      <xdr:col>8</xdr:col>
      <xdr:colOff>98778</xdr:colOff>
      <xdr:row>572</xdr:row>
      <xdr:rowOff>121708</xdr:rowOff>
    </xdr:to>
    <xdr:graphicFrame macro="">
      <xdr:nvGraphicFramePr>
        <xdr:cNvPr id="35" name="Chart 34">
          <a:extLst>
            <a:ext uri="{FF2B5EF4-FFF2-40B4-BE49-F238E27FC236}">
              <a16:creationId xmlns:a16="http://schemas.microsoft.com/office/drawing/2014/main" id="{00000000-0008-0000-03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56888</xdr:colOff>
      <xdr:row>436</xdr:row>
      <xdr:rowOff>167216</xdr:rowOff>
    </xdr:from>
    <xdr:to>
      <xdr:col>8</xdr:col>
      <xdr:colOff>624418</xdr:colOff>
      <xdr:row>454</xdr:row>
      <xdr:rowOff>64822</xdr:rowOff>
    </xdr:to>
    <xdr:graphicFrame macro="">
      <xdr:nvGraphicFramePr>
        <xdr:cNvPr id="37" name="Chart 36">
          <a:extLst>
            <a:ext uri="{FF2B5EF4-FFF2-40B4-BE49-F238E27FC236}">
              <a16:creationId xmlns:a16="http://schemas.microsoft.com/office/drawing/2014/main" id="{00000000-0008-0000-03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15</xdr:col>
      <xdr:colOff>184453</xdr:colOff>
      <xdr:row>436</xdr:row>
      <xdr:rowOff>104926</xdr:rowOff>
    </xdr:from>
    <xdr:to>
      <xdr:col>22</xdr:col>
      <xdr:colOff>698500</xdr:colOff>
      <xdr:row>454</xdr:row>
      <xdr:rowOff>126092</xdr:rowOff>
    </xdr:to>
    <xdr:graphicFrame macro="">
      <xdr:nvGraphicFramePr>
        <xdr:cNvPr id="38" name="Chart 37">
          <a:extLst>
            <a:ext uri="{FF2B5EF4-FFF2-40B4-BE49-F238E27FC236}">
              <a16:creationId xmlns:a16="http://schemas.microsoft.com/office/drawing/2014/main" id="{00000000-0008-0000-03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15</xdr:col>
      <xdr:colOff>77107</xdr:colOff>
      <xdr:row>177</xdr:row>
      <xdr:rowOff>190500</xdr:rowOff>
    </xdr:from>
    <xdr:to>
      <xdr:col>22</xdr:col>
      <xdr:colOff>447524</xdr:colOff>
      <xdr:row>199</xdr:row>
      <xdr:rowOff>19656</xdr:rowOff>
    </xdr:to>
    <xdr:graphicFrame macro="">
      <xdr:nvGraphicFramePr>
        <xdr:cNvPr id="41" name="Chart 40">
          <a:extLst>
            <a:ext uri="{FF2B5EF4-FFF2-40B4-BE49-F238E27FC236}">
              <a16:creationId xmlns:a16="http://schemas.microsoft.com/office/drawing/2014/main" id="{00000000-0008-0000-03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absolute">
    <xdr:from>
      <xdr:col>1</xdr:col>
      <xdr:colOff>31750</xdr:colOff>
      <xdr:row>76</xdr:row>
      <xdr:rowOff>105832</xdr:rowOff>
    </xdr:from>
    <xdr:to>
      <xdr:col>7</xdr:col>
      <xdr:colOff>6652</xdr:colOff>
      <xdr:row>93</xdr:row>
      <xdr:rowOff>18141</xdr:rowOff>
    </xdr:to>
    <xdr:graphicFrame macro="">
      <xdr:nvGraphicFramePr>
        <xdr:cNvPr id="46" name="Chart 4">
          <a:extLst>
            <a:ext uri="{FF2B5EF4-FFF2-40B4-BE49-F238E27FC236}">
              <a16:creationId xmlns:a16="http://schemas.microsoft.com/office/drawing/2014/main" id="{00000000-0008-0000-03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absolute">
    <xdr:from>
      <xdr:col>7</xdr:col>
      <xdr:colOff>52917</xdr:colOff>
      <xdr:row>76</xdr:row>
      <xdr:rowOff>52916</xdr:rowOff>
    </xdr:from>
    <xdr:to>
      <xdr:col>14</xdr:col>
      <xdr:colOff>712107</xdr:colOff>
      <xdr:row>93</xdr:row>
      <xdr:rowOff>0</xdr:rowOff>
    </xdr:to>
    <xdr:graphicFrame macro="">
      <xdr:nvGraphicFramePr>
        <xdr:cNvPr id="47" name="Chart 4">
          <a:extLst>
            <a:ext uri="{FF2B5EF4-FFF2-40B4-BE49-F238E27FC236}">
              <a16:creationId xmlns:a16="http://schemas.microsoft.com/office/drawing/2014/main" id="{00000000-0008-0000-03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7</xdr:col>
      <xdr:colOff>52917</xdr:colOff>
      <xdr:row>6</xdr:row>
      <xdr:rowOff>152399</xdr:rowOff>
    </xdr:from>
    <xdr:to>
      <xdr:col>13</xdr:col>
      <xdr:colOff>0</xdr:colOff>
      <xdr:row>22</xdr:row>
      <xdr:rowOff>46111</xdr:rowOff>
    </xdr:to>
    <xdr:graphicFrame macro="">
      <xdr:nvGraphicFramePr>
        <xdr:cNvPr id="50" name="Chart 49">
          <a:extLst>
            <a:ext uri="{FF2B5EF4-FFF2-40B4-BE49-F238E27FC236}">
              <a16:creationId xmlns:a16="http://schemas.microsoft.com/office/drawing/2014/main" id="{00000000-0008-0000-03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absolute">
    <xdr:from>
      <xdr:col>1</xdr:col>
      <xdr:colOff>2115</xdr:colOff>
      <xdr:row>6</xdr:row>
      <xdr:rowOff>158749</xdr:rowOff>
    </xdr:from>
    <xdr:to>
      <xdr:col>6</xdr:col>
      <xdr:colOff>839106</xdr:colOff>
      <xdr:row>22</xdr:row>
      <xdr:rowOff>56619</xdr:rowOff>
    </xdr:to>
    <xdr:graphicFrame macro="">
      <xdr:nvGraphicFramePr>
        <xdr:cNvPr id="51" name="Chart 2">
          <a:extLst>
            <a:ext uri="{FF2B5EF4-FFF2-40B4-BE49-F238E27FC236}">
              <a16:creationId xmlns:a16="http://schemas.microsoft.com/office/drawing/2014/main" id="{00000000-0008-0000-03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21166</xdr:colOff>
      <xdr:row>175</xdr:row>
      <xdr:rowOff>169030</xdr:rowOff>
    </xdr:from>
    <xdr:to>
      <xdr:col>6</xdr:col>
      <xdr:colOff>624416</xdr:colOff>
      <xdr:row>195</xdr:row>
      <xdr:rowOff>84667</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22</xdr:col>
      <xdr:colOff>578758</xdr:colOff>
      <xdr:row>209</xdr:row>
      <xdr:rowOff>114300</xdr:rowOff>
    </xdr:from>
    <xdr:to>
      <xdr:col>28</xdr:col>
      <xdr:colOff>95856</xdr:colOff>
      <xdr:row>227</xdr:row>
      <xdr:rowOff>143327</xdr:rowOff>
    </xdr:to>
    <xdr:graphicFrame macro="">
      <xdr:nvGraphicFramePr>
        <xdr:cNvPr id="44" name="Chart 43">
          <a:extLst>
            <a:ext uri="{FF2B5EF4-FFF2-40B4-BE49-F238E27FC236}">
              <a16:creationId xmlns:a16="http://schemas.microsoft.com/office/drawing/2014/main" id="{00000000-0008-0000-03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25246</xdr:colOff>
      <xdr:row>209</xdr:row>
      <xdr:rowOff>102432</xdr:rowOff>
    </xdr:from>
    <xdr:to>
      <xdr:col>7</xdr:col>
      <xdr:colOff>783166</xdr:colOff>
      <xdr:row>227</xdr:row>
      <xdr:rowOff>148167</xdr:rowOff>
    </xdr:to>
    <xdr:graphicFrame macro="">
      <xdr:nvGraphicFramePr>
        <xdr:cNvPr id="52" name="Chart 51">
          <a:extLst>
            <a:ext uri="{FF2B5EF4-FFF2-40B4-BE49-F238E27FC236}">
              <a16:creationId xmlns:a16="http://schemas.microsoft.com/office/drawing/2014/main" id="{00000000-0008-0000-03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8</xdr:col>
      <xdr:colOff>105833</xdr:colOff>
      <xdr:row>0</xdr:row>
      <xdr:rowOff>116416</xdr:rowOff>
    </xdr:from>
    <xdr:to>
      <xdr:col>12</xdr:col>
      <xdr:colOff>290446</xdr:colOff>
      <xdr:row>4</xdr:row>
      <xdr:rowOff>108194</xdr:rowOff>
    </xdr:to>
    <xdr:pic>
      <xdr:nvPicPr>
        <xdr:cNvPr id="39" name="Picture 38">
          <a:extLst>
            <a:ext uri="{FF2B5EF4-FFF2-40B4-BE49-F238E27FC236}">
              <a16:creationId xmlns:a16="http://schemas.microsoft.com/office/drawing/2014/main" id="{00000000-0008-0000-0300-000027000000}"/>
            </a:ext>
          </a:extLst>
        </xdr:cNvPr>
        <xdr:cNvPicPr>
          <a:picLocks noChangeAspect="1"/>
        </xdr:cNvPicPr>
      </xdr:nvPicPr>
      <xdr:blipFill>
        <a:blip xmlns:r="http://schemas.openxmlformats.org/officeDocument/2006/relationships" r:embed="rId28"/>
        <a:stretch>
          <a:fillRect/>
        </a:stretch>
      </xdr:blipFill>
      <xdr:spPr>
        <a:xfrm>
          <a:off x="9448271" y="116416"/>
          <a:ext cx="3883489" cy="849028"/>
        </a:xfrm>
        <a:prstGeom prst="rect">
          <a:avLst/>
        </a:prstGeom>
      </xdr:spPr>
    </xdr:pic>
    <xdr:clientData/>
  </xdr:twoCellAnchor>
  <xdr:twoCellAnchor editAs="absolute">
    <xdr:from>
      <xdr:col>7</xdr:col>
      <xdr:colOff>306915</xdr:colOff>
      <xdr:row>118</xdr:row>
      <xdr:rowOff>91622</xdr:rowOff>
    </xdr:from>
    <xdr:to>
      <xdr:col>14</xdr:col>
      <xdr:colOff>585105</xdr:colOff>
      <xdr:row>135</xdr:row>
      <xdr:rowOff>61232</xdr:rowOff>
    </xdr:to>
    <xdr:graphicFrame macro="">
      <xdr:nvGraphicFramePr>
        <xdr:cNvPr id="42" name="Chart 11">
          <a:extLst>
            <a:ext uri="{FF2B5EF4-FFF2-40B4-BE49-F238E27FC236}">
              <a16:creationId xmlns:a16="http://schemas.microsoft.com/office/drawing/2014/main" id="{00000000-0008-0000-03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74082</xdr:colOff>
      <xdr:row>245</xdr:row>
      <xdr:rowOff>149678</xdr:rowOff>
    </xdr:from>
    <xdr:to>
      <xdr:col>7</xdr:col>
      <xdr:colOff>550333</xdr:colOff>
      <xdr:row>263</xdr:row>
      <xdr:rowOff>74083</xdr:rowOff>
    </xdr:to>
    <xdr:graphicFrame macro="">
      <xdr:nvGraphicFramePr>
        <xdr:cNvPr id="45" name="Chart 44">
          <a:extLst>
            <a:ext uri="{FF2B5EF4-FFF2-40B4-BE49-F238E27FC236}">
              <a16:creationId xmlns:a16="http://schemas.microsoft.com/office/drawing/2014/main" id="{00000000-0008-0000-03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292101</xdr:colOff>
      <xdr:row>332</xdr:row>
      <xdr:rowOff>31750</xdr:rowOff>
    </xdr:from>
    <xdr:to>
      <xdr:col>7</xdr:col>
      <xdr:colOff>721784</xdr:colOff>
      <xdr:row>349</xdr:row>
      <xdr:rowOff>118532</xdr:rowOff>
    </xdr:to>
    <xdr:graphicFrame macro="">
      <xdr:nvGraphicFramePr>
        <xdr:cNvPr id="53" name="Chart 52">
          <a:extLst>
            <a:ext uri="{FF2B5EF4-FFF2-40B4-BE49-F238E27FC236}">
              <a16:creationId xmlns:a16="http://schemas.microsoft.com/office/drawing/2014/main" id="{00000000-0008-0000-03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15</xdr:col>
      <xdr:colOff>127303</xdr:colOff>
      <xdr:row>332</xdr:row>
      <xdr:rowOff>106740</xdr:rowOff>
    </xdr:from>
    <xdr:to>
      <xdr:col>22</xdr:col>
      <xdr:colOff>215901</xdr:colOff>
      <xdr:row>350</xdr:row>
      <xdr:rowOff>61383</xdr:rowOff>
    </xdr:to>
    <xdr:graphicFrame macro="">
      <xdr:nvGraphicFramePr>
        <xdr:cNvPr id="54" name="Chart 53">
          <a:extLst>
            <a:ext uri="{FF2B5EF4-FFF2-40B4-BE49-F238E27FC236}">
              <a16:creationId xmlns:a16="http://schemas.microsoft.com/office/drawing/2014/main" id="{00000000-0008-0000-03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21770</xdr:colOff>
      <xdr:row>360</xdr:row>
      <xdr:rowOff>71059</xdr:rowOff>
    </xdr:from>
    <xdr:to>
      <xdr:col>7</xdr:col>
      <xdr:colOff>793750</xdr:colOff>
      <xdr:row>381</xdr:row>
      <xdr:rowOff>103717</xdr:rowOff>
    </xdr:to>
    <xdr:graphicFrame macro="">
      <xdr:nvGraphicFramePr>
        <xdr:cNvPr id="55" name="Chart 54">
          <a:extLst>
            <a:ext uri="{FF2B5EF4-FFF2-40B4-BE49-F238E27FC236}">
              <a16:creationId xmlns:a16="http://schemas.microsoft.com/office/drawing/2014/main" id="{00000000-0008-0000-03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15</xdr:col>
      <xdr:colOff>68942</xdr:colOff>
      <xdr:row>360</xdr:row>
      <xdr:rowOff>51403</xdr:rowOff>
    </xdr:from>
    <xdr:to>
      <xdr:col>22</xdr:col>
      <xdr:colOff>143934</xdr:colOff>
      <xdr:row>381</xdr:row>
      <xdr:rowOff>29633</xdr:rowOff>
    </xdr:to>
    <xdr:graphicFrame macro="">
      <xdr:nvGraphicFramePr>
        <xdr:cNvPr id="56" name="Chart 55">
          <a:extLst>
            <a:ext uri="{FF2B5EF4-FFF2-40B4-BE49-F238E27FC236}">
              <a16:creationId xmlns:a16="http://schemas.microsoft.com/office/drawing/2014/main" id="{00000000-0008-0000-03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15</xdr:col>
      <xdr:colOff>158750</xdr:colOff>
      <xdr:row>75</xdr:row>
      <xdr:rowOff>88899</xdr:rowOff>
    </xdr:from>
    <xdr:to>
      <xdr:col>23</xdr:col>
      <xdr:colOff>10583</xdr:colOff>
      <xdr:row>92</xdr:row>
      <xdr:rowOff>169335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18</xdr:col>
      <xdr:colOff>589644</xdr:colOff>
      <xdr:row>97</xdr:row>
      <xdr:rowOff>176893</xdr:rowOff>
    </xdr:from>
    <xdr:to>
      <xdr:col>22</xdr:col>
      <xdr:colOff>730250</xdr:colOff>
      <xdr:row>112</xdr:row>
      <xdr:rowOff>174625</xdr:rowOff>
    </xdr:to>
    <xdr:graphicFrame macro="">
      <xdr:nvGraphicFramePr>
        <xdr:cNvPr id="9" name="Chart 8">
          <a:extLst>
            <a:ext uri="{FF2B5EF4-FFF2-40B4-BE49-F238E27FC236}">
              <a16:creationId xmlns:a16="http://schemas.microsoft.com/office/drawing/2014/main" id="{00000000-0008-0000-03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15</xdr:col>
      <xdr:colOff>0</xdr:colOff>
      <xdr:row>97</xdr:row>
      <xdr:rowOff>171298</xdr:rowOff>
    </xdr:from>
    <xdr:to>
      <xdr:col>19</xdr:col>
      <xdr:colOff>333375</xdr:colOff>
      <xdr:row>112</xdr:row>
      <xdr:rowOff>174625</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15</xdr:col>
      <xdr:colOff>105834</xdr:colOff>
      <xdr:row>209</xdr:row>
      <xdr:rowOff>82550</xdr:rowOff>
    </xdr:from>
    <xdr:to>
      <xdr:col>22</xdr:col>
      <xdr:colOff>490009</xdr:colOff>
      <xdr:row>227</xdr:row>
      <xdr:rowOff>142649</xdr:rowOff>
    </xdr:to>
    <xdr:graphicFrame macro="">
      <xdr:nvGraphicFramePr>
        <xdr:cNvPr id="58" name="Chart 57">
          <a:extLst>
            <a:ext uri="{FF2B5EF4-FFF2-40B4-BE49-F238E27FC236}">
              <a16:creationId xmlns:a16="http://schemas.microsoft.com/office/drawing/2014/main" id="{00000000-0008-0000-03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15</xdr:col>
      <xdr:colOff>101864</xdr:colOff>
      <xdr:row>54</xdr:row>
      <xdr:rowOff>43921</xdr:rowOff>
    </xdr:from>
    <xdr:to>
      <xdr:col>20</xdr:col>
      <xdr:colOff>841376</xdr:colOff>
      <xdr:row>68</xdr:row>
      <xdr:rowOff>8996</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15</xdr:col>
      <xdr:colOff>0</xdr:colOff>
      <xdr:row>556</xdr:row>
      <xdr:rowOff>119138</xdr:rowOff>
    </xdr:from>
    <xdr:to>
      <xdr:col>22</xdr:col>
      <xdr:colOff>197556</xdr:colOff>
      <xdr:row>573</xdr:row>
      <xdr:rowOff>164041</xdr:rowOff>
    </xdr:to>
    <xdr:graphicFrame macro="">
      <xdr:nvGraphicFramePr>
        <xdr:cNvPr id="59" name="Chart 58">
          <a:extLst>
            <a:ext uri="{FF2B5EF4-FFF2-40B4-BE49-F238E27FC236}">
              <a16:creationId xmlns:a16="http://schemas.microsoft.com/office/drawing/2014/main" id="{00000000-0008-0000-03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15</xdr:col>
      <xdr:colOff>128512</xdr:colOff>
      <xdr:row>274</xdr:row>
      <xdr:rowOff>93435</xdr:rowOff>
    </xdr:from>
    <xdr:to>
      <xdr:col>22</xdr:col>
      <xdr:colOff>225275</xdr:colOff>
      <xdr:row>292</xdr:row>
      <xdr:rowOff>40820</xdr:rowOff>
    </xdr:to>
    <xdr:graphicFrame macro="">
      <xdr:nvGraphicFramePr>
        <xdr:cNvPr id="12" name="Chart 11">
          <a:extLst>
            <a:ext uri="{FF2B5EF4-FFF2-40B4-BE49-F238E27FC236}">
              <a16:creationId xmlns:a16="http://schemas.microsoft.com/office/drawing/2014/main" id="{00000000-0008-0000-03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xdr:col>
      <xdr:colOff>58660</xdr:colOff>
      <xdr:row>272</xdr:row>
      <xdr:rowOff>127908</xdr:rowOff>
    </xdr:from>
    <xdr:to>
      <xdr:col>7</xdr:col>
      <xdr:colOff>210154</xdr:colOff>
      <xdr:row>290</xdr:row>
      <xdr:rowOff>75293</xdr:rowOff>
    </xdr:to>
    <xdr:graphicFrame macro="">
      <xdr:nvGraphicFramePr>
        <xdr:cNvPr id="60" name="Chart 59">
          <a:extLst>
            <a:ext uri="{FF2B5EF4-FFF2-40B4-BE49-F238E27FC236}">
              <a16:creationId xmlns:a16="http://schemas.microsoft.com/office/drawing/2014/main" id="{00000000-0008-0000-0300-00003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6</xdr:col>
      <xdr:colOff>751417</xdr:colOff>
      <xdr:row>176</xdr:row>
      <xdr:rowOff>31750</xdr:rowOff>
    </xdr:from>
    <xdr:to>
      <xdr:col>12</xdr:col>
      <xdr:colOff>751416</xdr:colOff>
      <xdr:row>195</xdr:row>
      <xdr:rowOff>63500</xdr:rowOff>
    </xdr:to>
    <xdr:graphicFrame macro="">
      <xdr:nvGraphicFramePr>
        <xdr:cNvPr id="64" name="Chart 63">
          <a:extLst>
            <a:ext uri="{FF2B5EF4-FFF2-40B4-BE49-F238E27FC236}">
              <a16:creationId xmlns:a16="http://schemas.microsoft.com/office/drawing/2014/main" id="{00000000-0008-0000-03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15</xdr:col>
      <xdr:colOff>147865</xdr:colOff>
      <xdr:row>246</xdr:row>
      <xdr:rowOff>159657</xdr:rowOff>
    </xdr:from>
    <xdr:to>
      <xdr:col>22</xdr:col>
      <xdr:colOff>247651</xdr:colOff>
      <xdr:row>264</xdr:row>
      <xdr:rowOff>107042</xdr:rowOff>
    </xdr:to>
    <xdr:graphicFrame macro="">
      <xdr:nvGraphicFramePr>
        <xdr:cNvPr id="57" name="Chart 56">
          <a:extLst>
            <a:ext uri="{FF2B5EF4-FFF2-40B4-BE49-F238E27FC236}">
              <a16:creationId xmlns:a16="http://schemas.microsoft.com/office/drawing/2014/main" id="{00000000-0008-0000-0300-00003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0.53843</cdr:x>
      <cdr:y>0.00491</cdr:y>
    </cdr:from>
    <cdr:to>
      <cdr:x>1</cdr:x>
      <cdr:y>0.16292</cdr:y>
    </cdr:to>
    <cdr:pic>
      <cdr:nvPicPr>
        <cdr:cNvPr id="2" name="Picture 1">
          <a:extLst xmlns:a="http://schemas.openxmlformats.org/drawingml/2006/main">
            <a:ext uri="{FF2B5EF4-FFF2-40B4-BE49-F238E27FC236}">
              <a16:creationId xmlns:a16="http://schemas.microsoft.com/office/drawing/2014/main" id="{00000000-0008-0000-0500-000027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2656240" y="14515"/>
          <a:ext cx="2277103" cy="46733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10</xdr:col>
      <xdr:colOff>323170</xdr:colOff>
      <xdr:row>0</xdr:row>
      <xdr:rowOff>133804</xdr:rowOff>
    </xdr:from>
    <xdr:to>
      <xdr:col>14</xdr:col>
      <xdr:colOff>757248</xdr:colOff>
      <xdr:row>5</xdr:row>
      <xdr:rowOff>40915</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866313" y="133804"/>
          <a:ext cx="3881221" cy="8596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495528</xdr:colOff>
      <xdr:row>0</xdr:row>
      <xdr:rowOff>77107</xdr:rowOff>
    </xdr:from>
    <xdr:to>
      <xdr:col>15</xdr:col>
      <xdr:colOff>165338</xdr:colOff>
      <xdr:row>4</xdr:row>
      <xdr:rowOff>147504</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8269742" y="77107"/>
          <a:ext cx="3933382" cy="85961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293686</xdr:colOff>
      <xdr:row>0</xdr:row>
      <xdr:rowOff>89959</xdr:rowOff>
    </xdr:from>
    <xdr:to>
      <xdr:col>15</xdr:col>
      <xdr:colOff>775011</xdr:colOff>
      <xdr:row>5</xdr:row>
      <xdr:rowOff>5007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9956269" y="89959"/>
          <a:ext cx="3867992" cy="867548"/>
        </a:xfrm>
        <a:prstGeom prst="rect">
          <a:avLst/>
        </a:prstGeom>
      </xdr:spPr>
    </xdr:pic>
    <xdr:clientData/>
  </xdr:twoCellAnchor>
  <xdr:twoCellAnchor>
    <xdr:from>
      <xdr:col>5</xdr:col>
      <xdr:colOff>597959</xdr:colOff>
      <xdr:row>115</xdr:row>
      <xdr:rowOff>57150</xdr:rowOff>
    </xdr:from>
    <xdr:to>
      <xdr:col>14</xdr:col>
      <xdr:colOff>116417</xdr:colOff>
      <xdr:row>132</xdr:row>
      <xdr:rowOff>101600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667884</xdr:colOff>
      <xdr:row>0</xdr:row>
      <xdr:rowOff>90714</xdr:rowOff>
    </xdr:from>
    <xdr:to>
      <xdr:col>13</xdr:col>
      <xdr:colOff>854767</xdr:colOff>
      <xdr:row>4</xdr:row>
      <xdr:rowOff>161111</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8786813" y="90714"/>
          <a:ext cx="3888025" cy="859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CC"/>
  </sheetPr>
  <dimension ref="A1:T85"/>
  <sheetViews>
    <sheetView showGridLines="0" tabSelected="1" zoomScale="80" zoomScaleNormal="80" zoomScalePageLayoutView="80" workbookViewId="0"/>
  </sheetViews>
  <sheetFormatPr defaultColWidth="9.21875" defaultRowHeight="13.2"/>
  <cols>
    <col min="1" max="1" width="4.44140625" customWidth="1"/>
    <col min="2" max="2" width="36.21875" customWidth="1"/>
    <col min="3" max="3" width="41.44140625" customWidth="1"/>
    <col min="4" max="4" width="38.33203125" customWidth="1"/>
  </cols>
  <sheetData>
    <row r="1" spans="1:20">
      <c r="A1" s="38"/>
      <c r="B1" s="38"/>
      <c r="C1" s="38"/>
      <c r="D1" s="38"/>
      <c r="E1" s="38"/>
      <c r="F1" s="38"/>
      <c r="G1" s="38"/>
      <c r="H1" s="38"/>
      <c r="I1" s="38"/>
      <c r="J1" s="38"/>
      <c r="K1" s="38"/>
      <c r="L1" s="38"/>
      <c r="M1" s="38"/>
      <c r="N1" s="38"/>
      <c r="O1" s="38"/>
      <c r="P1" s="38"/>
      <c r="Q1" s="38"/>
      <c r="R1" s="38"/>
      <c r="S1" s="38"/>
      <c r="T1" s="38"/>
    </row>
    <row r="2" spans="1:20" ht="17.399999999999999">
      <c r="A2" s="38"/>
      <c r="B2" s="102" t="s">
        <v>159</v>
      </c>
      <c r="C2" s="38"/>
      <c r="D2" s="38"/>
      <c r="E2" s="38"/>
      <c r="F2" s="38"/>
      <c r="G2" s="38"/>
      <c r="H2" s="38"/>
      <c r="I2" s="38"/>
      <c r="J2" s="38"/>
      <c r="K2" s="38"/>
      <c r="L2" s="38"/>
      <c r="M2" s="38"/>
      <c r="N2" s="38"/>
      <c r="O2" s="38"/>
      <c r="P2" s="38"/>
      <c r="Q2" s="38"/>
      <c r="R2" s="38"/>
      <c r="S2" s="38"/>
      <c r="T2" s="38"/>
    </row>
    <row r="3" spans="1:20" ht="17.399999999999999">
      <c r="A3" s="38"/>
      <c r="B3" s="595" t="s">
        <v>556</v>
      </c>
      <c r="C3" s="38"/>
      <c r="D3" s="38"/>
      <c r="E3" s="38"/>
      <c r="F3" s="38"/>
      <c r="G3" s="38"/>
      <c r="H3" s="38"/>
      <c r="I3" s="38"/>
      <c r="J3" s="38"/>
      <c r="K3" s="38"/>
      <c r="L3" s="38"/>
      <c r="M3" s="38"/>
      <c r="N3" s="38"/>
      <c r="O3" s="38"/>
      <c r="P3" s="38"/>
      <c r="Q3" s="38"/>
      <c r="R3" s="38"/>
      <c r="S3" s="38"/>
      <c r="T3" s="38"/>
    </row>
    <row r="4" spans="1:20">
      <c r="A4" s="38"/>
      <c r="B4" s="38"/>
      <c r="C4" s="38"/>
      <c r="D4" s="38"/>
      <c r="E4" s="38"/>
      <c r="F4" s="38"/>
      <c r="G4" s="38"/>
      <c r="H4" s="38"/>
      <c r="I4" s="38"/>
      <c r="J4" s="38"/>
      <c r="K4" s="38"/>
      <c r="L4" s="38"/>
      <c r="M4" s="38"/>
      <c r="N4" s="38"/>
      <c r="O4" s="38"/>
      <c r="P4" s="38"/>
      <c r="Q4" s="38"/>
      <c r="R4" s="38"/>
      <c r="S4" s="38"/>
      <c r="T4" s="38"/>
    </row>
    <row r="5" spans="1:20">
      <c r="A5" s="38"/>
      <c r="B5" s="39" t="s">
        <v>43</v>
      </c>
      <c r="C5" s="38"/>
      <c r="D5" s="38"/>
      <c r="E5" s="38"/>
      <c r="F5" s="38"/>
      <c r="G5" s="38"/>
      <c r="H5" s="38"/>
      <c r="I5" s="38"/>
      <c r="J5" s="38"/>
      <c r="K5" s="38"/>
      <c r="L5" s="38"/>
      <c r="M5" s="38"/>
      <c r="N5" s="38"/>
      <c r="O5" s="38"/>
      <c r="P5" s="38"/>
      <c r="Q5" s="38"/>
      <c r="R5" s="38"/>
      <c r="S5" s="38"/>
      <c r="T5" s="38"/>
    </row>
    <row r="6" spans="1:20" ht="12.75" customHeight="1">
      <c r="A6" s="38"/>
      <c r="B6" s="571" t="s">
        <v>475</v>
      </c>
      <c r="C6" s="571"/>
      <c r="D6" s="571"/>
      <c r="E6" s="571"/>
      <c r="F6" s="571"/>
      <c r="G6" s="571"/>
      <c r="H6" s="571"/>
      <c r="I6" s="571"/>
      <c r="J6" s="571"/>
      <c r="K6" s="571"/>
      <c r="L6" s="208"/>
      <c r="M6" s="208"/>
      <c r="N6" s="38"/>
      <c r="O6" s="38"/>
      <c r="P6" s="38"/>
      <c r="Q6" s="38"/>
      <c r="R6" s="38"/>
      <c r="S6" s="38"/>
      <c r="T6" s="38"/>
    </row>
    <row r="7" spans="1:20">
      <c r="A7" s="38"/>
      <c r="B7" s="571"/>
      <c r="C7" s="571"/>
      <c r="D7" s="571"/>
      <c r="E7" s="571"/>
      <c r="F7" s="571"/>
      <c r="G7" s="571"/>
      <c r="H7" s="571"/>
      <c r="I7" s="571"/>
      <c r="J7" s="571"/>
      <c r="K7" s="571"/>
      <c r="L7" s="208"/>
      <c r="M7" s="208"/>
      <c r="N7" s="38"/>
      <c r="O7" s="38"/>
      <c r="P7" s="38"/>
      <c r="Q7" s="38"/>
      <c r="R7" s="38"/>
      <c r="S7" s="38"/>
      <c r="T7" s="38"/>
    </row>
    <row r="8" spans="1:20">
      <c r="A8" s="38"/>
      <c r="B8" s="571"/>
      <c r="C8" s="571"/>
      <c r="D8" s="571"/>
      <c r="E8" s="571"/>
      <c r="F8" s="571"/>
      <c r="G8" s="571"/>
      <c r="H8" s="571"/>
      <c r="I8" s="571"/>
      <c r="J8" s="571"/>
      <c r="K8" s="571"/>
      <c r="L8" s="208"/>
      <c r="M8" s="208"/>
      <c r="N8" s="38"/>
      <c r="O8" s="38"/>
      <c r="P8" s="38"/>
      <c r="Q8" s="38"/>
      <c r="R8" s="38"/>
      <c r="S8" s="38"/>
      <c r="T8" s="38"/>
    </row>
    <row r="9" spans="1:20">
      <c r="A9" s="38"/>
      <c r="B9" s="571"/>
      <c r="C9" s="571"/>
      <c r="D9" s="571"/>
      <c r="E9" s="571"/>
      <c r="F9" s="571"/>
      <c r="G9" s="571"/>
      <c r="H9" s="571"/>
      <c r="I9" s="571"/>
      <c r="J9" s="571"/>
      <c r="K9" s="571"/>
      <c r="L9" s="208"/>
      <c r="M9" s="208"/>
      <c r="N9" s="38"/>
      <c r="O9" s="38"/>
      <c r="P9" s="38"/>
      <c r="Q9" s="38"/>
      <c r="R9" s="38"/>
      <c r="S9" s="38"/>
      <c r="T9" s="38"/>
    </row>
    <row r="10" spans="1:20" ht="22.5" customHeight="1">
      <c r="A10" s="38"/>
      <c r="B10" s="571"/>
      <c r="C10" s="571"/>
      <c r="D10" s="571"/>
      <c r="E10" s="571"/>
      <c r="F10" s="571"/>
      <c r="G10" s="571"/>
      <c r="H10" s="571"/>
      <c r="I10" s="571"/>
      <c r="J10" s="571"/>
      <c r="K10" s="571"/>
      <c r="L10" s="208"/>
      <c r="M10" s="208"/>
      <c r="N10" s="38"/>
      <c r="O10" s="38"/>
      <c r="P10" s="38"/>
      <c r="Q10" s="38"/>
      <c r="R10" s="38"/>
      <c r="S10" s="38"/>
      <c r="T10" s="38"/>
    </row>
    <row r="11" spans="1:20">
      <c r="A11" s="38"/>
      <c r="B11" s="38" t="s">
        <v>44</v>
      </c>
      <c r="C11" s="38"/>
      <c r="D11" s="38"/>
      <c r="E11" s="38"/>
      <c r="F11" s="38"/>
      <c r="G11" s="38"/>
      <c r="H11" s="38"/>
      <c r="I11" s="38"/>
      <c r="J11" s="38"/>
      <c r="K11" s="38"/>
      <c r="L11" s="38"/>
      <c r="M11" s="38"/>
      <c r="N11" s="38"/>
      <c r="O11" s="38"/>
      <c r="P11" s="38"/>
      <c r="Q11" s="38"/>
      <c r="R11" s="38"/>
      <c r="S11" s="38"/>
      <c r="T11" s="38"/>
    </row>
    <row r="12" spans="1:20">
      <c r="A12" s="38"/>
      <c r="B12" s="313" t="s">
        <v>45</v>
      </c>
      <c r="C12" s="314" t="s">
        <v>46</v>
      </c>
      <c r="D12" s="516" t="s">
        <v>454</v>
      </c>
      <c r="E12" s="38"/>
      <c r="F12" s="38"/>
      <c r="G12" s="38"/>
      <c r="H12" s="38"/>
      <c r="I12" s="38"/>
      <c r="J12" s="38"/>
      <c r="K12" s="38"/>
      <c r="L12" s="38" t="s">
        <v>141</v>
      </c>
      <c r="M12" s="38"/>
      <c r="N12" s="38"/>
      <c r="O12" s="38"/>
      <c r="P12" s="38"/>
      <c r="Q12" s="38"/>
      <c r="R12" s="38"/>
      <c r="S12" s="38"/>
      <c r="T12" s="38"/>
    </row>
    <row r="13" spans="1:20">
      <c r="A13" s="38"/>
      <c r="B13" s="315" t="s">
        <v>451</v>
      </c>
      <c r="C13" s="316" t="s">
        <v>77</v>
      </c>
      <c r="D13" s="517"/>
      <c r="E13" s="38"/>
      <c r="F13" s="38"/>
      <c r="G13" s="38"/>
      <c r="H13" s="38"/>
      <c r="I13" s="38"/>
      <c r="J13" s="38"/>
      <c r="K13" s="38"/>
      <c r="L13" s="38"/>
      <c r="M13" s="38"/>
      <c r="N13" s="38"/>
      <c r="O13" s="38"/>
      <c r="P13" s="38"/>
      <c r="Q13" s="38"/>
      <c r="R13" s="38"/>
      <c r="S13" s="38"/>
      <c r="T13" s="38"/>
    </row>
    <row r="14" spans="1:20">
      <c r="A14" s="38"/>
      <c r="B14" s="315" t="s">
        <v>277</v>
      </c>
      <c r="C14" s="316" t="s">
        <v>77</v>
      </c>
      <c r="D14" s="517" t="s">
        <v>452</v>
      </c>
      <c r="E14" s="38"/>
      <c r="F14" s="38"/>
      <c r="G14" s="38"/>
      <c r="H14" s="38"/>
      <c r="I14" s="38"/>
      <c r="J14" s="38"/>
      <c r="K14" s="38"/>
      <c r="L14" s="38"/>
      <c r="M14" s="38"/>
      <c r="N14" s="38"/>
      <c r="O14" s="38"/>
      <c r="P14" s="38"/>
      <c r="Q14" s="38"/>
      <c r="R14" s="38"/>
      <c r="S14" s="38"/>
      <c r="T14" s="38"/>
    </row>
    <row r="15" spans="1:20">
      <c r="A15" s="38"/>
      <c r="B15" s="315" t="s">
        <v>278</v>
      </c>
      <c r="C15" s="317" t="s">
        <v>82</v>
      </c>
      <c r="D15" s="517"/>
      <c r="E15" s="38"/>
      <c r="F15" s="38"/>
      <c r="G15" s="38"/>
      <c r="H15" s="38"/>
      <c r="I15" s="38"/>
      <c r="J15" s="38"/>
      <c r="K15" s="38"/>
      <c r="L15" s="38"/>
      <c r="M15" s="38"/>
      <c r="N15" s="38"/>
      <c r="O15" s="38"/>
      <c r="P15" s="38"/>
      <c r="Q15" s="38"/>
      <c r="R15" s="38"/>
      <c r="S15" s="38"/>
      <c r="T15" s="38"/>
    </row>
    <row r="16" spans="1:20">
      <c r="A16" s="38"/>
      <c r="B16" s="318" t="s">
        <v>115</v>
      </c>
      <c r="C16" s="317" t="s">
        <v>82</v>
      </c>
      <c r="D16" s="517"/>
      <c r="E16" s="38"/>
      <c r="F16" s="38"/>
      <c r="G16" s="38"/>
      <c r="H16" s="38"/>
      <c r="I16" s="38"/>
      <c r="J16" s="38"/>
      <c r="K16" s="38"/>
      <c r="L16" s="38"/>
      <c r="M16" s="38"/>
      <c r="N16" s="38"/>
      <c r="O16" s="38"/>
      <c r="P16" s="38"/>
      <c r="Q16" s="38"/>
      <c r="R16" s="38"/>
      <c r="S16" s="38"/>
      <c r="T16" s="38"/>
    </row>
    <row r="17" spans="1:20">
      <c r="A17" s="38"/>
      <c r="B17" s="315" t="s">
        <v>137</v>
      </c>
      <c r="C17" s="317" t="s">
        <v>127</v>
      </c>
      <c r="D17" s="517" t="s">
        <v>458</v>
      </c>
      <c r="E17" s="38"/>
      <c r="F17" s="38"/>
      <c r="G17" s="38"/>
      <c r="H17" s="38"/>
      <c r="I17" s="38"/>
      <c r="J17" s="38"/>
      <c r="K17" s="38"/>
      <c r="L17" s="38"/>
      <c r="M17" s="38"/>
      <c r="N17" s="38"/>
      <c r="O17" s="38"/>
      <c r="P17" s="38"/>
      <c r="Q17" s="38"/>
      <c r="R17" s="38"/>
      <c r="S17" s="38"/>
      <c r="T17" s="38"/>
    </row>
    <row r="18" spans="1:20">
      <c r="A18" s="38"/>
      <c r="B18" s="202" t="s">
        <v>279</v>
      </c>
      <c r="C18" s="317" t="s">
        <v>127</v>
      </c>
      <c r="D18" s="517" t="s">
        <v>448</v>
      </c>
      <c r="E18" s="38"/>
      <c r="F18" s="38"/>
      <c r="G18" s="38"/>
      <c r="H18" s="38"/>
      <c r="I18" s="38"/>
      <c r="J18" s="38"/>
      <c r="K18" s="38"/>
      <c r="L18" s="38"/>
      <c r="M18" s="38"/>
      <c r="N18" s="38"/>
      <c r="O18" s="38"/>
      <c r="P18" s="38"/>
      <c r="Q18" s="38"/>
      <c r="R18" s="38"/>
      <c r="S18" s="38"/>
      <c r="T18" s="38"/>
    </row>
    <row r="19" spans="1:20">
      <c r="A19" s="38"/>
      <c r="B19" s="202" t="s">
        <v>455</v>
      </c>
      <c r="C19" s="316" t="s">
        <v>77</v>
      </c>
      <c r="D19" s="517"/>
      <c r="E19" s="38"/>
      <c r="F19" s="38"/>
      <c r="G19" s="38"/>
      <c r="H19" s="38"/>
      <c r="I19" s="38"/>
      <c r="J19" s="38"/>
      <c r="K19" s="38"/>
      <c r="L19" s="38"/>
      <c r="M19" s="38"/>
      <c r="N19" s="38"/>
      <c r="O19" s="38"/>
      <c r="P19" s="38"/>
      <c r="Q19" s="38"/>
      <c r="R19" s="38"/>
      <c r="S19" s="38"/>
      <c r="T19" s="38"/>
    </row>
    <row r="20" spans="1:20">
      <c r="A20" s="38"/>
      <c r="B20" s="202" t="s">
        <v>457</v>
      </c>
      <c r="C20" s="316" t="s">
        <v>77</v>
      </c>
      <c r="D20" s="517"/>
      <c r="E20" s="38"/>
      <c r="F20" s="38"/>
      <c r="G20" s="38"/>
      <c r="H20" s="38"/>
      <c r="I20" s="38"/>
      <c r="J20" s="38"/>
      <c r="K20" s="38"/>
      <c r="L20" s="38"/>
      <c r="M20" s="38"/>
      <c r="N20" s="38"/>
      <c r="O20" s="38"/>
      <c r="P20" s="38"/>
      <c r="Q20" s="38"/>
      <c r="R20" s="38"/>
      <c r="S20" s="38"/>
      <c r="T20" s="38"/>
    </row>
    <row r="21" spans="1:20">
      <c r="A21" s="38"/>
      <c r="B21" s="202" t="s">
        <v>280</v>
      </c>
      <c r="C21" s="316" t="s">
        <v>77</v>
      </c>
      <c r="D21" s="517" t="s">
        <v>447</v>
      </c>
      <c r="E21" s="38"/>
      <c r="F21" s="38"/>
      <c r="G21" s="38"/>
      <c r="H21" s="38"/>
      <c r="I21" s="38"/>
      <c r="J21" s="38"/>
      <c r="K21" s="38"/>
      <c r="L21" s="38"/>
      <c r="M21" s="38"/>
      <c r="N21" s="38"/>
      <c r="O21" s="38"/>
      <c r="P21" s="38"/>
      <c r="Q21" s="38"/>
      <c r="R21" s="38"/>
      <c r="S21" s="38"/>
      <c r="T21" s="38"/>
    </row>
    <row r="22" spans="1:20">
      <c r="A22" s="38"/>
      <c r="B22" s="202" t="s">
        <v>281</v>
      </c>
      <c r="C22" s="316" t="s">
        <v>82</v>
      </c>
      <c r="D22" s="517"/>
      <c r="E22" s="38"/>
      <c r="F22" s="38"/>
      <c r="G22" s="38"/>
      <c r="H22" s="38"/>
      <c r="I22" s="38"/>
      <c r="J22" s="38"/>
      <c r="K22" s="38"/>
      <c r="L22" s="38"/>
      <c r="M22" s="38"/>
      <c r="N22" s="38"/>
      <c r="O22" s="38"/>
      <c r="P22" s="38"/>
      <c r="Q22" s="38"/>
      <c r="R22" s="38"/>
      <c r="S22" s="38"/>
      <c r="T22" s="38"/>
    </row>
    <row r="23" spans="1:20">
      <c r="A23" s="38"/>
      <c r="B23" s="202" t="s">
        <v>116</v>
      </c>
      <c r="C23" s="316" t="s">
        <v>127</v>
      </c>
      <c r="D23" s="517"/>
      <c r="E23" s="38"/>
      <c r="F23" s="38"/>
      <c r="G23" s="38"/>
      <c r="H23" s="38"/>
      <c r="I23" s="38"/>
      <c r="J23" s="38"/>
      <c r="K23" s="38"/>
      <c r="L23" s="38"/>
      <c r="M23" s="38"/>
      <c r="N23" s="38"/>
      <c r="O23" s="38"/>
      <c r="P23" s="38"/>
      <c r="Q23" s="38"/>
      <c r="R23" s="38"/>
      <c r="S23" s="38"/>
      <c r="T23" s="38"/>
    </row>
    <row r="24" spans="1:20">
      <c r="A24" s="38"/>
      <c r="B24" s="202" t="s">
        <v>120</v>
      </c>
      <c r="C24" s="317" t="s">
        <v>127</v>
      </c>
      <c r="D24" s="517"/>
      <c r="E24" s="38"/>
      <c r="F24" s="38"/>
      <c r="G24" s="38"/>
      <c r="H24" s="38"/>
      <c r="I24" s="38"/>
      <c r="J24" s="38"/>
      <c r="K24" s="38"/>
      <c r="L24" s="38"/>
      <c r="M24" s="38"/>
      <c r="N24" s="38"/>
      <c r="O24" s="38"/>
      <c r="P24" s="38"/>
      <c r="Q24" s="38"/>
      <c r="R24" s="38"/>
      <c r="S24" s="38"/>
      <c r="T24" s="38"/>
    </row>
    <row r="25" spans="1:20">
      <c r="A25" s="38"/>
      <c r="B25" s="202" t="s">
        <v>47</v>
      </c>
      <c r="C25" s="316" t="s">
        <v>138</v>
      </c>
      <c r="D25" s="517" t="s">
        <v>447</v>
      </c>
      <c r="E25" s="38"/>
      <c r="F25" s="38"/>
      <c r="G25" s="38"/>
      <c r="H25" s="38"/>
      <c r="I25" s="38"/>
      <c r="J25" s="38"/>
      <c r="K25" s="38"/>
      <c r="L25" s="38"/>
      <c r="M25" s="38"/>
      <c r="N25" s="38"/>
      <c r="O25" s="38"/>
      <c r="P25" s="38"/>
      <c r="Q25" s="38"/>
      <c r="R25" s="38"/>
      <c r="S25" s="38"/>
      <c r="T25" s="38"/>
    </row>
    <row r="26" spans="1:20">
      <c r="A26" s="38"/>
      <c r="B26" s="202" t="s">
        <v>282</v>
      </c>
      <c r="C26" s="316" t="s">
        <v>283</v>
      </c>
      <c r="D26" s="517"/>
      <c r="E26" s="38"/>
      <c r="F26" s="38"/>
      <c r="G26" s="38"/>
      <c r="H26" s="38"/>
      <c r="I26" s="38"/>
      <c r="J26" s="38"/>
      <c r="K26" s="38"/>
      <c r="L26" s="38"/>
      <c r="M26" s="38"/>
      <c r="N26" s="38"/>
      <c r="O26" s="38"/>
      <c r="P26" s="38"/>
      <c r="Q26" s="38"/>
      <c r="R26" s="38"/>
      <c r="S26" s="38"/>
      <c r="T26" s="38"/>
    </row>
    <row r="27" spans="1:20">
      <c r="A27" s="38"/>
      <c r="B27" s="202" t="s">
        <v>48</v>
      </c>
      <c r="C27" s="317" t="s">
        <v>82</v>
      </c>
      <c r="D27" s="517"/>
      <c r="E27" s="38"/>
      <c r="F27" s="38"/>
      <c r="G27" s="38"/>
      <c r="H27" s="38"/>
      <c r="I27" s="38"/>
      <c r="J27" s="38"/>
      <c r="K27" s="38"/>
      <c r="L27" s="38"/>
      <c r="M27" s="38"/>
      <c r="N27" s="38"/>
      <c r="O27" s="38"/>
      <c r="P27" s="38"/>
      <c r="Q27" s="38"/>
      <c r="R27" s="38"/>
      <c r="S27" s="38"/>
      <c r="T27" s="38"/>
    </row>
    <row r="28" spans="1:20">
      <c r="A28" s="38"/>
      <c r="B28" s="202" t="s">
        <v>284</v>
      </c>
      <c r="C28" s="316" t="s">
        <v>283</v>
      </c>
      <c r="D28" s="517"/>
      <c r="E28" s="38"/>
      <c r="F28" s="38"/>
      <c r="G28" s="38"/>
      <c r="H28" s="38"/>
      <c r="I28" s="38"/>
      <c r="J28" s="38"/>
      <c r="K28" s="38"/>
      <c r="L28" s="38"/>
      <c r="M28" s="38"/>
      <c r="N28" s="38"/>
      <c r="O28" s="38"/>
      <c r="P28" s="38"/>
      <c r="Q28" s="38"/>
      <c r="R28" s="38"/>
      <c r="S28" s="38"/>
      <c r="T28" s="38"/>
    </row>
    <row r="29" spans="1:20">
      <c r="A29" s="38"/>
      <c r="B29" s="165" t="s">
        <v>78</v>
      </c>
      <c r="C29" s="317" t="s">
        <v>127</v>
      </c>
      <c r="D29" s="517"/>
      <c r="E29" s="38"/>
      <c r="F29" s="38"/>
      <c r="G29" s="38"/>
      <c r="H29" s="38"/>
      <c r="I29" s="38"/>
      <c r="J29" s="38"/>
      <c r="K29" s="38"/>
      <c r="L29" s="38"/>
      <c r="M29" s="38"/>
      <c r="N29" s="38"/>
      <c r="O29" s="38"/>
      <c r="P29" s="38"/>
      <c r="Q29" s="38"/>
      <c r="R29" s="38"/>
      <c r="S29" s="38"/>
      <c r="T29" s="38"/>
    </row>
    <row r="30" spans="1:20">
      <c r="A30" s="38"/>
      <c r="B30" s="165" t="s">
        <v>79</v>
      </c>
      <c r="C30" s="317" t="s">
        <v>82</v>
      </c>
      <c r="D30" s="517"/>
      <c r="E30" s="38"/>
      <c r="F30" s="38"/>
      <c r="G30" s="38"/>
      <c r="H30" s="38"/>
      <c r="I30" s="38"/>
      <c r="J30" s="38"/>
      <c r="K30" s="38"/>
      <c r="L30" s="38"/>
      <c r="M30" s="38"/>
      <c r="N30" s="38"/>
      <c r="O30" s="38"/>
      <c r="P30" s="38"/>
      <c r="Q30" s="38"/>
      <c r="R30" s="38"/>
      <c r="S30" s="38"/>
      <c r="T30" s="38"/>
    </row>
    <row r="31" spans="1:20">
      <c r="A31" s="38"/>
      <c r="B31" s="202" t="s">
        <v>49</v>
      </c>
      <c r="C31" s="316" t="s">
        <v>127</v>
      </c>
      <c r="D31" s="517"/>
      <c r="E31" s="38"/>
      <c r="F31" s="38"/>
      <c r="G31" s="38"/>
      <c r="H31" s="38"/>
      <c r="I31" s="38"/>
      <c r="J31" s="38"/>
      <c r="K31" s="38"/>
      <c r="L31" s="38"/>
      <c r="M31" s="38"/>
      <c r="N31" s="38"/>
      <c r="O31" s="38"/>
      <c r="P31" s="38"/>
      <c r="Q31" s="38"/>
      <c r="R31" s="38"/>
      <c r="S31" s="38"/>
      <c r="T31" s="38"/>
    </row>
    <row r="32" spans="1:20">
      <c r="A32" s="38"/>
      <c r="B32" s="165" t="s">
        <v>121</v>
      </c>
      <c r="C32" s="317" t="s">
        <v>82</v>
      </c>
      <c r="D32" s="517"/>
      <c r="E32" s="38"/>
      <c r="F32" s="38"/>
      <c r="G32" s="38"/>
      <c r="H32" s="38"/>
      <c r="I32" s="38"/>
      <c r="J32" s="38"/>
      <c r="K32" s="38"/>
      <c r="L32" s="38"/>
      <c r="M32" s="38"/>
      <c r="N32" s="38"/>
      <c r="O32" s="38"/>
      <c r="P32" s="38"/>
      <c r="Q32" s="38"/>
      <c r="R32" s="38"/>
      <c r="S32" s="38"/>
      <c r="T32" s="38"/>
    </row>
    <row r="33" spans="1:20">
      <c r="A33" s="38"/>
      <c r="B33" s="202" t="s">
        <v>285</v>
      </c>
      <c r="C33" s="316" t="s">
        <v>82</v>
      </c>
      <c r="D33" s="517"/>
      <c r="E33" s="38"/>
      <c r="F33" s="38"/>
      <c r="G33" s="38"/>
      <c r="H33" s="38"/>
      <c r="I33" s="38"/>
      <c r="J33" s="38"/>
      <c r="K33" s="38"/>
      <c r="L33" s="38"/>
      <c r="M33" s="38"/>
      <c r="N33" s="38"/>
      <c r="O33" s="38"/>
      <c r="P33" s="38"/>
      <c r="Q33" s="38"/>
      <c r="R33" s="38"/>
      <c r="S33" s="38"/>
      <c r="T33" s="38"/>
    </row>
    <row r="34" spans="1:20">
      <c r="A34" s="38"/>
      <c r="B34" s="202" t="s">
        <v>286</v>
      </c>
      <c r="C34" s="316" t="s">
        <v>77</v>
      </c>
      <c r="D34" s="517"/>
      <c r="E34" s="38"/>
      <c r="F34" s="38"/>
      <c r="G34" s="38"/>
      <c r="H34" s="38"/>
      <c r="I34" s="38"/>
      <c r="J34" s="38"/>
      <c r="K34" s="38"/>
      <c r="L34" s="38"/>
      <c r="M34" s="38"/>
      <c r="N34" s="38"/>
      <c r="O34" s="38"/>
      <c r="P34" s="38"/>
      <c r="Q34" s="38"/>
      <c r="R34" s="38"/>
      <c r="S34" s="38"/>
      <c r="T34" s="38"/>
    </row>
    <row r="35" spans="1:20">
      <c r="A35" s="38"/>
      <c r="B35" s="202" t="s">
        <v>287</v>
      </c>
      <c r="C35" s="317" t="s">
        <v>138</v>
      </c>
      <c r="D35" s="517" t="s">
        <v>453</v>
      </c>
      <c r="E35" s="38"/>
      <c r="F35" s="38"/>
      <c r="G35" s="38"/>
      <c r="H35" s="38"/>
      <c r="I35" s="38"/>
      <c r="J35" s="38"/>
      <c r="K35" s="38"/>
      <c r="L35" s="38"/>
      <c r="M35" s="38"/>
      <c r="N35" s="38"/>
      <c r="O35" s="38"/>
      <c r="P35" s="38"/>
      <c r="Q35" s="38"/>
      <c r="R35" s="38"/>
      <c r="S35" s="38"/>
      <c r="T35" s="38"/>
    </row>
    <row r="36" spans="1:20">
      <c r="A36" s="38"/>
      <c r="B36" s="202" t="s">
        <v>288</v>
      </c>
      <c r="C36" s="317" t="s">
        <v>138</v>
      </c>
      <c r="D36" s="517"/>
      <c r="E36" s="38"/>
      <c r="F36" s="38"/>
      <c r="G36" s="38"/>
      <c r="H36" s="38"/>
      <c r="I36" s="38"/>
      <c r="J36" s="38"/>
      <c r="K36" s="38"/>
      <c r="L36" s="38"/>
      <c r="M36" s="38"/>
      <c r="N36" s="38"/>
      <c r="O36" s="38"/>
      <c r="P36" s="38"/>
      <c r="Q36" s="38"/>
      <c r="R36" s="38"/>
      <c r="S36" s="38"/>
      <c r="T36" s="38"/>
    </row>
    <row r="37" spans="1:20">
      <c r="A37" s="38"/>
      <c r="B37" s="202" t="s">
        <v>289</v>
      </c>
      <c r="C37" s="317" t="s">
        <v>138</v>
      </c>
      <c r="D37" s="517" t="s">
        <v>449</v>
      </c>
      <c r="E37" s="38"/>
      <c r="F37" s="38"/>
      <c r="G37" s="38"/>
      <c r="H37" s="38"/>
      <c r="I37" s="38"/>
      <c r="J37" s="38"/>
      <c r="K37" s="38"/>
      <c r="L37" s="38"/>
      <c r="M37" s="38"/>
      <c r="N37" s="38"/>
      <c r="O37" s="38"/>
      <c r="P37" s="38"/>
      <c r="Q37" s="38"/>
      <c r="R37" s="38"/>
      <c r="S37" s="38"/>
      <c r="T37" s="38"/>
    </row>
    <row r="38" spans="1:20">
      <c r="A38" s="38"/>
      <c r="B38" s="202" t="s">
        <v>235</v>
      </c>
      <c r="C38" s="317" t="s">
        <v>82</v>
      </c>
      <c r="D38" s="517"/>
      <c r="E38" s="38"/>
      <c r="F38" s="38"/>
      <c r="G38" s="38"/>
      <c r="H38" s="38"/>
      <c r="I38" s="38"/>
      <c r="J38" s="38"/>
      <c r="K38" s="38"/>
      <c r="L38" s="38"/>
      <c r="M38" s="38"/>
      <c r="N38" s="38"/>
      <c r="O38" s="38"/>
      <c r="P38" s="38"/>
      <c r="Q38" s="38"/>
      <c r="R38" s="38"/>
      <c r="S38" s="38"/>
      <c r="T38" s="38"/>
    </row>
    <row r="39" spans="1:20">
      <c r="A39" s="38"/>
      <c r="B39" s="202" t="s">
        <v>456</v>
      </c>
      <c r="C39" s="317" t="s">
        <v>77</v>
      </c>
      <c r="D39" s="517"/>
      <c r="E39" s="38"/>
      <c r="F39" s="38"/>
      <c r="G39" s="38"/>
      <c r="H39" s="38"/>
      <c r="I39" s="38"/>
      <c r="J39" s="38"/>
      <c r="K39" s="38"/>
      <c r="L39" s="38"/>
      <c r="M39" s="38"/>
      <c r="N39" s="38"/>
      <c r="O39" s="38"/>
      <c r="P39" s="38"/>
      <c r="Q39" s="38"/>
      <c r="R39" s="38"/>
      <c r="S39" s="38"/>
      <c r="T39" s="38"/>
    </row>
    <row r="40" spans="1:20" ht="12.75" customHeight="1">
      <c r="A40" s="38"/>
      <c r="B40" s="165" t="s">
        <v>117</v>
      </c>
      <c r="C40" s="317" t="s">
        <v>82</v>
      </c>
      <c r="D40" s="517"/>
      <c r="E40" s="38"/>
      <c r="F40" s="38"/>
      <c r="G40" s="38"/>
      <c r="H40" s="38"/>
      <c r="I40" s="38"/>
      <c r="J40" s="38"/>
      <c r="K40" s="38"/>
      <c r="L40" s="38"/>
      <c r="M40" s="38"/>
      <c r="N40" s="38"/>
      <c r="O40" s="38"/>
      <c r="P40" s="38"/>
      <c r="Q40" s="38"/>
      <c r="R40" s="38"/>
      <c r="S40" s="38"/>
      <c r="T40" s="38"/>
    </row>
    <row r="41" spans="1:20" ht="12.75" customHeight="1">
      <c r="A41" s="38"/>
      <c r="B41" s="165" t="s">
        <v>65</v>
      </c>
      <c r="C41" s="317" t="s">
        <v>127</v>
      </c>
      <c r="D41" s="517" t="s">
        <v>446</v>
      </c>
      <c r="E41" s="38"/>
      <c r="F41" s="38"/>
      <c r="G41" s="38"/>
      <c r="H41" s="38"/>
      <c r="I41" s="38"/>
      <c r="J41" s="38"/>
      <c r="K41" s="38"/>
      <c r="L41" s="38"/>
      <c r="M41" s="38"/>
      <c r="N41" s="38"/>
      <c r="O41" s="38"/>
      <c r="P41" s="38"/>
      <c r="Q41" s="38"/>
      <c r="R41" s="38"/>
      <c r="S41" s="38"/>
      <c r="T41" s="38"/>
    </row>
    <row r="42" spans="1:20" ht="12.75" customHeight="1">
      <c r="A42" s="38"/>
      <c r="B42" s="165" t="s">
        <v>80</v>
      </c>
      <c r="C42" s="317" t="s">
        <v>138</v>
      </c>
      <c r="D42" s="517" t="s">
        <v>446</v>
      </c>
      <c r="E42" s="38"/>
      <c r="F42" s="38"/>
      <c r="G42" s="38"/>
      <c r="H42" s="38"/>
      <c r="I42" s="38"/>
      <c r="J42" s="38"/>
      <c r="K42" s="38"/>
      <c r="L42" s="38"/>
      <c r="M42" s="38"/>
      <c r="N42" s="38"/>
      <c r="O42" s="38"/>
      <c r="P42" s="38"/>
      <c r="Q42" s="38"/>
      <c r="R42" s="38"/>
      <c r="S42" s="38"/>
      <c r="T42" s="38"/>
    </row>
    <row r="43" spans="1:20" ht="12.75" customHeight="1">
      <c r="A43" s="38"/>
      <c r="B43" s="202" t="s">
        <v>50</v>
      </c>
      <c r="C43" s="316" t="s">
        <v>138</v>
      </c>
      <c r="D43" s="517"/>
      <c r="E43" s="38"/>
      <c r="F43" s="38"/>
      <c r="G43" s="38"/>
      <c r="H43" s="38"/>
      <c r="I43" s="38"/>
      <c r="J43" s="38"/>
      <c r="K43" s="38"/>
      <c r="L43" s="38"/>
      <c r="M43" s="38"/>
      <c r="N43" s="38"/>
      <c r="O43" s="38"/>
      <c r="P43" s="38"/>
      <c r="Q43" s="38"/>
      <c r="R43" s="38"/>
      <c r="S43" s="38"/>
      <c r="T43" s="38"/>
    </row>
    <row r="44" spans="1:20" ht="12.75" customHeight="1">
      <c r="A44" s="38"/>
      <c r="B44" s="202" t="s">
        <v>290</v>
      </c>
      <c r="C44" s="316" t="s">
        <v>77</v>
      </c>
      <c r="D44" s="517" t="s">
        <v>450</v>
      </c>
      <c r="E44" s="38"/>
      <c r="F44" s="38"/>
      <c r="G44" s="38"/>
      <c r="H44" s="38"/>
      <c r="I44" s="38"/>
      <c r="J44" s="38"/>
      <c r="K44" s="38"/>
      <c r="L44" s="38"/>
      <c r="M44" s="38"/>
      <c r="N44" s="38"/>
      <c r="O44" s="38"/>
      <c r="P44" s="38"/>
      <c r="Q44" s="38"/>
      <c r="R44" s="38"/>
      <c r="S44" s="38"/>
      <c r="T44" s="38"/>
    </row>
    <row r="45" spans="1:20" ht="12.75" customHeight="1">
      <c r="A45" s="38"/>
      <c r="B45" s="202" t="s">
        <v>291</v>
      </c>
      <c r="C45" s="317" t="s">
        <v>82</v>
      </c>
      <c r="D45" s="517"/>
      <c r="E45" s="38"/>
      <c r="F45" s="38"/>
      <c r="G45" s="38"/>
      <c r="H45" s="38"/>
      <c r="I45" s="38"/>
      <c r="J45" s="38"/>
      <c r="K45" s="38"/>
      <c r="L45" s="38"/>
      <c r="M45" s="38"/>
      <c r="N45" s="38"/>
      <c r="O45" s="38"/>
      <c r="P45" s="38"/>
      <c r="Q45" s="38"/>
      <c r="R45" s="38"/>
      <c r="S45" s="38"/>
      <c r="T45" s="38"/>
    </row>
    <row r="46" spans="1:20" ht="12.75" customHeight="1">
      <c r="A46" s="38"/>
      <c r="B46" s="202" t="s">
        <v>81</v>
      </c>
      <c r="C46" s="317" t="s">
        <v>82</v>
      </c>
      <c r="D46" s="517"/>
      <c r="E46" s="38"/>
      <c r="F46" s="38"/>
      <c r="G46" s="38"/>
      <c r="H46" s="38"/>
      <c r="I46" s="38"/>
      <c r="J46" s="38"/>
      <c r="K46" s="38"/>
      <c r="L46" s="38"/>
      <c r="M46" s="38"/>
      <c r="N46" s="38"/>
      <c r="O46" s="38"/>
      <c r="P46" s="38"/>
      <c r="Q46" s="38"/>
      <c r="R46" s="38"/>
      <c r="S46" s="38"/>
      <c r="T46" s="38"/>
    </row>
    <row r="47" spans="1:20" ht="12.75" customHeight="1">
      <c r="A47" s="38"/>
      <c r="B47" s="202" t="s">
        <v>459</v>
      </c>
      <c r="C47" s="317" t="s">
        <v>77</v>
      </c>
      <c r="D47" s="517"/>
      <c r="E47" s="38"/>
      <c r="F47" s="38"/>
      <c r="G47" s="38"/>
      <c r="H47" s="38"/>
      <c r="I47" s="38"/>
      <c r="J47" s="38"/>
      <c r="K47" s="38"/>
      <c r="L47" s="38"/>
      <c r="M47" s="38"/>
      <c r="N47" s="38"/>
      <c r="O47" s="38"/>
      <c r="P47" s="38"/>
      <c r="Q47" s="38"/>
      <c r="R47" s="38"/>
      <c r="S47" s="38"/>
      <c r="T47" s="38"/>
    </row>
    <row r="48" spans="1:20" ht="12.75" customHeight="1">
      <c r="A48" s="38"/>
      <c r="B48" s="165" t="s">
        <v>139</v>
      </c>
      <c r="C48" s="317" t="s">
        <v>82</v>
      </c>
      <c r="D48" s="517"/>
      <c r="E48" s="38"/>
      <c r="F48" s="38"/>
      <c r="G48" s="38"/>
      <c r="H48" s="38"/>
      <c r="I48" s="38"/>
      <c r="J48" s="38"/>
      <c r="K48" s="38"/>
      <c r="L48" s="38"/>
      <c r="M48" s="38"/>
      <c r="N48" s="38"/>
      <c r="O48" s="38"/>
      <c r="P48" s="38"/>
      <c r="Q48" s="38"/>
      <c r="R48" s="38"/>
      <c r="S48" s="38"/>
      <c r="T48" s="38"/>
    </row>
    <row r="49" spans="1:20" ht="12.75" customHeight="1">
      <c r="A49" s="38"/>
      <c r="B49" s="165" t="s">
        <v>140</v>
      </c>
      <c r="C49" s="317" t="s">
        <v>127</v>
      </c>
      <c r="D49" s="517"/>
      <c r="E49" s="38"/>
      <c r="F49" s="38"/>
      <c r="G49" s="38"/>
      <c r="H49" s="38"/>
      <c r="I49" s="38"/>
      <c r="J49" s="38"/>
      <c r="K49" s="38"/>
      <c r="L49" s="38"/>
      <c r="M49" s="38"/>
      <c r="N49" s="38"/>
      <c r="O49" s="38"/>
      <c r="P49" s="38"/>
      <c r="Q49" s="38"/>
      <c r="R49" s="38"/>
      <c r="S49" s="38"/>
      <c r="T49" s="38"/>
    </row>
    <row r="50" spans="1:20" ht="12.75" customHeight="1">
      <c r="A50" s="38"/>
      <c r="B50" s="99"/>
      <c r="C50" s="99"/>
      <c r="D50" s="38"/>
      <c r="E50" s="38"/>
      <c r="F50" s="38"/>
      <c r="G50" s="38"/>
      <c r="H50" s="38"/>
      <c r="I50" s="38"/>
      <c r="J50" s="38"/>
      <c r="K50" s="38"/>
      <c r="L50" s="38"/>
      <c r="M50" s="38"/>
      <c r="N50" s="38"/>
      <c r="O50" s="38"/>
      <c r="P50" s="38"/>
      <c r="Q50" s="38"/>
      <c r="R50" s="38"/>
      <c r="S50" s="38"/>
      <c r="T50" s="38"/>
    </row>
    <row r="51" spans="1:20" ht="12.75" customHeight="1">
      <c r="A51" s="38"/>
      <c r="B51" s="99"/>
      <c r="C51" s="99"/>
      <c r="D51" s="38"/>
      <c r="E51" s="38"/>
      <c r="F51" s="38"/>
      <c r="G51" s="38"/>
      <c r="H51" s="38"/>
      <c r="I51" s="38"/>
      <c r="J51" s="38"/>
      <c r="K51" s="38"/>
      <c r="L51" s="38"/>
      <c r="M51" s="38"/>
      <c r="N51" s="38"/>
      <c r="O51" s="38"/>
      <c r="P51" s="38"/>
      <c r="Q51" s="38"/>
      <c r="R51" s="38"/>
      <c r="S51" s="38"/>
      <c r="T51" s="38"/>
    </row>
    <row r="52" spans="1:20" ht="48" customHeight="1">
      <c r="A52" s="38"/>
      <c r="B52" s="570" t="s">
        <v>142</v>
      </c>
      <c r="C52" s="570"/>
      <c r="D52" s="570"/>
      <c r="E52" s="570"/>
      <c r="F52" s="570"/>
      <c r="G52" s="570"/>
      <c r="H52" s="570"/>
      <c r="I52" s="570"/>
      <c r="J52" s="570"/>
      <c r="K52" s="570"/>
      <c r="L52" s="38"/>
      <c r="M52" s="38"/>
      <c r="N52" s="38"/>
      <c r="O52" s="38"/>
      <c r="P52" s="38"/>
      <c r="Q52" s="38"/>
      <c r="R52" s="38"/>
      <c r="S52" s="38"/>
      <c r="T52" s="38"/>
    </row>
    <row r="53" spans="1:20">
      <c r="A53" s="38"/>
      <c r="B53" s="99"/>
      <c r="C53" s="99"/>
      <c r="D53" s="38"/>
      <c r="E53" s="38"/>
      <c r="F53" s="38"/>
      <c r="G53" s="38"/>
      <c r="H53" s="38"/>
      <c r="I53" s="38"/>
      <c r="J53" s="38"/>
      <c r="K53" s="38"/>
      <c r="L53" s="38"/>
      <c r="M53" s="38"/>
      <c r="N53" s="38"/>
      <c r="O53" s="38"/>
      <c r="P53" s="38"/>
      <c r="Q53" s="38"/>
      <c r="R53" s="38"/>
      <c r="S53" s="38"/>
      <c r="T53" s="38"/>
    </row>
    <row r="54" spans="1:20">
      <c r="A54" s="38"/>
      <c r="B54" s="99"/>
      <c r="C54" s="99"/>
      <c r="D54" s="38"/>
      <c r="E54" s="38"/>
      <c r="F54" s="38"/>
      <c r="G54" s="38"/>
      <c r="H54" s="38"/>
      <c r="I54" s="38"/>
      <c r="J54" s="38"/>
      <c r="K54" s="38"/>
      <c r="L54" s="38"/>
      <c r="M54" s="38"/>
      <c r="N54" s="38"/>
      <c r="O54" s="38"/>
      <c r="P54" s="38"/>
      <c r="Q54" s="38"/>
      <c r="R54" s="38"/>
      <c r="S54" s="38"/>
      <c r="T54" s="38"/>
    </row>
    <row r="55" spans="1:20" ht="12.75" customHeight="1">
      <c r="A55" s="38"/>
      <c r="B55" s="99"/>
      <c r="C55" s="99"/>
      <c r="D55" s="38"/>
      <c r="E55" s="38"/>
      <c r="F55" s="38"/>
      <c r="G55" s="38"/>
      <c r="H55" s="38"/>
      <c r="I55" s="38"/>
      <c r="J55" s="38"/>
      <c r="K55" s="38"/>
      <c r="L55" s="38"/>
      <c r="M55" s="38"/>
      <c r="N55" s="38"/>
      <c r="O55" s="38"/>
      <c r="P55" s="38"/>
      <c r="Q55" s="38"/>
      <c r="R55" s="38"/>
      <c r="S55" s="38"/>
      <c r="T55" s="38"/>
    </row>
    <row r="56" spans="1:20">
      <c r="A56" s="38"/>
      <c r="B56" s="99"/>
      <c r="C56" s="99"/>
      <c r="D56" s="38"/>
      <c r="E56" s="38"/>
      <c r="F56" s="38"/>
      <c r="G56" s="38"/>
      <c r="H56" s="38"/>
      <c r="I56" s="38"/>
      <c r="J56" s="38"/>
      <c r="K56" s="38"/>
      <c r="L56" s="38"/>
      <c r="M56" s="38"/>
      <c r="N56" s="38"/>
      <c r="O56" s="38"/>
      <c r="P56" s="38"/>
      <c r="Q56" s="38"/>
      <c r="R56" s="38"/>
      <c r="S56" s="38"/>
      <c r="T56" s="38"/>
    </row>
    <row r="57" spans="1:20">
      <c r="A57" s="38"/>
      <c r="B57" s="99"/>
      <c r="C57" s="99"/>
      <c r="D57" s="38"/>
      <c r="E57" s="38"/>
      <c r="F57" s="38"/>
      <c r="G57" s="38"/>
      <c r="H57" s="38"/>
      <c r="I57" s="38"/>
      <c r="J57" s="38"/>
      <c r="K57" s="38"/>
      <c r="L57" s="38"/>
      <c r="M57" s="38"/>
      <c r="N57" s="38"/>
      <c r="O57" s="38"/>
      <c r="P57" s="38"/>
      <c r="Q57" s="38"/>
      <c r="R57" s="38"/>
      <c r="S57" s="38"/>
      <c r="T57" s="38"/>
    </row>
    <row r="58" spans="1:20">
      <c r="A58" s="38"/>
      <c r="B58" s="99"/>
      <c r="C58" s="99"/>
      <c r="D58" s="38"/>
      <c r="E58" s="38"/>
      <c r="F58" s="38"/>
      <c r="G58" s="38"/>
      <c r="H58" s="38"/>
      <c r="I58" s="38"/>
      <c r="J58" s="38"/>
      <c r="K58" s="38"/>
      <c r="L58" s="38"/>
      <c r="M58" s="38"/>
      <c r="N58" s="38"/>
      <c r="O58" s="38"/>
      <c r="P58" s="38"/>
      <c r="Q58" s="38"/>
      <c r="R58" s="38"/>
      <c r="S58" s="38"/>
      <c r="T58" s="38"/>
    </row>
    <row r="59" spans="1:20">
      <c r="A59" s="38"/>
      <c r="B59" s="38"/>
      <c r="C59" s="38"/>
      <c r="D59" s="38"/>
      <c r="E59" s="38"/>
      <c r="F59" s="38"/>
      <c r="G59" s="38"/>
      <c r="H59" s="38"/>
      <c r="I59" s="38"/>
      <c r="J59" s="38"/>
      <c r="K59" s="38"/>
      <c r="L59" s="38"/>
      <c r="M59" s="38"/>
      <c r="N59" s="38"/>
      <c r="O59" s="38"/>
      <c r="P59" s="38"/>
      <c r="Q59" s="38"/>
      <c r="R59" s="38"/>
      <c r="S59" s="38"/>
      <c r="T59" s="38"/>
    </row>
    <row r="60" spans="1:20">
      <c r="A60" s="38"/>
      <c r="B60" s="38"/>
      <c r="C60" s="38"/>
      <c r="D60" s="38"/>
      <c r="E60" s="38"/>
      <c r="F60" s="38"/>
      <c r="G60" s="38"/>
      <c r="H60" s="38"/>
      <c r="I60" s="38"/>
      <c r="J60" s="38"/>
      <c r="K60" s="38"/>
      <c r="L60" s="38"/>
      <c r="M60" s="38"/>
      <c r="N60" s="38"/>
      <c r="O60" s="38"/>
      <c r="P60" s="38"/>
      <c r="Q60" s="38"/>
      <c r="R60" s="38"/>
      <c r="S60" s="38"/>
      <c r="T60" s="38"/>
    </row>
    <row r="61" spans="1:20">
      <c r="A61" s="38"/>
      <c r="B61" s="38"/>
      <c r="C61" s="38"/>
      <c r="D61" s="38"/>
      <c r="E61" s="38"/>
      <c r="F61" s="38"/>
      <c r="G61" s="38"/>
      <c r="H61" s="38"/>
      <c r="I61" s="38"/>
      <c r="J61" s="38"/>
      <c r="K61" s="38"/>
      <c r="L61" s="38"/>
      <c r="M61" s="38"/>
      <c r="N61" s="38"/>
      <c r="O61" s="38"/>
      <c r="P61" s="38"/>
      <c r="Q61" s="38"/>
      <c r="R61" s="38"/>
      <c r="S61" s="38"/>
      <c r="T61" s="38"/>
    </row>
    <row r="62" spans="1:20">
      <c r="A62" s="38"/>
      <c r="B62" s="38"/>
      <c r="C62" s="38"/>
      <c r="D62" s="38"/>
      <c r="E62" s="38"/>
      <c r="F62" s="38"/>
      <c r="G62" s="38"/>
      <c r="H62" s="38"/>
      <c r="I62" s="38"/>
      <c r="J62" s="38"/>
      <c r="K62" s="38"/>
      <c r="L62" s="38"/>
      <c r="M62" s="38"/>
      <c r="N62" s="38"/>
      <c r="O62" s="38"/>
      <c r="P62" s="38"/>
      <c r="Q62" s="38"/>
      <c r="R62" s="38"/>
      <c r="S62" s="38"/>
      <c r="T62" s="38"/>
    </row>
    <row r="63" spans="1:20">
      <c r="A63" s="38"/>
      <c r="B63" s="38"/>
      <c r="C63" s="38"/>
      <c r="D63" s="38"/>
      <c r="E63" s="38"/>
      <c r="F63" s="38"/>
      <c r="G63" s="38"/>
      <c r="H63" s="38"/>
      <c r="I63" s="38"/>
      <c r="J63" s="38"/>
      <c r="K63" s="38"/>
      <c r="L63" s="38"/>
      <c r="M63" s="38"/>
      <c r="N63" s="38"/>
      <c r="O63" s="38"/>
      <c r="P63" s="38"/>
      <c r="Q63" s="38"/>
      <c r="R63" s="38"/>
      <c r="S63" s="38"/>
      <c r="T63" s="38"/>
    </row>
    <row r="64" spans="1:20">
      <c r="A64" s="38"/>
      <c r="B64" s="38"/>
      <c r="C64" s="38"/>
      <c r="D64" s="38"/>
      <c r="E64" s="38"/>
      <c r="F64" s="38"/>
      <c r="G64" s="38"/>
      <c r="H64" s="38"/>
      <c r="I64" s="38"/>
      <c r="J64" s="38"/>
      <c r="K64" s="38"/>
      <c r="L64" s="38"/>
      <c r="M64" s="38"/>
      <c r="N64" s="38"/>
      <c r="O64" s="38"/>
      <c r="P64" s="38"/>
      <c r="Q64" s="38"/>
      <c r="R64" s="38"/>
      <c r="S64" s="38"/>
      <c r="T64" s="38"/>
    </row>
    <row r="65" spans="1:20">
      <c r="A65" s="38"/>
      <c r="B65" s="38"/>
      <c r="C65" s="38"/>
      <c r="D65" s="38"/>
      <c r="E65" s="38"/>
      <c r="F65" s="38"/>
      <c r="G65" s="38"/>
      <c r="H65" s="38"/>
      <c r="I65" s="38"/>
      <c r="J65" s="38"/>
      <c r="K65" s="38"/>
      <c r="L65" s="38"/>
      <c r="M65" s="38"/>
      <c r="N65" s="38"/>
      <c r="O65" s="38"/>
      <c r="P65" s="38"/>
      <c r="Q65" s="38"/>
      <c r="R65" s="38"/>
      <c r="S65" s="38"/>
      <c r="T65" s="38"/>
    </row>
    <row r="66" spans="1:20">
      <c r="A66" s="38"/>
      <c r="B66" s="38"/>
      <c r="C66" s="38"/>
      <c r="D66" s="38"/>
      <c r="E66" s="38"/>
      <c r="F66" s="38"/>
      <c r="G66" s="38"/>
      <c r="H66" s="38"/>
      <c r="I66" s="38"/>
      <c r="J66" s="38"/>
      <c r="K66" s="38"/>
      <c r="L66" s="38"/>
      <c r="M66" s="38"/>
      <c r="N66" s="38"/>
      <c r="O66" s="38"/>
      <c r="P66" s="38"/>
      <c r="Q66" s="38"/>
      <c r="R66" s="38"/>
      <c r="S66" s="38"/>
      <c r="T66" s="38"/>
    </row>
    <row r="67" spans="1:20">
      <c r="A67" s="38"/>
      <c r="B67" s="38"/>
      <c r="C67" s="38"/>
      <c r="D67" s="38"/>
      <c r="E67" s="38"/>
      <c r="F67" s="38"/>
      <c r="G67" s="38"/>
      <c r="H67" s="38"/>
      <c r="I67" s="38"/>
      <c r="J67" s="38"/>
      <c r="K67" s="38"/>
      <c r="L67" s="38"/>
      <c r="M67" s="38"/>
      <c r="N67" s="38"/>
      <c r="O67" s="38"/>
      <c r="P67" s="38"/>
      <c r="Q67" s="38"/>
      <c r="R67" s="38"/>
      <c r="S67" s="38"/>
      <c r="T67" s="38"/>
    </row>
    <row r="68" spans="1:20">
      <c r="A68" s="38"/>
      <c r="B68" s="38"/>
      <c r="C68" s="38"/>
      <c r="D68" s="38"/>
      <c r="E68" s="38"/>
      <c r="F68" s="38"/>
      <c r="G68" s="38"/>
      <c r="H68" s="38"/>
      <c r="I68" s="38"/>
      <c r="J68" s="38"/>
      <c r="K68" s="38"/>
      <c r="L68" s="38"/>
      <c r="M68" s="38"/>
      <c r="N68" s="38"/>
      <c r="O68" s="38"/>
      <c r="P68" s="38"/>
      <c r="Q68" s="38"/>
      <c r="R68" s="38"/>
      <c r="S68" s="38"/>
      <c r="T68" s="38"/>
    </row>
    <row r="69" spans="1:20">
      <c r="A69" s="38"/>
      <c r="B69" s="38"/>
      <c r="C69" s="38"/>
      <c r="D69" s="38"/>
      <c r="E69" s="38"/>
      <c r="F69" s="38"/>
      <c r="G69" s="38"/>
      <c r="H69" s="38"/>
      <c r="I69" s="38"/>
      <c r="J69" s="38"/>
      <c r="K69" s="38"/>
      <c r="L69" s="38"/>
      <c r="M69" s="38"/>
      <c r="N69" s="38"/>
      <c r="O69" s="38"/>
      <c r="P69" s="38"/>
      <c r="Q69" s="38"/>
      <c r="R69" s="38"/>
      <c r="S69" s="38"/>
      <c r="T69" s="38"/>
    </row>
    <row r="70" spans="1:20">
      <c r="A70" s="38"/>
      <c r="B70" s="38"/>
      <c r="C70" s="38"/>
      <c r="D70" s="38"/>
      <c r="E70" s="38"/>
      <c r="F70" s="38"/>
      <c r="G70" s="38"/>
      <c r="H70" s="38"/>
      <c r="I70" s="38"/>
      <c r="J70" s="38"/>
      <c r="K70" s="38"/>
      <c r="L70" s="38"/>
      <c r="M70" s="38"/>
      <c r="N70" s="38"/>
      <c r="O70" s="38"/>
      <c r="P70" s="38"/>
      <c r="Q70" s="38"/>
      <c r="R70" s="38"/>
      <c r="S70" s="38"/>
      <c r="T70" s="38"/>
    </row>
    <row r="71" spans="1:20">
      <c r="A71" s="38"/>
      <c r="B71" s="38"/>
      <c r="C71" s="38"/>
      <c r="D71" s="38"/>
      <c r="E71" s="38"/>
      <c r="F71" s="38"/>
      <c r="G71" s="38"/>
      <c r="H71" s="38"/>
      <c r="I71" s="38"/>
      <c r="J71" s="38"/>
      <c r="K71" s="38"/>
      <c r="L71" s="38"/>
      <c r="M71" s="38"/>
      <c r="N71" s="38"/>
      <c r="O71" s="38"/>
      <c r="P71" s="38"/>
      <c r="Q71" s="38"/>
      <c r="R71" s="38"/>
      <c r="S71" s="38"/>
      <c r="T71" s="38"/>
    </row>
    <row r="72" spans="1:20">
      <c r="A72" s="38"/>
      <c r="B72" s="38"/>
      <c r="C72" s="38"/>
      <c r="D72" s="38"/>
      <c r="E72" s="38"/>
      <c r="F72" s="38"/>
      <c r="G72" s="38"/>
      <c r="H72" s="38"/>
      <c r="I72" s="38"/>
      <c r="J72" s="38"/>
      <c r="K72" s="38"/>
      <c r="L72" s="38"/>
      <c r="M72" s="38"/>
      <c r="N72" s="38"/>
      <c r="O72" s="38"/>
      <c r="P72" s="38"/>
      <c r="Q72" s="38"/>
      <c r="R72" s="38"/>
      <c r="S72" s="38"/>
      <c r="T72" s="38"/>
    </row>
    <row r="73" spans="1:20">
      <c r="A73" s="38"/>
      <c r="B73" s="38"/>
      <c r="C73" s="38"/>
      <c r="D73" s="38"/>
      <c r="E73" s="38"/>
      <c r="F73" s="38"/>
      <c r="G73" s="38"/>
      <c r="H73" s="38"/>
      <c r="I73" s="38"/>
      <c r="J73" s="38"/>
      <c r="K73" s="38"/>
      <c r="L73" s="38"/>
      <c r="M73" s="38"/>
      <c r="N73" s="38"/>
      <c r="O73" s="38"/>
      <c r="P73" s="38"/>
      <c r="Q73" s="38"/>
      <c r="R73" s="38"/>
      <c r="S73" s="38"/>
      <c r="T73" s="38"/>
    </row>
    <row r="74" spans="1:20">
      <c r="A74" s="38"/>
      <c r="B74" s="38"/>
      <c r="C74" s="38"/>
      <c r="D74" s="38"/>
      <c r="E74" s="38"/>
      <c r="F74" s="38"/>
      <c r="G74" s="38"/>
      <c r="H74" s="38"/>
      <c r="I74" s="38"/>
      <c r="J74" s="38"/>
      <c r="K74" s="38"/>
      <c r="L74" s="38"/>
      <c r="M74" s="38"/>
      <c r="N74" s="38"/>
      <c r="O74" s="38"/>
      <c r="P74" s="38"/>
      <c r="Q74" s="38"/>
      <c r="R74" s="38"/>
      <c r="S74" s="38"/>
      <c r="T74" s="38"/>
    </row>
    <row r="75" spans="1:20">
      <c r="A75" s="38"/>
      <c r="B75" s="38"/>
      <c r="C75" s="38"/>
      <c r="D75" s="38"/>
      <c r="E75" s="38"/>
      <c r="F75" s="38"/>
      <c r="G75" s="38"/>
      <c r="H75" s="38"/>
      <c r="I75" s="38"/>
      <c r="J75" s="38"/>
      <c r="K75" s="38"/>
      <c r="L75" s="38"/>
      <c r="M75" s="38"/>
      <c r="N75" s="38"/>
      <c r="O75" s="38"/>
      <c r="P75" s="38"/>
      <c r="Q75" s="38"/>
      <c r="R75" s="38"/>
      <c r="S75" s="38"/>
      <c r="T75" s="38"/>
    </row>
    <row r="76" spans="1:20">
      <c r="A76" s="38"/>
      <c r="B76" s="38"/>
      <c r="C76" s="38"/>
      <c r="D76" s="38"/>
      <c r="E76" s="38"/>
      <c r="F76" s="38"/>
      <c r="G76" s="38"/>
      <c r="H76" s="38"/>
      <c r="I76" s="38"/>
      <c r="J76" s="38"/>
      <c r="K76" s="38"/>
      <c r="L76" s="38"/>
      <c r="M76" s="38"/>
      <c r="N76" s="38"/>
      <c r="O76" s="38"/>
      <c r="P76" s="38"/>
      <c r="Q76" s="38"/>
      <c r="R76" s="38"/>
      <c r="S76" s="38"/>
      <c r="T76" s="38"/>
    </row>
    <row r="77" spans="1:20">
      <c r="A77" s="38"/>
      <c r="B77" s="38"/>
      <c r="C77" s="38"/>
      <c r="D77" s="38"/>
      <c r="E77" s="38"/>
      <c r="F77" s="38"/>
      <c r="G77" s="38"/>
      <c r="H77" s="38"/>
      <c r="I77" s="38"/>
      <c r="J77" s="38"/>
      <c r="K77" s="38"/>
      <c r="L77" s="38"/>
      <c r="M77" s="38"/>
      <c r="N77" s="38"/>
      <c r="O77" s="38"/>
      <c r="P77" s="38"/>
      <c r="Q77" s="38"/>
      <c r="R77" s="38"/>
      <c r="S77" s="38"/>
      <c r="T77" s="38"/>
    </row>
    <row r="78" spans="1:20">
      <c r="A78" s="38"/>
      <c r="B78" s="38"/>
      <c r="C78" s="38"/>
      <c r="D78" s="38"/>
      <c r="E78" s="38"/>
      <c r="F78" s="38"/>
      <c r="G78" s="38"/>
      <c r="H78" s="38"/>
      <c r="I78" s="38"/>
      <c r="J78" s="38"/>
      <c r="K78" s="38"/>
      <c r="L78" s="38"/>
      <c r="M78" s="38"/>
      <c r="N78" s="38"/>
      <c r="O78" s="38"/>
      <c r="P78" s="38"/>
      <c r="Q78" s="38"/>
      <c r="R78" s="38"/>
      <c r="S78" s="38"/>
      <c r="T78" s="38"/>
    </row>
    <row r="79" spans="1:20">
      <c r="A79" s="38"/>
      <c r="B79" s="38"/>
      <c r="C79" s="38"/>
      <c r="D79" s="38"/>
      <c r="E79" s="38"/>
      <c r="F79" s="38"/>
      <c r="G79" s="38"/>
      <c r="H79" s="38"/>
      <c r="I79" s="38"/>
      <c r="J79" s="38"/>
      <c r="K79" s="38"/>
      <c r="L79" s="38"/>
      <c r="M79" s="38"/>
      <c r="N79" s="38"/>
      <c r="O79" s="38"/>
      <c r="P79" s="38"/>
      <c r="Q79" s="38"/>
      <c r="R79" s="38"/>
      <c r="S79" s="38"/>
      <c r="T79" s="38"/>
    </row>
    <row r="80" spans="1:20">
      <c r="A80" s="38"/>
      <c r="B80" s="38"/>
      <c r="C80" s="38"/>
      <c r="D80" s="38"/>
      <c r="E80" s="38"/>
      <c r="F80" s="38"/>
      <c r="G80" s="38"/>
      <c r="H80" s="38"/>
      <c r="I80" s="38"/>
      <c r="J80" s="38"/>
      <c r="K80" s="38"/>
      <c r="L80" s="38"/>
      <c r="M80" s="38"/>
      <c r="N80" s="38"/>
      <c r="O80" s="38"/>
      <c r="P80" s="38"/>
      <c r="Q80" s="38"/>
      <c r="R80" s="38"/>
      <c r="S80" s="38"/>
      <c r="T80" s="38"/>
    </row>
    <row r="81" spans="1:20">
      <c r="A81" s="38"/>
      <c r="B81" s="38"/>
      <c r="C81" s="38"/>
      <c r="D81" s="38"/>
      <c r="E81" s="38"/>
      <c r="F81" s="38"/>
      <c r="G81" s="38"/>
      <c r="H81" s="38"/>
      <c r="I81" s="38"/>
      <c r="J81" s="38"/>
      <c r="K81" s="38"/>
      <c r="L81" s="38"/>
      <c r="M81" s="38"/>
      <c r="N81" s="38"/>
      <c r="O81" s="38"/>
      <c r="P81" s="38"/>
      <c r="Q81" s="38"/>
      <c r="R81" s="38"/>
      <c r="S81" s="38"/>
      <c r="T81" s="38"/>
    </row>
    <row r="82" spans="1:20">
      <c r="A82" s="38"/>
      <c r="B82" s="38"/>
      <c r="C82" s="38"/>
      <c r="D82" s="38"/>
      <c r="E82" s="38"/>
      <c r="F82" s="38"/>
      <c r="G82" s="38"/>
      <c r="H82" s="38"/>
      <c r="I82" s="38"/>
      <c r="J82" s="38"/>
      <c r="K82" s="38"/>
      <c r="L82" s="38"/>
      <c r="M82" s="38"/>
      <c r="N82" s="38"/>
      <c r="O82" s="38"/>
      <c r="P82" s="38"/>
      <c r="Q82" s="38"/>
      <c r="R82" s="38"/>
      <c r="S82" s="38"/>
      <c r="T82" s="38"/>
    </row>
    <row r="83" spans="1:20">
      <c r="A83" s="38"/>
      <c r="B83" s="38"/>
      <c r="C83" s="38"/>
      <c r="D83" s="38"/>
      <c r="E83" s="38"/>
      <c r="F83" s="38"/>
      <c r="G83" s="38"/>
      <c r="H83" s="38"/>
      <c r="I83" s="38"/>
      <c r="J83" s="38"/>
      <c r="K83" s="38"/>
      <c r="L83" s="38"/>
      <c r="M83" s="38"/>
      <c r="N83" s="38"/>
      <c r="O83" s="38"/>
      <c r="P83" s="38"/>
      <c r="Q83" s="38"/>
      <c r="R83" s="38"/>
      <c r="S83" s="38"/>
      <c r="T83" s="38"/>
    </row>
    <row r="84" spans="1:20">
      <c r="A84" s="38"/>
      <c r="B84" s="38"/>
      <c r="C84" s="38"/>
      <c r="D84" s="38"/>
      <c r="E84" s="38"/>
      <c r="F84" s="38"/>
      <c r="G84" s="38"/>
      <c r="H84" s="38"/>
      <c r="I84" s="38"/>
      <c r="J84" s="38"/>
      <c r="K84" s="38"/>
      <c r="L84" s="38"/>
      <c r="M84" s="38"/>
      <c r="N84" s="38"/>
      <c r="O84" s="38"/>
      <c r="P84" s="38"/>
      <c r="Q84" s="38"/>
      <c r="R84" s="38"/>
      <c r="S84" s="38"/>
      <c r="T84" s="38"/>
    </row>
    <row r="85" spans="1:20">
      <c r="A85" s="38"/>
      <c r="B85" s="38"/>
      <c r="C85" s="38"/>
      <c r="D85" s="38"/>
      <c r="E85" s="38"/>
      <c r="F85" s="38"/>
      <c r="G85" s="38"/>
      <c r="H85" s="38"/>
      <c r="I85" s="38"/>
      <c r="J85" s="38"/>
      <c r="K85" s="38"/>
      <c r="L85" s="38"/>
      <c r="M85" s="38"/>
      <c r="N85" s="38"/>
      <c r="O85" s="38"/>
      <c r="P85" s="38"/>
      <c r="Q85" s="38"/>
      <c r="R85" s="38"/>
      <c r="S85" s="38"/>
      <c r="T85" s="38"/>
    </row>
  </sheetData>
  <mergeCells count="2">
    <mergeCell ref="B52:K52"/>
    <mergeCell ref="B6:K10"/>
  </mergeCells>
  <hyperlinks>
    <hyperlink ref="B64" r:id="rId1" display="info@lightcounting.com" xr:uid="{00000000-0004-0000-0000-000000000000}"/>
  </hyperlinks>
  <pageMargins left="0.7" right="0.7" top="0.75" bottom="0.75" header="0.3" footer="0.3"/>
  <pageSetup orientation="portrait"/>
  <cellWatches>
    <cellWatch r="F22"/>
  </cellWatch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sheetPr>
  <dimension ref="B2:M39"/>
  <sheetViews>
    <sheetView showGridLines="0" zoomScale="70" zoomScaleNormal="70" zoomScalePageLayoutView="70" workbookViewId="0"/>
  </sheetViews>
  <sheetFormatPr defaultColWidth="11.44140625" defaultRowHeight="13.2"/>
  <cols>
    <col min="1" max="1" width="4.44140625" customWidth="1"/>
    <col min="2" max="2" width="22.44140625" customWidth="1"/>
    <col min="3" max="13" width="13.21875" customWidth="1"/>
  </cols>
  <sheetData>
    <row r="2" spans="2:13" ht="17.399999999999999">
      <c r="B2" s="71" t="str">
        <f>Introduction!B2</f>
        <v xml:space="preserve">LightCounting Optical Components Market Forecast </v>
      </c>
    </row>
    <row r="3" spans="2:13" ht="15">
      <c r="B3" s="598" t="str">
        <f>Introduction!B3</f>
        <v>Published April 28, 2023 - SAMPLE SPREADSHEET</v>
      </c>
    </row>
    <row r="4" spans="2:13" ht="15.6">
      <c r="B4" s="186" t="s">
        <v>398</v>
      </c>
    </row>
    <row r="5" spans="2:13">
      <c r="B5" s="269" t="s">
        <v>306</v>
      </c>
    </row>
    <row r="6" spans="2:13" ht="15">
      <c r="B6" s="100" t="s">
        <v>0</v>
      </c>
      <c r="F6" s="452"/>
      <c r="H6" s="452"/>
    </row>
    <row r="7" spans="2:13">
      <c r="B7" s="189" t="s">
        <v>166</v>
      </c>
      <c r="C7" s="105">
        <v>2018</v>
      </c>
      <c r="D7" s="105">
        <v>2019</v>
      </c>
      <c r="E7" s="105">
        <v>2020</v>
      </c>
      <c r="F7" s="105">
        <v>2021</v>
      </c>
      <c r="G7" s="105">
        <v>2022</v>
      </c>
      <c r="H7" s="105">
        <v>2023</v>
      </c>
      <c r="I7" s="105">
        <v>2024</v>
      </c>
      <c r="J7" s="105">
        <v>2025</v>
      </c>
      <c r="K7" s="105">
        <v>2026</v>
      </c>
      <c r="L7" s="105">
        <v>2027</v>
      </c>
      <c r="M7" s="105">
        <v>2028</v>
      </c>
    </row>
    <row r="8" spans="2:13">
      <c r="B8" s="220" t="s">
        <v>507</v>
      </c>
      <c r="C8" s="220">
        <v>344894</v>
      </c>
      <c r="D8" s="220">
        <v>315990.40000000002</v>
      </c>
      <c r="E8" s="220"/>
      <c r="F8" s="220"/>
      <c r="G8" s="220"/>
      <c r="H8" s="220"/>
      <c r="I8" s="220"/>
      <c r="J8" s="220"/>
      <c r="K8" s="220"/>
      <c r="L8" s="220"/>
      <c r="M8" s="220"/>
    </row>
    <row r="9" spans="2:13">
      <c r="B9" s="220" t="s">
        <v>508</v>
      </c>
      <c r="C9" s="220">
        <v>17500</v>
      </c>
      <c r="D9" s="220">
        <v>38782</v>
      </c>
      <c r="E9" s="220"/>
      <c r="F9" s="220"/>
      <c r="G9" s="220"/>
      <c r="H9" s="220"/>
      <c r="I9" s="220"/>
      <c r="J9" s="220"/>
      <c r="K9" s="220"/>
      <c r="L9" s="220"/>
      <c r="M9" s="220"/>
    </row>
    <row r="10" spans="2:13">
      <c r="B10" s="220" t="s">
        <v>509</v>
      </c>
      <c r="C10" s="220">
        <v>344894</v>
      </c>
      <c r="D10" s="220">
        <v>315990.40000000002</v>
      </c>
      <c r="E10" s="220"/>
      <c r="F10" s="220"/>
      <c r="G10" s="220"/>
      <c r="H10" s="220"/>
      <c r="I10" s="220"/>
      <c r="J10" s="220"/>
      <c r="K10" s="220"/>
      <c r="L10" s="220"/>
      <c r="M10" s="220"/>
    </row>
    <row r="11" spans="2:13">
      <c r="B11" s="220" t="s">
        <v>510</v>
      </c>
      <c r="C11" s="220">
        <v>17500</v>
      </c>
      <c r="D11" s="220">
        <v>38782</v>
      </c>
      <c r="E11" s="220"/>
      <c r="F11" s="220"/>
      <c r="G11" s="220"/>
      <c r="H11" s="220"/>
      <c r="I11" s="220"/>
      <c r="J11" s="220"/>
      <c r="K11" s="220"/>
      <c r="L11" s="220"/>
      <c r="M11" s="220"/>
    </row>
    <row r="12" spans="2:13">
      <c r="B12" s="220" t="s">
        <v>511</v>
      </c>
      <c r="C12" s="220">
        <v>107106</v>
      </c>
      <c r="D12" s="220">
        <v>208009.59999999998</v>
      </c>
      <c r="E12" s="220"/>
      <c r="F12" s="220"/>
      <c r="G12" s="220"/>
      <c r="H12" s="220"/>
      <c r="I12" s="220"/>
      <c r="J12" s="220"/>
      <c r="K12" s="220"/>
      <c r="L12" s="220"/>
      <c r="M12" s="220"/>
    </row>
    <row r="13" spans="2:13">
      <c r="B13" s="220" t="s">
        <v>512</v>
      </c>
      <c r="C13" s="220">
        <v>0</v>
      </c>
      <c r="D13" s="220">
        <v>300</v>
      </c>
      <c r="E13" s="220"/>
      <c r="F13" s="220"/>
      <c r="G13" s="220"/>
      <c r="H13" s="220"/>
      <c r="I13" s="220"/>
      <c r="J13" s="220"/>
      <c r="K13" s="220"/>
      <c r="L13" s="220"/>
      <c r="M13" s="220"/>
    </row>
    <row r="14" spans="2:13">
      <c r="B14" s="220" t="s">
        <v>513</v>
      </c>
      <c r="C14" s="220">
        <v>0</v>
      </c>
      <c r="D14" s="220">
        <v>0</v>
      </c>
      <c r="E14" s="220"/>
      <c r="F14" s="220"/>
      <c r="G14" s="220"/>
      <c r="H14" s="220"/>
      <c r="I14" s="220"/>
      <c r="J14" s="220"/>
      <c r="K14" s="220"/>
      <c r="L14" s="220"/>
      <c r="M14" s="220"/>
    </row>
    <row r="15" spans="2:13">
      <c r="B15" s="135" t="s">
        <v>101</v>
      </c>
      <c r="C15" s="223">
        <f>SUM(C8:C14)</f>
        <v>831894</v>
      </c>
      <c r="D15" s="223">
        <f t="shared" ref="D15" si="0">SUM(D8:D14)</f>
        <v>917854.4</v>
      </c>
      <c r="E15" s="223"/>
      <c r="F15" s="223"/>
      <c r="G15" s="223"/>
      <c r="H15" s="223"/>
      <c r="I15" s="223"/>
      <c r="J15" s="223"/>
      <c r="K15" s="223"/>
      <c r="L15" s="223"/>
      <c r="M15" s="223"/>
    </row>
    <row r="16" spans="2:13">
      <c r="C16" s="52"/>
      <c r="D16" s="52">
        <f t="shared" ref="D16" si="1">IF(C15=0,"",D15/C15-1)</f>
        <v>0.10333095322240582</v>
      </c>
      <c r="E16" s="52"/>
      <c r="F16" s="52"/>
      <c r="G16" s="52"/>
      <c r="H16" s="52"/>
      <c r="I16" s="52"/>
      <c r="J16" s="52"/>
      <c r="K16" s="52"/>
      <c r="L16" s="52"/>
      <c r="M16" s="52"/>
    </row>
    <row r="17" spans="2:13">
      <c r="B17" s="100" t="s">
        <v>112</v>
      </c>
    </row>
    <row r="18" spans="2:13">
      <c r="B18" s="189" t="s">
        <v>166</v>
      </c>
      <c r="C18" s="105">
        <v>2018</v>
      </c>
      <c r="D18" s="105">
        <v>2019</v>
      </c>
      <c r="E18" s="105">
        <v>2020</v>
      </c>
      <c r="F18" s="105">
        <v>2021</v>
      </c>
      <c r="G18" s="105">
        <v>2022</v>
      </c>
      <c r="H18" s="105">
        <v>2023</v>
      </c>
      <c r="I18" s="105">
        <f>I7</f>
        <v>2024</v>
      </c>
      <c r="J18" s="105">
        <f>J7</f>
        <v>2025</v>
      </c>
      <c r="K18" s="105">
        <f t="shared" ref="K18:M18" si="2">K7</f>
        <v>2026</v>
      </c>
      <c r="L18" s="105">
        <f t="shared" si="2"/>
        <v>2027</v>
      </c>
      <c r="M18" s="105">
        <f t="shared" si="2"/>
        <v>2028</v>
      </c>
    </row>
    <row r="19" spans="2:13">
      <c r="B19" s="423" t="str">
        <f>B8</f>
        <v>100/200G Modulators</v>
      </c>
      <c r="C19" s="107">
        <v>909.60799626969253</v>
      </c>
      <c r="D19" s="107">
        <v>726.31658548553514</v>
      </c>
      <c r="E19" s="107"/>
      <c r="F19" s="107"/>
      <c r="G19" s="107"/>
      <c r="H19" s="107"/>
      <c r="I19" s="107"/>
      <c r="J19" s="107"/>
      <c r="K19" s="107"/>
      <c r="L19" s="107"/>
      <c r="M19" s="107"/>
    </row>
    <row r="20" spans="2:13">
      <c r="B20" s="423" t="str">
        <f>B9</f>
        <v>400G and above Modulators</v>
      </c>
      <c r="C20" s="107">
        <v>1200</v>
      </c>
      <c r="D20" s="107">
        <v>939.53488372093022</v>
      </c>
      <c r="E20" s="107"/>
      <c r="F20" s="107"/>
      <c r="G20" s="107"/>
      <c r="H20" s="107"/>
      <c r="I20" s="107"/>
      <c r="J20" s="107"/>
      <c r="K20" s="107"/>
      <c r="L20" s="107"/>
      <c r="M20" s="107"/>
    </row>
    <row r="21" spans="2:13">
      <c r="B21" s="423" t="str">
        <f>B10</f>
        <v>100/200G Receivers</v>
      </c>
      <c r="C21" s="107">
        <v>740.00367283195931</v>
      </c>
      <c r="D21" s="107">
        <v>575.8378004313422</v>
      </c>
      <c r="E21" s="107"/>
      <c r="F21" s="107"/>
      <c r="G21" s="107"/>
      <c r="H21" s="107"/>
      <c r="I21" s="107"/>
      <c r="J21" s="107"/>
      <c r="K21" s="107"/>
      <c r="L21" s="107"/>
      <c r="M21" s="107"/>
    </row>
    <row r="22" spans="2:13">
      <c r="B22" s="423" t="str">
        <f>B11</f>
        <v>400G and above Receivers</v>
      </c>
      <c r="C22" s="107">
        <v>1200</v>
      </c>
      <c r="D22" s="107">
        <v>900</v>
      </c>
      <c r="E22" s="107"/>
      <c r="F22" s="107"/>
      <c r="G22" s="107"/>
      <c r="H22" s="107"/>
      <c r="I22" s="107"/>
      <c r="J22" s="107"/>
      <c r="K22" s="107"/>
      <c r="L22" s="107"/>
      <c r="M22" s="107"/>
    </row>
    <row r="23" spans="2:13">
      <c r="B23" s="135" t="str">
        <f>B12</f>
        <v>100/200G Integrated Modules</v>
      </c>
      <c r="C23" s="107">
        <v>1681.3310458797826</v>
      </c>
      <c r="D23" s="107">
        <v>1357.7454982846946</v>
      </c>
      <c r="E23" s="107"/>
      <c r="F23" s="107"/>
      <c r="G23" s="107"/>
      <c r="H23" s="107"/>
      <c r="I23" s="107"/>
      <c r="J23" s="107"/>
      <c r="K23" s="107"/>
      <c r="L23" s="107"/>
      <c r="M23" s="107"/>
    </row>
    <row r="24" spans="2:13">
      <c r="B24" s="135" t="str">
        <f t="shared" ref="B24:B25" si="3">B13</f>
        <v>400G Integrated Modules</v>
      </c>
      <c r="C24" s="107">
        <v>0</v>
      </c>
      <c r="D24" s="107">
        <v>2356.6666666666665</v>
      </c>
      <c r="E24" s="107"/>
      <c r="F24" s="107"/>
      <c r="G24" s="107"/>
      <c r="H24" s="107"/>
      <c r="I24" s="107"/>
      <c r="J24" s="107"/>
      <c r="K24" s="107"/>
      <c r="L24" s="107"/>
      <c r="M24" s="107"/>
    </row>
    <row r="25" spans="2:13">
      <c r="B25" s="135" t="str">
        <f t="shared" si="3"/>
        <v>800G Integrated Modules</v>
      </c>
      <c r="C25" s="107">
        <v>0</v>
      </c>
      <c r="D25" s="107">
        <v>0</v>
      </c>
      <c r="E25" s="107"/>
      <c r="F25" s="107"/>
      <c r="G25" s="107"/>
      <c r="H25" s="107"/>
      <c r="I25" s="107"/>
      <c r="J25" s="107"/>
      <c r="K25" s="107"/>
      <c r="L25" s="107"/>
      <c r="M25" s="107"/>
    </row>
    <row r="27" spans="2:13">
      <c r="B27" s="100" t="s">
        <v>1</v>
      </c>
    </row>
    <row r="28" spans="2:13">
      <c r="B28" s="189" t="s">
        <v>166</v>
      </c>
      <c r="C28" s="105">
        <v>2018</v>
      </c>
      <c r="D28" s="105">
        <v>2019</v>
      </c>
      <c r="E28" s="105">
        <v>2020</v>
      </c>
      <c r="F28" s="105">
        <v>2021</v>
      </c>
      <c r="G28" s="105">
        <v>2022</v>
      </c>
      <c r="H28" s="105">
        <v>2023</v>
      </c>
      <c r="I28" s="105">
        <f>I7</f>
        <v>2024</v>
      </c>
      <c r="J28" s="105">
        <f>J7</f>
        <v>2025</v>
      </c>
      <c r="K28" s="105">
        <f t="shared" ref="K28:M28" si="4">K7</f>
        <v>2026</v>
      </c>
      <c r="L28" s="105">
        <f t="shared" si="4"/>
        <v>2027</v>
      </c>
      <c r="M28" s="105">
        <f t="shared" si="4"/>
        <v>2028</v>
      </c>
    </row>
    <row r="29" spans="2:13">
      <c r="B29" s="423" t="str">
        <f>B8</f>
        <v>100/200G Modulators</v>
      </c>
      <c r="C29" s="199">
        <f t="shared" ref="C29" si="5">IF(C8=0,,C8*C19/10^6)</f>
        <v>313.71834026543934</v>
      </c>
      <c r="D29" s="199">
        <f t="shared" ref="D29" si="6">IF(D8=0,,D8*D19/10^6)</f>
        <v>229.50906837420845</v>
      </c>
      <c r="E29" s="199"/>
      <c r="F29" s="199"/>
      <c r="G29" s="199"/>
      <c r="H29" s="199"/>
      <c r="I29" s="199"/>
      <c r="J29" s="199"/>
      <c r="K29" s="199"/>
      <c r="L29" s="199"/>
      <c r="M29" s="199"/>
    </row>
    <row r="30" spans="2:13">
      <c r="B30" s="423" t="str">
        <f>B9</f>
        <v>400G and above Modulators</v>
      </c>
      <c r="C30" s="199">
        <f t="shared" ref="C30" si="7">IF(C9=0,,C9*C20/10^6)</f>
        <v>21</v>
      </c>
      <c r="D30" s="199">
        <f t="shared" ref="D30" si="8">IF(D9=0,,D9*D20/10^6)</f>
        <v>36.437041860465115</v>
      </c>
      <c r="E30" s="199"/>
      <c r="F30" s="199"/>
      <c r="G30" s="199"/>
      <c r="H30" s="199"/>
      <c r="I30" s="199"/>
      <c r="J30" s="199"/>
      <c r="K30" s="199"/>
      <c r="L30" s="199"/>
      <c r="M30" s="199"/>
    </row>
    <row r="31" spans="2:13">
      <c r="B31" s="423" t="str">
        <f>B10</f>
        <v>100/200G Receivers</v>
      </c>
      <c r="C31" s="199">
        <f t="shared" ref="C31" si="9">IF(C10=0,,C10*C21/10^6)</f>
        <v>255.22282673770576</v>
      </c>
      <c r="D31" s="199">
        <f t="shared" ref="D31" si="10">IF(D10=0,,D10*D21/10^6)</f>
        <v>181.95921689342001</v>
      </c>
      <c r="E31" s="199"/>
      <c r="F31" s="199"/>
      <c r="G31" s="199"/>
      <c r="H31" s="199"/>
      <c r="I31" s="199"/>
      <c r="J31" s="199"/>
      <c r="K31" s="199"/>
      <c r="L31" s="199"/>
      <c r="M31" s="199"/>
    </row>
    <row r="32" spans="2:13">
      <c r="B32" s="423" t="str">
        <f>B11</f>
        <v>400G and above Receivers</v>
      </c>
      <c r="C32" s="199">
        <f t="shared" ref="C32" si="11">IF(C11=0,,C11*C22/10^6)</f>
        <v>21</v>
      </c>
      <c r="D32" s="199">
        <f t="shared" ref="D32" si="12">IF(D11=0,,D11*D22/10^6)</f>
        <v>34.903799999999997</v>
      </c>
      <c r="E32" s="199"/>
      <c r="F32" s="199"/>
      <c r="G32" s="199"/>
      <c r="H32" s="199"/>
      <c r="I32" s="199"/>
      <c r="J32" s="199"/>
      <c r="K32" s="199"/>
      <c r="L32" s="199"/>
      <c r="M32" s="199"/>
    </row>
    <row r="33" spans="2:13">
      <c r="B33" s="135" t="str">
        <f>B12</f>
        <v>100/200G Integrated Modules</v>
      </c>
      <c r="C33" s="199">
        <f t="shared" ref="C33" si="13">IF(C12=0,,C12*C23/10^6)</f>
        <v>180.08064300000001</v>
      </c>
      <c r="D33" s="199">
        <f t="shared" ref="D33" si="14">IF(D12=0,,D12*D23/10^6)</f>
        <v>282.42409800000001</v>
      </c>
      <c r="E33" s="199"/>
      <c r="F33" s="199"/>
      <c r="G33" s="199"/>
      <c r="H33" s="199"/>
      <c r="I33" s="199"/>
      <c r="J33" s="199"/>
      <c r="K33" s="199"/>
      <c r="L33" s="199"/>
      <c r="M33" s="199"/>
    </row>
    <row r="34" spans="2:13">
      <c r="B34" s="135" t="str">
        <f t="shared" ref="B34:B35" si="15">B13</f>
        <v>400G Integrated Modules</v>
      </c>
      <c r="C34" s="199">
        <f t="shared" ref="C34" si="16">IF(C13=0,,C13*C24/10^6)</f>
        <v>0</v>
      </c>
      <c r="D34" s="199">
        <f t="shared" ref="D34" si="17">IF(D13=0,,D13*D24/10^6)</f>
        <v>0.70699999999999996</v>
      </c>
      <c r="E34" s="199"/>
      <c r="F34" s="199"/>
      <c r="G34" s="199"/>
      <c r="H34" s="199"/>
      <c r="I34" s="199"/>
      <c r="J34" s="199"/>
      <c r="K34" s="199"/>
      <c r="L34" s="199"/>
      <c r="M34" s="199"/>
    </row>
    <row r="35" spans="2:13">
      <c r="B35" s="135" t="str">
        <f t="shared" si="15"/>
        <v>800G Integrated Modules</v>
      </c>
      <c r="C35" s="199">
        <f t="shared" ref="C35" si="18">IF(C14=0,,C14*C25/10^6)</f>
        <v>0</v>
      </c>
      <c r="D35" s="199">
        <f t="shared" ref="D35" si="19">IF(D14=0,,D14*D25/10^6)</f>
        <v>0</v>
      </c>
      <c r="E35" s="199"/>
      <c r="F35" s="199"/>
      <c r="G35" s="199"/>
      <c r="H35" s="199"/>
      <c r="I35" s="199"/>
      <c r="J35" s="199"/>
      <c r="K35" s="199"/>
      <c r="L35" s="199"/>
      <c r="M35" s="199"/>
    </row>
    <row r="36" spans="2:13">
      <c r="B36" s="135" t="s">
        <v>101</v>
      </c>
      <c r="C36" s="200">
        <f>SUM(C29:C35)</f>
        <v>791.02181000314511</v>
      </c>
      <c r="D36" s="200">
        <f t="shared" ref="D36" si="20">SUM(D29:D35)</f>
        <v>765.94022512809363</v>
      </c>
      <c r="E36" s="200"/>
      <c r="F36" s="200"/>
      <c r="G36" s="200"/>
      <c r="H36" s="200"/>
      <c r="I36" s="200"/>
      <c r="J36" s="200"/>
      <c r="K36" s="200"/>
      <c r="L36" s="200"/>
      <c r="M36" s="200"/>
    </row>
    <row r="37" spans="2:13">
      <c r="B37" s="201" t="s">
        <v>66</v>
      </c>
      <c r="C37" s="52"/>
      <c r="D37" s="52">
        <f t="shared" ref="D37:J37" si="21">IF(C36=0,"",D36/C36-1)</f>
        <v>-3.170782974359676E-2</v>
      </c>
      <c r="E37" s="52">
        <f t="shared" si="21"/>
        <v>-1</v>
      </c>
      <c r="F37" s="52" t="str">
        <f t="shared" si="21"/>
        <v/>
      </c>
      <c r="G37" s="52" t="str">
        <f t="shared" si="21"/>
        <v/>
      </c>
      <c r="H37" s="52" t="str">
        <f t="shared" si="21"/>
        <v/>
      </c>
      <c r="I37" s="52" t="str">
        <f t="shared" si="21"/>
        <v/>
      </c>
      <c r="J37" s="52" t="str">
        <f t="shared" si="21"/>
        <v/>
      </c>
      <c r="K37" s="52" t="str">
        <f t="shared" ref="K37" si="22">IF(J36=0,"",K36/J36-1)</f>
        <v/>
      </c>
      <c r="L37" s="52" t="str">
        <f t="shared" ref="L37" si="23">IF(K36=0,"",L36/K36-1)</f>
        <v/>
      </c>
      <c r="M37" s="52" t="str">
        <f t="shared" ref="M37" si="24">IF(L36=0,"",M36/L36-1)</f>
        <v/>
      </c>
    </row>
    <row r="38" spans="2:13">
      <c r="C38" s="265"/>
      <c r="D38" s="265"/>
      <c r="E38" s="265"/>
      <c r="F38" s="265"/>
      <c r="G38" s="265"/>
      <c r="H38" s="265"/>
      <c r="I38" s="265"/>
      <c r="J38" s="265"/>
      <c r="K38" s="265"/>
      <c r="L38" s="265"/>
      <c r="M38" s="265"/>
    </row>
    <row r="39" spans="2:13">
      <c r="C39" s="535"/>
      <c r="D39" s="535"/>
      <c r="E39" s="535"/>
      <c r="F39" s="535"/>
      <c r="G39" s="535"/>
      <c r="H39" s="535"/>
      <c r="I39" s="535"/>
      <c r="J39" s="535"/>
      <c r="K39" s="535"/>
      <c r="L39" s="535"/>
      <c r="M39" s="535"/>
    </row>
  </sheetData>
  <pageMargins left="0.75" right="0.75" top="1" bottom="1" header="0.5" footer="0.5"/>
  <pageSetup orientation="portrait"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sheetPr>
  <dimension ref="A2:P50"/>
  <sheetViews>
    <sheetView showGridLines="0" zoomScale="70" zoomScaleNormal="70" zoomScalePageLayoutView="70" workbookViewId="0"/>
  </sheetViews>
  <sheetFormatPr defaultColWidth="8.44140625" defaultRowHeight="13.2"/>
  <cols>
    <col min="1" max="1" width="4.44140625" customWidth="1"/>
    <col min="2" max="2" width="12.21875" customWidth="1"/>
    <col min="3" max="3" width="13" customWidth="1"/>
    <col min="4" max="4" width="10.44140625" customWidth="1"/>
    <col min="5" max="5" width="13.21875" style="154" customWidth="1"/>
    <col min="6" max="16" width="13.21875" customWidth="1"/>
  </cols>
  <sheetData>
    <row r="2" spans="2:16" ht="17.399999999999999">
      <c r="B2" s="71" t="str">
        <f>Introduction!B2</f>
        <v xml:space="preserve">LightCounting Optical Components Market Forecast </v>
      </c>
    </row>
    <row r="3" spans="2:16" ht="15">
      <c r="B3" s="598" t="str">
        <f>Introduction!B3</f>
        <v>Published April 28, 2023 - SAMPLE SPREADSHEET</v>
      </c>
    </row>
    <row r="4" spans="2:16" ht="15.6">
      <c r="B4" s="186" t="s">
        <v>311</v>
      </c>
    </row>
    <row r="6" spans="2:16" ht="15">
      <c r="B6" s="191" t="s">
        <v>0</v>
      </c>
      <c r="G6" s="452"/>
      <c r="J6" s="452"/>
    </row>
    <row r="7" spans="2:16" ht="14.25" customHeight="1">
      <c r="B7" s="4" t="s">
        <v>23</v>
      </c>
      <c r="C7" s="4" t="s">
        <v>11</v>
      </c>
      <c r="D7" s="4" t="s">
        <v>12</v>
      </c>
      <c r="E7" s="177" t="s">
        <v>253</v>
      </c>
      <c r="F7" s="105">
        <v>2018</v>
      </c>
      <c r="G7" s="105">
        <v>2019</v>
      </c>
      <c r="H7" s="105">
        <v>2020</v>
      </c>
      <c r="I7" s="105">
        <v>2021</v>
      </c>
      <c r="J7" s="105">
        <v>2022</v>
      </c>
      <c r="K7" s="105">
        <v>2023</v>
      </c>
      <c r="L7" s="105">
        <v>2024</v>
      </c>
      <c r="M7" s="105">
        <v>2025</v>
      </c>
      <c r="N7" s="105">
        <v>2026</v>
      </c>
      <c r="O7" s="105">
        <v>2027</v>
      </c>
      <c r="P7" s="105">
        <v>2028</v>
      </c>
    </row>
    <row r="8" spans="2:16" ht="12.75" customHeight="1">
      <c r="B8" s="585" t="s">
        <v>300</v>
      </c>
      <c r="C8" s="13" t="s">
        <v>310</v>
      </c>
      <c r="D8" s="234" t="s">
        <v>75</v>
      </c>
      <c r="E8" s="230" t="s">
        <v>75</v>
      </c>
      <c r="F8" s="496">
        <v>7401851.8200361906</v>
      </c>
      <c r="G8" s="496">
        <v>7610509.7457169611</v>
      </c>
      <c r="H8" s="496"/>
      <c r="I8" s="496"/>
      <c r="J8" s="496"/>
      <c r="K8" s="496"/>
      <c r="L8" s="496"/>
      <c r="M8" s="496"/>
      <c r="N8" s="496"/>
      <c r="O8" s="496"/>
      <c r="P8" s="496"/>
    </row>
    <row r="9" spans="2:16" ht="12.75" customHeight="1">
      <c r="B9" s="586"/>
      <c r="C9" s="221" t="s">
        <v>83</v>
      </c>
      <c r="D9" s="234" t="s">
        <v>75</v>
      </c>
      <c r="E9" s="230" t="s">
        <v>254</v>
      </c>
      <c r="F9" s="204">
        <v>8636709.2416260391</v>
      </c>
      <c r="G9" s="204">
        <v>20482301.220813021</v>
      </c>
      <c r="H9" s="204"/>
      <c r="I9" s="204"/>
      <c r="J9" s="204"/>
      <c r="K9" s="204"/>
      <c r="L9" s="204"/>
      <c r="M9" s="204"/>
      <c r="N9" s="204"/>
      <c r="O9" s="204"/>
      <c r="P9" s="204"/>
    </row>
    <row r="10" spans="2:16" ht="12.75" customHeight="1">
      <c r="B10" s="586"/>
      <c r="C10" s="221" t="s">
        <v>242</v>
      </c>
      <c r="D10" s="404" t="s">
        <v>333</v>
      </c>
      <c r="E10" s="405" t="s">
        <v>401</v>
      </c>
      <c r="F10" s="497">
        <v>0</v>
      </c>
      <c r="G10" s="497">
        <v>5000</v>
      </c>
      <c r="H10" s="497"/>
      <c r="I10" s="497"/>
      <c r="J10" s="497"/>
      <c r="K10" s="497"/>
      <c r="L10" s="497"/>
      <c r="M10" s="497"/>
      <c r="N10" s="497"/>
      <c r="O10" s="497"/>
      <c r="P10" s="497"/>
    </row>
    <row r="11" spans="2:16" ht="12.75" customHeight="1">
      <c r="B11" s="586"/>
      <c r="C11" s="406" t="s">
        <v>242</v>
      </c>
      <c r="D11" s="407" t="s">
        <v>334</v>
      </c>
      <c r="E11" s="408" t="s">
        <v>402</v>
      </c>
      <c r="F11" s="496">
        <v>26336</v>
      </c>
      <c r="G11" s="496">
        <v>513234</v>
      </c>
      <c r="H11" s="496"/>
      <c r="I11" s="496"/>
      <c r="J11" s="496"/>
      <c r="K11" s="496"/>
      <c r="L11" s="496"/>
      <c r="M11" s="496"/>
      <c r="N11" s="496"/>
      <c r="O11" s="496"/>
      <c r="P11" s="496"/>
    </row>
    <row r="12" spans="2:16" ht="12.75" customHeight="1">
      <c r="B12" s="586"/>
      <c r="C12" s="406" t="s">
        <v>242</v>
      </c>
      <c r="D12" s="407" t="s">
        <v>404</v>
      </c>
      <c r="E12" s="408" t="s">
        <v>403</v>
      </c>
      <c r="F12" s="496">
        <v>228269.95</v>
      </c>
      <c r="G12" s="496">
        <v>2046908.68</v>
      </c>
      <c r="H12" s="496"/>
      <c r="I12" s="496"/>
      <c r="J12" s="496"/>
      <c r="K12" s="496"/>
      <c r="L12" s="496"/>
      <c r="M12" s="496"/>
      <c r="N12" s="496"/>
      <c r="O12" s="496"/>
      <c r="P12" s="496"/>
    </row>
    <row r="13" spans="2:16">
      <c r="B13" s="586"/>
      <c r="C13" s="409" t="s">
        <v>242</v>
      </c>
      <c r="D13" s="410" t="s">
        <v>404</v>
      </c>
      <c r="E13" s="411" t="s">
        <v>388</v>
      </c>
      <c r="F13" s="498">
        <v>12436.05</v>
      </c>
      <c r="G13" s="498">
        <v>378482.81999999995</v>
      </c>
      <c r="H13" s="498"/>
      <c r="I13" s="498"/>
      <c r="J13" s="498"/>
      <c r="K13" s="498"/>
      <c r="L13" s="498"/>
      <c r="M13" s="498"/>
      <c r="N13" s="498"/>
      <c r="O13" s="498"/>
      <c r="P13" s="498"/>
    </row>
    <row r="14" spans="2:16">
      <c r="B14" s="586"/>
      <c r="C14" s="221" t="s">
        <v>299</v>
      </c>
      <c r="D14" s="234" t="s">
        <v>75</v>
      </c>
      <c r="E14" s="230" t="s">
        <v>254</v>
      </c>
      <c r="F14" s="204">
        <v>0</v>
      </c>
      <c r="G14" s="204">
        <v>0</v>
      </c>
      <c r="H14" s="204"/>
      <c r="I14" s="204"/>
      <c r="J14" s="204"/>
      <c r="K14" s="204"/>
      <c r="L14" s="204"/>
      <c r="M14" s="204"/>
      <c r="N14" s="204"/>
      <c r="O14" s="204"/>
      <c r="P14" s="204"/>
    </row>
    <row r="15" spans="2:16">
      <c r="B15" s="586"/>
      <c r="C15" s="221" t="s">
        <v>31</v>
      </c>
      <c r="D15" s="234" t="s">
        <v>75</v>
      </c>
      <c r="E15" s="230" t="s">
        <v>254</v>
      </c>
      <c r="F15" s="204">
        <v>0</v>
      </c>
      <c r="G15" s="204">
        <v>2200</v>
      </c>
      <c r="H15" s="204"/>
      <c r="I15" s="204"/>
      <c r="J15" s="204"/>
      <c r="K15" s="204"/>
      <c r="L15" s="204"/>
      <c r="M15" s="204"/>
      <c r="N15" s="204"/>
      <c r="O15" s="204"/>
      <c r="P15" s="204"/>
    </row>
    <row r="16" spans="2:16">
      <c r="B16" s="586"/>
      <c r="C16" s="152" t="s">
        <v>83</v>
      </c>
      <c r="D16" s="234" t="s">
        <v>75</v>
      </c>
      <c r="E16" s="230" t="s">
        <v>201</v>
      </c>
      <c r="F16" s="204">
        <v>87026</v>
      </c>
      <c r="G16" s="204">
        <v>646707</v>
      </c>
      <c r="H16" s="204"/>
      <c r="I16" s="204"/>
      <c r="J16" s="204"/>
      <c r="K16" s="204"/>
      <c r="L16" s="204"/>
      <c r="M16" s="204"/>
      <c r="N16" s="204"/>
      <c r="O16" s="204"/>
      <c r="P16" s="204"/>
    </row>
    <row r="17" spans="1:16">
      <c r="B17" s="586"/>
      <c r="C17" s="152" t="s">
        <v>242</v>
      </c>
      <c r="D17" s="234" t="s">
        <v>75</v>
      </c>
      <c r="E17" s="230" t="s">
        <v>201</v>
      </c>
      <c r="F17" s="204">
        <v>72040</v>
      </c>
      <c r="G17" s="204">
        <v>651557.5</v>
      </c>
      <c r="H17" s="204"/>
      <c r="I17" s="204"/>
      <c r="J17" s="204"/>
      <c r="K17" s="204"/>
      <c r="L17" s="204"/>
      <c r="M17" s="204"/>
      <c r="N17" s="204"/>
      <c r="O17" s="204"/>
      <c r="P17" s="204"/>
    </row>
    <row r="18" spans="1:16">
      <c r="B18" s="586"/>
      <c r="C18" s="152"/>
      <c r="D18" s="234"/>
      <c r="E18" s="230"/>
      <c r="F18" s="204"/>
      <c r="G18" s="204"/>
      <c r="H18" s="204"/>
      <c r="I18" s="204"/>
      <c r="J18" s="204"/>
      <c r="K18" s="204"/>
      <c r="L18" s="204"/>
      <c r="M18" s="204"/>
      <c r="N18" s="204"/>
      <c r="O18" s="204"/>
      <c r="P18" s="204"/>
    </row>
    <row r="19" spans="1:16">
      <c r="A19" s="8"/>
      <c r="B19" s="222" t="s">
        <v>84</v>
      </c>
      <c r="C19" s="13" t="s">
        <v>24</v>
      </c>
      <c r="D19" s="13" t="s">
        <v>24</v>
      </c>
      <c r="E19" s="13" t="s">
        <v>24</v>
      </c>
      <c r="F19" s="204">
        <f t="shared" ref="F19:G19" si="0">SUM(F8:F18)</f>
        <v>16464669.061662231</v>
      </c>
      <c r="G19" s="204">
        <f t="shared" si="0"/>
        <v>32336900.96652998</v>
      </c>
      <c r="H19" s="204"/>
      <c r="I19" s="204"/>
      <c r="J19" s="204"/>
      <c r="K19" s="204"/>
      <c r="L19" s="204"/>
      <c r="M19" s="204"/>
      <c r="N19" s="204"/>
      <c r="O19" s="204"/>
      <c r="P19" s="204"/>
    </row>
    <row r="20" spans="1:16">
      <c r="A20" s="86"/>
      <c r="F20" s="52">
        <v>0.26655640431231697</v>
      </c>
      <c r="G20" s="52">
        <f t="shared" ref="G20" si="1">IF(F19=0,"",G19/F19-1)</f>
        <v>0.96401766992244231</v>
      </c>
      <c r="H20" s="52"/>
      <c r="I20" s="52"/>
      <c r="J20" s="52"/>
      <c r="K20" s="52"/>
      <c r="L20" s="52"/>
      <c r="M20" s="52"/>
      <c r="N20" s="52"/>
      <c r="O20" s="52"/>
      <c r="P20" s="52"/>
    </row>
    <row r="21" spans="1:16">
      <c r="A21" s="8"/>
      <c r="B21" s="100" t="s">
        <v>68</v>
      </c>
      <c r="F21" s="154"/>
      <c r="G21" s="154"/>
      <c r="H21" s="154"/>
      <c r="I21" s="154"/>
      <c r="J21" s="154"/>
      <c r="K21" s="154"/>
      <c r="L21" s="154"/>
      <c r="M21" s="154"/>
      <c r="N21" s="154"/>
      <c r="O21" s="154"/>
      <c r="P21" s="154"/>
    </row>
    <row r="22" spans="1:16" ht="12.75" customHeight="1">
      <c r="A22" s="87"/>
      <c r="B22" s="1" t="s">
        <v>23</v>
      </c>
      <c r="C22" s="1" t="s">
        <v>11</v>
      </c>
      <c r="D22" s="1" t="s">
        <v>12</v>
      </c>
      <c r="E22" s="182" t="str">
        <f t="shared" ref="E22:E27" si="2">E7</f>
        <v>Wavelengths</v>
      </c>
      <c r="F22" s="1">
        <v>2018</v>
      </c>
      <c r="G22" s="1">
        <v>2019</v>
      </c>
      <c r="H22" s="1">
        <v>2020</v>
      </c>
      <c r="I22" s="1">
        <v>2021</v>
      </c>
      <c r="J22" s="1">
        <v>2022</v>
      </c>
      <c r="K22" s="1">
        <v>2023</v>
      </c>
      <c r="L22" s="1">
        <f t="shared" ref="L22:M22" si="3">L7</f>
        <v>2024</v>
      </c>
      <c r="M22" s="1">
        <f t="shared" si="3"/>
        <v>2025</v>
      </c>
      <c r="N22" s="1">
        <f t="shared" ref="N22:P22" si="4">N7</f>
        <v>2026</v>
      </c>
      <c r="O22" s="1">
        <f t="shared" si="4"/>
        <v>2027</v>
      </c>
      <c r="P22" s="1">
        <f t="shared" si="4"/>
        <v>2028</v>
      </c>
    </row>
    <row r="23" spans="1:16" ht="12.75" customHeight="1">
      <c r="A23" s="87"/>
      <c r="B23" s="585" t="str">
        <f>B8</f>
        <v>CPRI/eCPRI Fronthaul (grey &amp; WDM optics)</v>
      </c>
      <c r="C23" s="152" t="str">
        <f t="shared" ref="C23:D34" si="5">C8</f>
        <v>1,3,6,12 Gbps</v>
      </c>
      <c r="D23" s="234" t="str">
        <f t="shared" si="5"/>
        <v>all</v>
      </c>
      <c r="E23" s="230" t="str">
        <f t="shared" si="2"/>
        <v>all</v>
      </c>
      <c r="F23" s="232">
        <f t="shared" ref="F23:G24" si="6">IF(F8=0,,F36*10^6/F8)</f>
        <v>13.531647388757277</v>
      </c>
      <c r="G23" s="232">
        <f t="shared" si="6"/>
        <v>10.58138623171258</v>
      </c>
      <c r="H23" s="232"/>
      <c r="I23" s="232"/>
      <c r="J23" s="232"/>
      <c r="K23" s="232"/>
      <c r="L23" s="232"/>
      <c r="M23" s="232"/>
      <c r="N23" s="232"/>
      <c r="O23" s="232"/>
      <c r="P23" s="232"/>
    </row>
    <row r="24" spans="1:16">
      <c r="A24" s="87"/>
      <c r="B24" s="586"/>
      <c r="C24" s="221" t="str">
        <f t="shared" si="5"/>
        <v>10 Gbps</v>
      </c>
      <c r="D24" s="234" t="str">
        <f t="shared" si="5"/>
        <v>all</v>
      </c>
      <c r="E24" s="230" t="str">
        <f t="shared" si="2"/>
        <v>grey</v>
      </c>
      <c r="F24" s="232">
        <f t="shared" si="6"/>
        <v>19.26118686562452</v>
      </c>
      <c r="G24" s="232">
        <f t="shared" si="6"/>
        <v>15.980564280168432</v>
      </c>
      <c r="H24" s="232"/>
      <c r="I24" s="232"/>
      <c r="J24" s="232"/>
      <c r="K24" s="232"/>
      <c r="L24" s="232"/>
      <c r="M24" s="232"/>
      <c r="N24" s="232"/>
      <c r="O24" s="232"/>
      <c r="P24" s="232"/>
    </row>
    <row r="25" spans="1:16">
      <c r="A25" s="87"/>
      <c r="B25" s="586"/>
      <c r="C25" s="221" t="str">
        <f t="shared" si="5"/>
        <v>25 Gbps</v>
      </c>
      <c r="D25" s="404" t="str">
        <f t="shared" si="5"/>
        <v>≤ 0.5 km</v>
      </c>
      <c r="E25" s="405" t="str">
        <f t="shared" si="2"/>
        <v>grey MMF</v>
      </c>
      <c r="F25" s="232">
        <f t="shared" ref="F25:G25" si="7">IF(F10=0,,F38*10^6/F10)</f>
        <v>0</v>
      </c>
      <c r="G25" s="232">
        <f t="shared" si="7"/>
        <v>60</v>
      </c>
      <c r="H25" s="232"/>
      <c r="I25" s="232"/>
      <c r="J25" s="232"/>
      <c r="K25" s="232"/>
      <c r="L25" s="232"/>
      <c r="M25" s="232"/>
      <c r="N25" s="232"/>
      <c r="O25" s="232"/>
      <c r="P25" s="232"/>
    </row>
    <row r="26" spans="1:16">
      <c r="A26" s="87"/>
      <c r="B26" s="586"/>
      <c r="C26" s="406" t="str">
        <f t="shared" si="5"/>
        <v>25 Gbps</v>
      </c>
      <c r="D26" s="407" t="str">
        <f t="shared" si="5"/>
        <v>300 m</v>
      </c>
      <c r="E26" s="408" t="str">
        <f t="shared" si="2"/>
        <v>grey SMF</v>
      </c>
      <c r="F26" s="377">
        <f t="shared" ref="F26:G26" si="8">IF(F11=0,,F39*10^6/F11)</f>
        <v>56</v>
      </c>
      <c r="G26" s="377">
        <f t="shared" si="8"/>
        <v>55.018597476283453</v>
      </c>
      <c r="H26" s="377"/>
      <c r="I26" s="377"/>
      <c r="J26" s="377"/>
      <c r="K26" s="377"/>
      <c r="L26" s="377"/>
      <c r="M26" s="377"/>
      <c r="N26" s="377"/>
      <c r="O26" s="377"/>
      <c r="P26" s="377"/>
    </row>
    <row r="27" spans="1:16">
      <c r="A27" s="87"/>
      <c r="B27" s="586"/>
      <c r="C27" s="406" t="str">
        <f t="shared" si="5"/>
        <v>25 Gbps</v>
      </c>
      <c r="D27" s="407" t="str">
        <f t="shared" si="5"/>
        <v>1-20 km</v>
      </c>
      <c r="E27" s="408" t="str">
        <f t="shared" si="2"/>
        <v>Duplex</v>
      </c>
      <c r="F27" s="377">
        <f t="shared" ref="F27:G27" si="9">IF(F12=0,,F40*10^6/F12)</f>
        <v>68.327574993463031</v>
      </c>
      <c r="G27" s="377">
        <f t="shared" si="9"/>
        <v>62.581137233025004</v>
      </c>
      <c r="H27" s="377"/>
      <c r="I27" s="377"/>
      <c r="J27" s="377"/>
      <c r="K27" s="377"/>
      <c r="L27" s="377"/>
      <c r="M27" s="377"/>
      <c r="N27" s="377"/>
      <c r="O27" s="377"/>
      <c r="P27" s="377"/>
    </row>
    <row r="28" spans="1:16">
      <c r="A28" s="87"/>
      <c r="B28" s="586"/>
      <c r="C28" s="409" t="str">
        <f t="shared" si="5"/>
        <v>25 Gbps</v>
      </c>
      <c r="D28" s="410" t="str">
        <f t="shared" si="5"/>
        <v>1-20 km</v>
      </c>
      <c r="E28" s="411" t="str">
        <f t="shared" ref="E28:E33" si="10">E13</f>
        <v>BiDi</v>
      </c>
      <c r="F28" s="382">
        <f t="shared" ref="F28:G28" si="11">IF(F13=0,,F41*10^6/F13)</f>
        <v>106.07403557047789</v>
      </c>
      <c r="G28" s="382">
        <f t="shared" si="11"/>
        <v>99.832420389099155</v>
      </c>
      <c r="H28" s="382"/>
      <c r="I28" s="382"/>
      <c r="J28" s="382"/>
      <c r="K28" s="382"/>
      <c r="L28" s="382"/>
      <c r="M28" s="382"/>
      <c r="N28" s="382"/>
      <c r="O28" s="382"/>
      <c r="P28" s="382"/>
    </row>
    <row r="29" spans="1:16">
      <c r="A29" s="87"/>
      <c r="B29" s="586"/>
      <c r="C29" s="221" t="str">
        <f t="shared" si="5"/>
        <v>50 Gbps</v>
      </c>
      <c r="D29" s="234" t="str">
        <f t="shared" si="5"/>
        <v>all</v>
      </c>
      <c r="E29" s="230" t="str">
        <f t="shared" si="10"/>
        <v>grey</v>
      </c>
      <c r="F29" s="232">
        <f t="shared" ref="F29:G30" si="12">IF(F14=0,,F42*10^6/F14)</f>
        <v>0</v>
      </c>
      <c r="G29" s="232">
        <f t="shared" si="12"/>
        <v>0</v>
      </c>
      <c r="H29" s="232"/>
      <c r="I29" s="232"/>
      <c r="J29" s="232"/>
      <c r="K29" s="232"/>
      <c r="L29" s="232"/>
      <c r="M29" s="232"/>
      <c r="N29" s="232"/>
      <c r="O29" s="232"/>
      <c r="P29" s="232"/>
    </row>
    <row r="30" spans="1:16">
      <c r="A30" s="87"/>
      <c r="B30" s="586"/>
      <c r="C30" s="221" t="str">
        <f t="shared" si="5"/>
        <v>100 Gbps</v>
      </c>
      <c r="D30" s="234" t="str">
        <f t="shared" si="5"/>
        <v>all</v>
      </c>
      <c r="E30" s="230" t="str">
        <f t="shared" si="10"/>
        <v>grey</v>
      </c>
      <c r="F30" s="232">
        <f t="shared" si="12"/>
        <v>0</v>
      </c>
      <c r="G30" s="232">
        <f t="shared" si="12"/>
        <v>630</v>
      </c>
      <c r="H30" s="232"/>
      <c r="I30" s="232"/>
      <c r="J30" s="232"/>
      <c r="K30" s="232"/>
      <c r="L30" s="232"/>
      <c r="M30" s="232"/>
      <c r="N30" s="232"/>
      <c r="O30" s="232"/>
      <c r="P30" s="232"/>
    </row>
    <row r="31" spans="1:16">
      <c r="A31" s="87"/>
      <c r="B31" s="586"/>
      <c r="C31" s="152" t="str">
        <f t="shared" si="5"/>
        <v>10 Gbps</v>
      </c>
      <c r="D31" s="234" t="str">
        <f t="shared" si="5"/>
        <v>all</v>
      </c>
      <c r="E31" s="230" t="str">
        <f t="shared" si="10"/>
        <v>WDM</v>
      </c>
      <c r="F31" s="232">
        <f t="shared" ref="F31:G32" si="13">IF(F16=0,,F44*10^6/F16)</f>
        <v>350</v>
      </c>
      <c r="G31" s="232">
        <f t="shared" si="13"/>
        <v>263.7833800942326</v>
      </c>
      <c r="H31" s="232"/>
      <c r="I31" s="232"/>
      <c r="J31" s="232"/>
      <c r="K31" s="232"/>
      <c r="L31" s="232"/>
      <c r="M31" s="232"/>
      <c r="N31" s="232"/>
      <c r="O31" s="232"/>
      <c r="P31" s="232"/>
    </row>
    <row r="32" spans="1:16">
      <c r="A32" s="87"/>
      <c r="B32" s="586"/>
      <c r="C32" s="152" t="str">
        <f t="shared" si="5"/>
        <v>25 Gbps</v>
      </c>
      <c r="D32" s="234" t="str">
        <f t="shared" si="5"/>
        <v>all</v>
      </c>
      <c r="E32" s="230" t="str">
        <f t="shared" si="10"/>
        <v>WDM</v>
      </c>
      <c r="F32" s="232">
        <f t="shared" si="13"/>
        <v>700</v>
      </c>
      <c r="G32" s="232">
        <f t="shared" si="13"/>
        <v>220.76371240636763</v>
      </c>
      <c r="H32" s="232"/>
      <c r="I32" s="232"/>
      <c r="J32" s="232"/>
      <c r="K32" s="232"/>
      <c r="L32" s="232"/>
      <c r="M32" s="232"/>
      <c r="N32" s="232"/>
      <c r="O32" s="232"/>
      <c r="P32" s="232"/>
    </row>
    <row r="33" spans="1:16">
      <c r="A33" s="87"/>
      <c r="B33" s="587"/>
      <c r="C33" s="152">
        <f t="shared" si="5"/>
        <v>0</v>
      </c>
      <c r="D33" s="234">
        <f t="shared" si="5"/>
        <v>0</v>
      </c>
      <c r="E33" s="230">
        <f t="shared" si="10"/>
        <v>0</v>
      </c>
      <c r="F33" s="233"/>
      <c r="G33" s="233"/>
      <c r="H33" s="233"/>
      <c r="I33" s="233"/>
      <c r="J33" s="233"/>
      <c r="K33" s="233"/>
      <c r="L33" s="233"/>
      <c r="M33" s="233"/>
      <c r="N33" s="233"/>
      <c r="O33" s="233"/>
      <c r="P33" s="233"/>
    </row>
    <row r="34" spans="1:16">
      <c r="B34" s="100" t="s">
        <v>1</v>
      </c>
      <c r="C34" t="str">
        <f t="shared" si="5"/>
        <v>All</v>
      </c>
      <c r="D34" t="str">
        <f t="shared" si="5"/>
        <v>All</v>
      </c>
    </row>
    <row r="35" spans="1:16">
      <c r="B35" s="1" t="s">
        <v>23</v>
      </c>
      <c r="C35" s="1" t="s">
        <v>11</v>
      </c>
      <c r="D35" s="1" t="s">
        <v>12</v>
      </c>
      <c r="E35" s="182" t="str">
        <f t="shared" ref="E35:E46" si="14">E7</f>
        <v>Wavelengths</v>
      </c>
      <c r="F35" s="1">
        <v>2018</v>
      </c>
      <c r="G35" s="1">
        <v>2019</v>
      </c>
      <c r="H35" s="1">
        <v>2020</v>
      </c>
      <c r="I35" s="1">
        <v>2021</v>
      </c>
      <c r="J35" s="1">
        <v>2022</v>
      </c>
      <c r="K35" s="1">
        <v>2023</v>
      </c>
      <c r="L35" s="1">
        <f t="shared" ref="L35:P35" si="15">L7</f>
        <v>2024</v>
      </c>
      <c r="M35" s="1">
        <f t="shared" si="15"/>
        <v>2025</v>
      </c>
      <c r="N35" s="1">
        <f t="shared" si="15"/>
        <v>2026</v>
      </c>
      <c r="O35" s="1">
        <f t="shared" si="15"/>
        <v>2027</v>
      </c>
      <c r="P35" s="1">
        <f t="shared" si="15"/>
        <v>2028</v>
      </c>
    </row>
    <row r="36" spans="1:16" ht="12.75" customHeight="1">
      <c r="B36" s="585" t="str">
        <f>B8</f>
        <v>CPRI/eCPRI Fronthaul (grey &amp; WDM optics)</v>
      </c>
      <c r="C36" s="13" t="str">
        <f t="shared" ref="C36:D47" si="16">C8</f>
        <v>1,3,6,12 Gbps</v>
      </c>
      <c r="D36" s="230" t="str">
        <f t="shared" si="16"/>
        <v>all</v>
      </c>
      <c r="E36" s="205" t="str">
        <f t="shared" si="14"/>
        <v>all</v>
      </c>
      <c r="F36" s="232">
        <v>100.15924885256101</v>
      </c>
      <c r="G36" s="232">
        <v>80.529743039643847</v>
      </c>
      <c r="H36" s="232"/>
      <c r="I36" s="232"/>
      <c r="J36" s="232"/>
      <c r="K36" s="232"/>
      <c r="L36" s="232"/>
      <c r="M36" s="232"/>
      <c r="N36" s="232"/>
      <c r="O36" s="232"/>
      <c r="P36" s="232"/>
    </row>
    <row r="37" spans="1:16">
      <c r="B37" s="586"/>
      <c r="C37" s="221" t="str">
        <f t="shared" si="16"/>
        <v>10 Gbps</v>
      </c>
      <c r="D37" s="206" t="str">
        <f t="shared" si="16"/>
        <v>all</v>
      </c>
      <c r="E37" s="206" t="str">
        <f t="shared" si="14"/>
        <v>grey</v>
      </c>
      <c r="F37" s="232">
        <v>166.35327060702539</v>
      </c>
      <c r="G37" s="232">
        <v>327.31873126497482</v>
      </c>
      <c r="H37" s="232"/>
      <c r="I37" s="232"/>
      <c r="J37" s="232"/>
      <c r="K37" s="232"/>
      <c r="L37" s="232"/>
      <c r="M37" s="232"/>
      <c r="N37" s="232"/>
      <c r="O37" s="232"/>
      <c r="P37" s="232"/>
    </row>
    <row r="38" spans="1:16">
      <c r="B38" s="586"/>
      <c r="C38" s="221" t="str">
        <f t="shared" si="16"/>
        <v>25 Gbps</v>
      </c>
      <c r="D38" s="404" t="str">
        <f t="shared" si="16"/>
        <v>≤ 0.5 km</v>
      </c>
      <c r="E38" s="404" t="str">
        <f t="shared" si="14"/>
        <v>grey MMF</v>
      </c>
      <c r="F38" s="232">
        <v>0</v>
      </c>
      <c r="G38" s="232">
        <v>0.3</v>
      </c>
      <c r="H38" s="232"/>
      <c r="I38" s="232"/>
      <c r="J38" s="232"/>
      <c r="K38" s="232"/>
      <c r="L38" s="232"/>
      <c r="M38" s="232"/>
      <c r="N38" s="232"/>
      <c r="O38" s="232"/>
      <c r="P38" s="232"/>
    </row>
    <row r="39" spans="1:16">
      <c r="B39" s="586"/>
      <c r="C39" s="406" t="str">
        <f t="shared" si="16"/>
        <v>25 Gbps</v>
      </c>
      <c r="D39" s="407" t="str">
        <f t="shared" si="16"/>
        <v>300 m</v>
      </c>
      <c r="E39" s="407" t="str">
        <f t="shared" si="14"/>
        <v>grey SMF</v>
      </c>
      <c r="F39" s="377">
        <v>1.4748159999999999</v>
      </c>
      <c r="G39" s="377">
        <v>28.237414857142863</v>
      </c>
      <c r="H39" s="377"/>
      <c r="I39" s="377"/>
      <c r="J39" s="377"/>
      <c r="K39" s="377"/>
      <c r="L39" s="377"/>
      <c r="M39" s="377"/>
      <c r="N39" s="377"/>
      <c r="O39" s="377"/>
      <c r="P39" s="377"/>
    </row>
    <row r="40" spans="1:16">
      <c r="B40" s="586"/>
      <c r="C40" s="406" t="str">
        <f t="shared" si="16"/>
        <v>25 Gbps</v>
      </c>
      <c r="D40" s="407" t="str">
        <f t="shared" si="16"/>
        <v>1-20 km</v>
      </c>
      <c r="E40" s="407" t="str">
        <f t="shared" si="14"/>
        <v>Duplex</v>
      </c>
      <c r="F40" s="377">
        <v>15.597132127379059</v>
      </c>
      <c r="G40" s="377">
        <v>128.09787300655006</v>
      </c>
      <c r="H40" s="377"/>
      <c r="I40" s="377"/>
      <c r="J40" s="377"/>
      <c r="K40" s="377"/>
      <c r="L40" s="377"/>
      <c r="M40" s="377"/>
      <c r="N40" s="377"/>
      <c r="O40" s="377"/>
      <c r="P40" s="377"/>
    </row>
    <row r="41" spans="1:16">
      <c r="B41" s="586"/>
      <c r="C41" s="409" t="str">
        <f t="shared" si="16"/>
        <v>25 Gbps</v>
      </c>
      <c r="D41" s="410" t="str">
        <f t="shared" si="16"/>
        <v>1-20 km</v>
      </c>
      <c r="E41" s="410" t="str">
        <f t="shared" si="14"/>
        <v>BiDi</v>
      </c>
      <c r="F41" s="377">
        <v>1.3191420100562414</v>
      </c>
      <c r="G41" s="377">
        <v>37.784855996291739</v>
      </c>
      <c r="H41" s="377"/>
      <c r="I41" s="377"/>
      <c r="J41" s="377"/>
      <c r="K41" s="377"/>
      <c r="L41" s="377"/>
      <c r="M41" s="377"/>
      <c r="N41" s="377"/>
      <c r="O41" s="377"/>
      <c r="P41" s="377"/>
    </row>
    <row r="42" spans="1:16">
      <c r="B42" s="586"/>
      <c r="C42" s="221" t="str">
        <f t="shared" si="16"/>
        <v>50 Gbps</v>
      </c>
      <c r="D42" s="206" t="str">
        <f t="shared" si="16"/>
        <v>all</v>
      </c>
      <c r="E42" s="206" t="str">
        <f t="shared" si="14"/>
        <v>grey</v>
      </c>
      <c r="F42" s="232">
        <v>0</v>
      </c>
      <c r="G42" s="232">
        <v>0</v>
      </c>
      <c r="H42" s="232"/>
      <c r="I42" s="232"/>
      <c r="J42" s="232"/>
      <c r="K42" s="232"/>
      <c r="L42" s="232"/>
      <c r="M42" s="232"/>
      <c r="N42" s="232"/>
      <c r="O42" s="232"/>
      <c r="P42" s="232"/>
    </row>
    <row r="43" spans="1:16">
      <c r="B43" s="586"/>
      <c r="C43" s="221" t="str">
        <f t="shared" si="16"/>
        <v>100 Gbps</v>
      </c>
      <c r="D43" s="234" t="str">
        <f t="shared" si="16"/>
        <v>all</v>
      </c>
      <c r="E43" s="206" t="str">
        <f t="shared" si="14"/>
        <v>grey</v>
      </c>
      <c r="F43" s="232">
        <v>0</v>
      </c>
      <c r="G43" s="232">
        <v>1.3859999999999999</v>
      </c>
      <c r="H43" s="232"/>
      <c r="I43" s="232"/>
      <c r="J43" s="232"/>
      <c r="K43" s="232"/>
      <c r="L43" s="232"/>
      <c r="M43" s="232"/>
      <c r="N43" s="232"/>
      <c r="O43" s="232"/>
      <c r="P43" s="232"/>
    </row>
    <row r="44" spans="1:16">
      <c r="B44" s="586"/>
      <c r="C44" s="152" t="str">
        <f t="shared" si="16"/>
        <v>10 Gbps</v>
      </c>
      <c r="D44" s="206" t="str">
        <f t="shared" si="16"/>
        <v>all</v>
      </c>
      <c r="E44" s="206" t="str">
        <f t="shared" si="14"/>
        <v>WDM</v>
      </c>
      <c r="F44" s="232">
        <v>30.459099999999999</v>
      </c>
      <c r="G44" s="232">
        <v>170.59055839060088</v>
      </c>
      <c r="H44" s="232"/>
      <c r="I44" s="232"/>
      <c r="J44" s="232"/>
      <c r="K44" s="232"/>
      <c r="L44" s="232"/>
      <c r="M44" s="232"/>
      <c r="N44" s="232"/>
      <c r="O44" s="232"/>
      <c r="P44" s="232"/>
    </row>
    <row r="45" spans="1:16">
      <c r="B45" s="586"/>
      <c r="C45" s="152" t="str">
        <f t="shared" si="16"/>
        <v>25 Gbps</v>
      </c>
      <c r="D45" s="206" t="str">
        <f t="shared" si="16"/>
        <v>all</v>
      </c>
      <c r="E45" s="206" t="str">
        <f t="shared" si="14"/>
        <v>WDM</v>
      </c>
      <c r="F45" s="232">
        <v>50.427999999999997</v>
      </c>
      <c r="G45" s="232">
        <v>143.84025254621187</v>
      </c>
      <c r="H45" s="232"/>
      <c r="I45" s="232"/>
      <c r="J45" s="232"/>
      <c r="K45" s="232"/>
      <c r="L45" s="232"/>
      <c r="M45" s="232"/>
      <c r="N45" s="232"/>
      <c r="O45" s="232"/>
      <c r="P45" s="232"/>
    </row>
    <row r="46" spans="1:16">
      <c r="B46" s="586"/>
      <c r="C46" s="152">
        <f t="shared" si="16"/>
        <v>0</v>
      </c>
      <c r="D46" s="206">
        <f t="shared" si="16"/>
        <v>0</v>
      </c>
      <c r="E46" s="206">
        <f t="shared" si="14"/>
        <v>0</v>
      </c>
      <c r="F46" s="282">
        <v>0</v>
      </c>
      <c r="G46" s="282">
        <v>0</v>
      </c>
      <c r="H46" s="282"/>
      <c r="I46" s="282"/>
      <c r="J46" s="282"/>
      <c r="K46" s="282"/>
      <c r="L46" s="282"/>
      <c r="M46" s="282"/>
      <c r="N46" s="282"/>
      <c r="O46" s="282"/>
      <c r="P46" s="282"/>
    </row>
    <row r="47" spans="1:16">
      <c r="B47" s="222" t="s">
        <v>84</v>
      </c>
      <c r="C47" s="13" t="str">
        <f t="shared" si="16"/>
        <v>All</v>
      </c>
      <c r="D47" s="13" t="str">
        <f t="shared" si="16"/>
        <v>All</v>
      </c>
      <c r="E47" s="13" t="s">
        <v>24</v>
      </c>
      <c r="F47" s="231">
        <f t="shared" ref="F47:G47" si="17">SUM(F36:F46)</f>
        <v>365.79070959702165</v>
      </c>
      <c r="G47" s="231">
        <f t="shared" si="17"/>
        <v>918.08542910141614</v>
      </c>
      <c r="H47" s="231"/>
      <c r="I47" s="231"/>
      <c r="J47" s="231"/>
      <c r="K47" s="231"/>
      <c r="L47" s="231"/>
      <c r="M47" s="231"/>
      <c r="N47" s="231"/>
      <c r="O47" s="231"/>
      <c r="P47" s="231"/>
    </row>
    <row r="48" spans="1:16">
      <c r="F48" s="52">
        <v>0.47884496198616944</v>
      </c>
      <c r="G48" s="52">
        <f t="shared" ref="G48" si="18">IF(F47=0,"",G47/F47-1)</f>
        <v>1.5098653547347816</v>
      </c>
      <c r="H48" s="52"/>
      <c r="I48" s="52"/>
      <c r="J48" s="52"/>
      <c r="K48" s="52"/>
      <c r="L48" s="52"/>
      <c r="M48" s="52"/>
      <c r="N48" s="52"/>
      <c r="O48" s="52"/>
      <c r="P48" s="52"/>
    </row>
    <row r="49" spans="6:16">
      <c r="F49" s="265"/>
      <c r="G49" s="265"/>
      <c r="H49" s="265"/>
      <c r="I49" s="265"/>
      <c r="J49" s="265"/>
      <c r="K49" s="265"/>
      <c r="L49" s="265"/>
      <c r="M49" s="265"/>
      <c r="N49" s="265"/>
      <c r="O49" s="265"/>
      <c r="P49" s="265"/>
    </row>
    <row r="50" spans="6:16">
      <c r="F50" s="265"/>
      <c r="G50" s="265"/>
      <c r="H50" s="265"/>
      <c r="I50" s="265"/>
      <c r="J50" s="265"/>
      <c r="K50" s="265"/>
      <c r="L50" s="265"/>
      <c r="M50" s="265"/>
      <c r="N50" s="265"/>
      <c r="O50" s="265"/>
      <c r="P50" s="265"/>
    </row>
  </sheetData>
  <mergeCells count="3">
    <mergeCell ref="B8:B18"/>
    <mergeCell ref="B23:B33"/>
    <mergeCell ref="B36:B46"/>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CC"/>
  </sheetPr>
  <dimension ref="A2:P35"/>
  <sheetViews>
    <sheetView showGridLines="0" zoomScale="70" zoomScaleNormal="70" zoomScalePageLayoutView="70" workbookViewId="0"/>
  </sheetViews>
  <sheetFormatPr defaultColWidth="8.44140625" defaultRowHeight="13.2"/>
  <cols>
    <col min="1" max="1" width="4.44140625" customWidth="1"/>
    <col min="2" max="2" width="13.77734375" customWidth="1"/>
    <col min="3" max="3" width="13" customWidth="1"/>
    <col min="4" max="4" width="11.44140625" customWidth="1"/>
    <col min="5" max="5" width="13.21875" style="154" customWidth="1"/>
    <col min="6" max="16" width="10.77734375" customWidth="1"/>
  </cols>
  <sheetData>
    <row r="2" spans="1:16" ht="17.399999999999999">
      <c r="B2" s="71" t="str">
        <f>Introduction!B2</f>
        <v xml:space="preserve">LightCounting Optical Components Market Forecast </v>
      </c>
    </row>
    <row r="3" spans="1:16" ht="15">
      <c r="B3" s="597" t="str">
        <f>Introduction!B3</f>
        <v>Published April 28, 2023 - SAMPLE SPREADSHEET</v>
      </c>
    </row>
    <row r="4" spans="1:16" ht="15.6">
      <c r="B4" s="186" t="s">
        <v>341</v>
      </c>
    </row>
    <row r="5" spans="1:16" ht="15.6">
      <c r="B5" s="96"/>
    </row>
    <row r="6" spans="1:16" ht="15">
      <c r="B6" s="191" t="s">
        <v>0</v>
      </c>
      <c r="J6" s="452"/>
    </row>
    <row r="7" spans="1:16" ht="14.25" customHeight="1">
      <c r="B7" s="104" t="s">
        <v>23</v>
      </c>
      <c r="C7" s="104" t="s">
        <v>11</v>
      </c>
      <c r="D7" s="104" t="s">
        <v>12</v>
      </c>
      <c r="E7" s="412" t="s">
        <v>14</v>
      </c>
      <c r="F7" s="105">
        <v>2018</v>
      </c>
      <c r="G7" s="105">
        <v>2019</v>
      </c>
      <c r="H7" s="105">
        <v>2020</v>
      </c>
      <c r="I7" s="105">
        <v>2021</v>
      </c>
      <c r="J7" s="105">
        <v>2022</v>
      </c>
      <c r="K7" s="105">
        <v>2023</v>
      </c>
      <c r="L7" s="105">
        <v>2024</v>
      </c>
      <c r="M7" s="105">
        <v>2025</v>
      </c>
      <c r="N7" s="105">
        <v>2026</v>
      </c>
      <c r="O7" s="105">
        <v>2027</v>
      </c>
      <c r="P7" s="105">
        <v>2028</v>
      </c>
    </row>
    <row r="8" spans="1:16" ht="12.75" customHeight="1">
      <c r="B8" s="585" t="s">
        <v>337</v>
      </c>
      <c r="C8" s="115" t="s">
        <v>42</v>
      </c>
      <c r="D8" s="413" t="s">
        <v>348</v>
      </c>
      <c r="E8" s="414" t="s">
        <v>25</v>
      </c>
      <c r="F8" s="415">
        <v>666557.69230769225</v>
      </c>
      <c r="G8" s="415">
        <v>533246.15384615387</v>
      </c>
      <c r="H8" s="415"/>
      <c r="I8" s="415"/>
      <c r="J8" s="415"/>
      <c r="K8" s="415"/>
      <c r="L8" s="415"/>
      <c r="M8" s="415"/>
      <c r="N8" s="415"/>
      <c r="O8" s="415"/>
      <c r="P8" s="415"/>
    </row>
    <row r="9" spans="1:16" ht="12.75" customHeight="1">
      <c r="B9" s="586"/>
      <c r="C9" s="252" t="s">
        <v>83</v>
      </c>
      <c r="D9" s="413" t="s">
        <v>348</v>
      </c>
      <c r="E9" s="414" t="s">
        <v>16</v>
      </c>
      <c r="F9" s="416">
        <v>705000</v>
      </c>
      <c r="G9" s="416">
        <v>1594858.577488</v>
      </c>
      <c r="H9" s="416"/>
      <c r="I9" s="416"/>
      <c r="J9" s="416"/>
      <c r="K9" s="416"/>
      <c r="L9" s="416"/>
      <c r="M9" s="416"/>
      <c r="N9" s="416"/>
      <c r="O9" s="416"/>
      <c r="P9" s="416"/>
    </row>
    <row r="10" spans="1:16">
      <c r="B10" s="586"/>
      <c r="C10" s="252" t="s">
        <v>242</v>
      </c>
      <c r="D10" s="413" t="s">
        <v>348</v>
      </c>
      <c r="E10" s="414" t="s">
        <v>241</v>
      </c>
      <c r="F10" s="416">
        <v>18180</v>
      </c>
      <c r="G10" s="416">
        <v>37251.656393120014</v>
      </c>
      <c r="H10" s="416"/>
      <c r="I10" s="416"/>
      <c r="J10" s="416"/>
      <c r="K10" s="416"/>
      <c r="L10" s="416"/>
      <c r="M10" s="416"/>
      <c r="N10" s="416"/>
      <c r="O10" s="416"/>
      <c r="P10" s="416"/>
    </row>
    <row r="11" spans="1:16">
      <c r="B11" s="586"/>
      <c r="C11" s="252" t="s">
        <v>299</v>
      </c>
      <c r="D11" s="413" t="s">
        <v>348</v>
      </c>
      <c r="E11" s="414" t="s">
        <v>261</v>
      </c>
      <c r="F11" s="416">
        <v>0</v>
      </c>
      <c r="G11" s="416">
        <v>110894</v>
      </c>
      <c r="H11" s="416"/>
      <c r="I11" s="416"/>
      <c r="J11" s="416"/>
      <c r="K11" s="416"/>
      <c r="L11" s="416"/>
      <c r="M11" s="416"/>
      <c r="N11" s="416"/>
      <c r="O11" s="416"/>
      <c r="P11" s="416"/>
    </row>
    <row r="12" spans="1:16">
      <c r="B12" s="586"/>
      <c r="C12" s="252" t="s">
        <v>31</v>
      </c>
      <c r="D12" s="413" t="s">
        <v>348</v>
      </c>
      <c r="E12" s="414" t="s">
        <v>261</v>
      </c>
      <c r="F12" s="416">
        <v>0</v>
      </c>
      <c r="G12" s="416">
        <v>10000</v>
      </c>
      <c r="H12" s="416"/>
      <c r="I12" s="416"/>
      <c r="J12" s="416"/>
      <c r="K12" s="416"/>
      <c r="L12" s="416"/>
      <c r="M12" s="416"/>
      <c r="N12" s="416"/>
      <c r="O12" s="416"/>
      <c r="P12" s="416"/>
    </row>
    <row r="13" spans="1:16">
      <c r="B13" s="335"/>
      <c r="C13" s="252" t="s">
        <v>259</v>
      </c>
      <c r="D13" s="413" t="s">
        <v>24</v>
      </c>
      <c r="E13" s="414" t="s">
        <v>24</v>
      </c>
      <c r="F13" s="416">
        <v>0</v>
      </c>
      <c r="G13" s="416">
        <v>0</v>
      </c>
      <c r="H13" s="416"/>
      <c r="I13" s="416"/>
      <c r="J13" s="416"/>
      <c r="K13" s="416"/>
      <c r="L13" s="416"/>
      <c r="M13" s="416"/>
      <c r="N13" s="416"/>
      <c r="O13" s="416"/>
      <c r="P13" s="416"/>
    </row>
    <row r="14" spans="1:16">
      <c r="A14" s="8"/>
      <c r="B14" s="222"/>
      <c r="C14" s="115" t="s">
        <v>24</v>
      </c>
      <c r="D14" s="413" t="s">
        <v>348</v>
      </c>
      <c r="E14" s="115" t="s">
        <v>24</v>
      </c>
      <c r="F14" s="417">
        <f t="shared" ref="F14:G14" si="0">SUM(F8:F13)</f>
        <v>1389737.6923076923</v>
      </c>
      <c r="G14" s="417">
        <f t="shared" si="0"/>
        <v>2286250.3877272741</v>
      </c>
      <c r="H14" s="417"/>
      <c r="I14" s="417"/>
      <c r="J14" s="417"/>
      <c r="K14" s="417"/>
      <c r="L14" s="417"/>
      <c r="M14" s="417"/>
      <c r="N14" s="417"/>
      <c r="O14" s="417"/>
      <c r="P14" s="417"/>
    </row>
    <row r="15" spans="1:16">
      <c r="A15" s="86"/>
      <c r="F15" s="52">
        <v>8.8372986919168506E-2</v>
      </c>
      <c r="G15" s="52">
        <f t="shared" ref="G15" si="1">IF(F14=0,"",G14/F14-1)</f>
        <v>0.64509489839834555</v>
      </c>
      <c r="H15" s="52"/>
      <c r="I15" s="52"/>
      <c r="J15" s="52"/>
      <c r="K15" s="52"/>
      <c r="L15" s="52"/>
      <c r="M15" s="52"/>
      <c r="N15" s="52"/>
      <c r="O15" s="52"/>
      <c r="P15" s="52"/>
    </row>
    <row r="16" spans="1:16">
      <c r="A16" s="8"/>
      <c r="B16" s="100" t="s">
        <v>68</v>
      </c>
      <c r="F16" s="489"/>
      <c r="G16" s="489"/>
      <c r="H16" s="489"/>
      <c r="I16" s="489"/>
      <c r="J16" s="489"/>
      <c r="K16" s="489"/>
      <c r="L16" s="489"/>
      <c r="M16" s="489"/>
      <c r="N16" s="489"/>
      <c r="O16" s="489"/>
      <c r="P16" s="489"/>
    </row>
    <row r="17" spans="1:16" ht="12.75" customHeight="1">
      <c r="A17" s="87"/>
      <c r="B17" s="105" t="s">
        <v>23</v>
      </c>
      <c r="C17" s="105" t="s">
        <v>11</v>
      </c>
      <c r="D17" s="105" t="s">
        <v>12</v>
      </c>
      <c r="E17" s="198" t="str">
        <f t="shared" ref="E17:E23" si="2">E7</f>
        <v>Form Factor</v>
      </c>
      <c r="F17" s="105">
        <v>2018</v>
      </c>
      <c r="G17" s="105">
        <v>2019</v>
      </c>
      <c r="H17" s="105">
        <v>2020</v>
      </c>
      <c r="I17" s="105">
        <v>2021</v>
      </c>
      <c r="J17" s="105">
        <v>2022</v>
      </c>
      <c r="K17" s="105">
        <v>2023</v>
      </c>
      <c r="L17" s="105">
        <v>2024</v>
      </c>
      <c r="M17" s="105">
        <f>M$7</f>
        <v>2025</v>
      </c>
      <c r="N17" s="105">
        <f t="shared" ref="N17:P17" si="3">N$7</f>
        <v>2026</v>
      </c>
      <c r="O17" s="105">
        <f t="shared" si="3"/>
        <v>2027</v>
      </c>
      <c r="P17" s="105">
        <f t="shared" si="3"/>
        <v>2028</v>
      </c>
    </row>
    <row r="18" spans="1:16" ht="12.75" customHeight="1">
      <c r="A18" s="87"/>
      <c r="B18" s="585" t="str">
        <f>B8</f>
        <v>Mobile mid-haul and backhaul</v>
      </c>
      <c r="C18" s="152" t="str">
        <f>C8</f>
        <v>1 Gbps</v>
      </c>
      <c r="D18" s="234" t="str">
        <f>D8</f>
        <v>10-80 km</v>
      </c>
      <c r="E18" s="230" t="str">
        <f t="shared" si="2"/>
        <v>SFP</v>
      </c>
      <c r="F18" s="232">
        <f t="shared" ref="F18:G18" si="4">IF(F8=0,,F27*10^6/F8)</f>
        <v>12.348060682522538</v>
      </c>
      <c r="G18" s="232">
        <f t="shared" si="4"/>
        <v>8.2967433945449898</v>
      </c>
      <c r="H18" s="232"/>
      <c r="I18" s="232"/>
      <c r="J18" s="232"/>
      <c r="K18" s="232"/>
      <c r="L18" s="232"/>
      <c r="M18" s="232"/>
      <c r="N18" s="232"/>
      <c r="O18" s="232"/>
      <c r="P18" s="232"/>
    </row>
    <row r="19" spans="1:16">
      <c r="A19" s="87"/>
      <c r="B19" s="586"/>
      <c r="C19" s="221" t="str">
        <f t="shared" ref="C19:D23" si="5">C9</f>
        <v>10 Gbps</v>
      </c>
      <c r="D19" s="234" t="str">
        <f t="shared" si="5"/>
        <v>10-80 km</v>
      </c>
      <c r="E19" s="230" t="str">
        <f t="shared" si="2"/>
        <v>SFP+</v>
      </c>
      <c r="F19" s="232">
        <f t="shared" ref="F19:G23" si="6">IF(F9=0,,F28*10^6/F9)</f>
        <v>100.04147560892065</v>
      </c>
      <c r="G19" s="232">
        <f t="shared" si="6"/>
        <v>48.956671180422468</v>
      </c>
      <c r="H19" s="232"/>
      <c r="I19" s="232"/>
      <c r="J19" s="232"/>
      <c r="K19" s="232"/>
      <c r="L19" s="232"/>
      <c r="M19" s="232"/>
      <c r="N19" s="232"/>
      <c r="O19" s="232"/>
      <c r="P19" s="232"/>
    </row>
    <row r="20" spans="1:16">
      <c r="A20" s="87"/>
      <c r="B20" s="586"/>
      <c r="C20" s="221" t="str">
        <f t="shared" si="5"/>
        <v>25 Gbps</v>
      </c>
      <c r="D20" s="234" t="str">
        <f t="shared" si="5"/>
        <v>10-80 km</v>
      </c>
      <c r="E20" s="230" t="str">
        <f t="shared" si="2"/>
        <v>SFP28</v>
      </c>
      <c r="F20" s="232">
        <f t="shared" si="6"/>
        <v>194.92552284906316</v>
      </c>
      <c r="G20" s="232">
        <f t="shared" si="6"/>
        <v>118.08209065529998</v>
      </c>
      <c r="H20" s="232"/>
      <c r="I20" s="232"/>
      <c r="J20" s="232"/>
      <c r="K20" s="232"/>
      <c r="L20" s="232"/>
      <c r="M20" s="232"/>
      <c r="N20" s="232"/>
      <c r="O20" s="232"/>
      <c r="P20" s="232"/>
    </row>
    <row r="21" spans="1:16">
      <c r="A21" s="87"/>
      <c r="B21" s="586"/>
      <c r="C21" s="221" t="str">
        <f t="shared" si="5"/>
        <v>50 Gbps</v>
      </c>
      <c r="D21" s="234" t="str">
        <f t="shared" si="5"/>
        <v>10-80 km</v>
      </c>
      <c r="E21" s="230" t="str">
        <f t="shared" si="2"/>
        <v>QSFP28</v>
      </c>
      <c r="F21" s="232">
        <f t="shared" si="6"/>
        <v>0</v>
      </c>
      <c r="G21" s="232">
        <f t="shared" si="6"/>
        <v>473.51193438739</v>
      </c>
      <c r="H21" s="232"/>
      <c r="I21" s="232"/>
      <c r="J21" s="232"/>
      <c r="K21" s="232"/>
      <c r="L21" s="232"/>
      <c r="M21" s="232"/>
      <c r="N21" s="232"/>
      <c r="O21" s="232"/>
      <c r="P21" s="232"/>
    </row>
    <row r="22" spans="1:16">
      <c r="A22" s="87"/>
      <c r="B22" s="586"/>
      <c r="C22" s="152" t="str">
        <f t="shared" si="5"/>
        <v>100 Gbps</v>
      </c>
      <c r="D22" s="234" t="str">
        <f t="shared" si="5"/>
        <v>10-80 km</v>
      </c>
      <c r="E22" s="230" t="str">
        <f t="shared" si="2"/>
        <v>QSFP28</v>
      </c>
      <c r="F22" s="232">
        <f t="shared" si="6"/>
        <v>0</v>
      </c>
      <c r="G22" s="232">
        <f t="shared" si="6"/>
        <v>527.08718409117773</v>
      </c>
      <c r="H22" s="232"/>
      <c r="I22" s="232"/>
      <c r="J22" s="232"/>
      <c r="K22" s="232"/>
      <c r="L22" s="232"/>
      <c r="M22" s="232"/>
      <c r="N22" s="232"/>
      <c r="O22" s="232"/>
      <c r="P22" s="232"/>
    </row>
    <row r="23" spans="1:16">
      <c r="A23" s="87"/>
      <c r="B23" s="587"/>
      <c r="C23" s="152" t="str">
        <f t="shared" si="5"/>
        <v>200 Gbps</v>
      </c>
      <c r="D23" s="234" t="str">
        <f t="shared" si="5"/>
        <v>All</v>
      </c>
      <c r="E23" s="230" t="str">
        <f t="shared" si="2"/>
        <v>All</v>
      </c>
      <c r="F23" s="233">
        <f t="shared" si="6"/>
        <v>0</v>
      </c>
      <c r="G23" s="233">
        <f t="shared" si="6"/>
        <v>0</v>
      </c>
      <c r="H23" s="233"/>
      <c r="I23" s="233"/>
      <c r="J23" s="233"/>
      <c r="K23" s="233"/>
      <c r="L23" s="233"/>
      <c r="M23" s="233"/>
      <c r="N23" s="233"/>
      <c r="O23" s="233"/>
      <c r="P23" s="233"/>
    </row>
    <row r="24" spans="1:16">
      <c r="A24" s="87"/>
      <c r="B24" s="178"/>
      <c r="C24" s="418"/>
      <c r="D24" s="205"/>
      <c r="E24" s="205"/>
      <c r="F24" s="419"/>
      <c r="G24" s="419"/>
      <c r="H24" s="419"/>
      <c r="I24" s="419"/>
      <c r="J24" s="419"/>
      <c r="K24" s="419"/>
      <c r="L24" s="419"/>
      <c r="M24" s="419"/>
      <c r="N24" s="419"/>
      <c r="O24" s="419"/>
      <c r="P24" s="419"/>
    </row>
    <row r="25" spans="1:16">
      <c r="B25" s="100" t="s">
        <v>1</v>
      </c>
    </row>
    <row r="26" spans="1:16">
      <c r="B26" s="105" t="s">
        <v>23</v>
      </c>
      <c r="C26" s="105" t="s">
        <v>11</v>
      </c>
      <c r="D26" s="105" t="s">
        <v>12</v>
      </c>
      <c r="E26" s="198" t="str">
        <f t="shared" ref="E26:E32" si="7">E7</f>
        <v>Form Factor</v>
      </c>
      <c r="F26" s="105">
        <v>2018</v>
      </c>
      <c r="G26" s="105">
        <v>2019</v>
      </c>
      <c r="H26" s="105">
        <v>2020</v>
      </c>
      <c r="I26" s="105">
        <v>2021</v>
      </c>
      <c r="J26" s="105">
        <v>2022</v>
      </c>
      <c r="K26" s="105">
        <v>2023</v>
      </c>
      <c r="L26" s="105">
        <v>2024</v>
      </c>
      <c r="M26" s="105">
        <f>M$7</f>
        <v>2025</v>
      </c>
      <c r="N26" s="105">
        <f t="shared" ref="N26:P26" si="8">N$7</f>
        <v>2026</v>
      </c>
      <c r="O26" s="105">
        <f t="shared" si="8"/>
        <v>2027</v>
      </c>
      <c r="P26" s="105">
        <f t="shared" si="8"/>
        <v>2028</v>
      </c>
    </row>
    <row r="27" spans="1:16" ht="12.75" customHeight="1">
      <c r="B27" s="585" t="str">
        <f>B8</f>
        <v>Mobile mid-haul and backhaul</v>
      </c>
      <c r="C27" s="152" t="str">
        <f>C8</f>
        <v>1 Gbps</v>
      </c>
      <c r="D27" s="230" t="str">
        <f>D8</f>
        <v>10-80 km</v>
      </c>
      <c r="E27" s="205" t="str">
        <f t="shared" si="7"/>
        <v>SFP</v>
      </c>
      <c r="F27" s="232">
        <v>8.2306948330175711</v>
      </c>
      <c r="G27" s="232">
        <v>4.4242065045895984</v>
      </c>
      <c r="H27" s="232"/>
      <c r="I27" s="232"/>
      <c r="J27" s="232"/>
      <c r="K27" s="232"/>
      <c r="L27" s="232"/>
      <c r="M27" s="232"/>
      <c r="N27" s="232"/>
      <c r="O27" s="232"/>
      <c r="P27" s="232"/>
    </row>
    <row r="28" spans="1:16">
      <c r="B28" s="586"/>
      <c r="C28" s="221" t="str">
        <f t="shared" ref="C28:D32" si="9">C9</f>
        <v>10 Gbps</v>
      </c>
      <c r="D28" s="234" t="str">
        <f t="shared" si="9"/>
        <v>10-80 km</v>
      </c>
      <c r="E28" s="234" t="str">
        <f t="shared" si="7"/>
        <v>SFP+</v>
      </c>
      <c r="F28" s="232">
        <v>70.529240304289061</v>
      </c>
      <c r="G28" s="232">
        <v>78.078966957356343</v>
      </c>
      <c r="H28" s="232"/>
      <c r="I28" s="232"/>
      <c r="J28" s="232"/>
      <c r="K28" s="232"/>
      <c r="L28" s="232"/>
      <c r="M28" s="232"/>
      <c r="N28" s="232"/>
      <c r="O28" s="232"/>
      <c r="P28" s="232"/>
    </row>
    <row r="29" spans="1:16">
      <c r="B29" s="586"/>
      <c r="C29" s="221" t="str">
        <f t="shared" si="9"/>
        <v>25 Gbps</v>
      </c>
      <c r="D29" s="234" t="str">
        <f t="shared" si="9"/>
        <v>10-80 km</v>
      </c>
      <c r="E29" s="234" t="str">
        <f t="shared" si="7"/>
        <v>SFP28</v>
      </c>
      <c r="F29" s="232">
        <v>3.5437460053959682</v>
      </c>
      <c r="G29" s="232">
        <v>4.3987534672724831</v>
      </c>
      <c r="H29" s="232"/>
      <c r="I29" s="232"/>
      <c r="J29" s="232"/>
      <c r="K29" s="232"/>
      <c r="L29" s="232"/>
      <c r="M29" s="232"/>
      <c r="N29" s="232"/>
      <c r="O29" s="232"/>
      <c r="P29" s="232"/>
    </row>
    <row r="30" spans="1:16">
      <c r="B30" s="586"/>
      <c r="C30" s="221" t="str">
        <f t="shared" si="9"/>
        <v>50 Gbps</v>
      </c>
      <c r="D30" s="234" t="str">
        <f t="shared" si="9"/>
        <v>10-80 km</v>
      </c>
      <c r="E30" s="234" t="str">
        <f t="shared" si="7"/>
        <v>QSFP28</v>
      </c>
      <c r="F30" s="232">
        <v>0</v>
      </c>
      <c r="G30" s="232">
        <v>52.509632451955227</v>
      </c>
      <c r="H30" s="232"/>
      <c r="I30" s="232"/>
      <c r="J30" s="232"/>
      <c r="K30" s="232"/>
      <c r="L30" s="232"/>
      <c r="M30" s="232"/>
      <c r="N30" s="232"/>
      <c r="O30" s="232"/>
      <c r="P30" s="232"/>
    </row>
    <row r="31" spans="1:16">
      <c r="B31" s="586"/>
      <c r="C31" s="221" t="str">
        <f t="shared" si="9"/>
        <v>100 Gbps</v>
      </c>
      <c r="D31" s="234" t="str">
        <f t="shared" si="9"/>
        <v>10-80 km</v>
      </c>
      <c r="E31" s="234" t="str">
        <f t="shared" si="7"/>
        <v>QSFP28</v>
      </c>
      <c r="F31" s="232">
        <v>0</v>
      </c>
      <c r="G31" s="232">
        <v>5.2708718409117781</v>
      </c>
      <c r="H31" s="232"/>
      <c r="I31" s="232"/>
      <c r="J31" s="232"/>
      <c r="K31" s="232"/>
      <c r="L31" s="232"/>
      <c r="M31" s="232"/>
      <c r="N31" s="232"/>
      <c r="O31" s="232"/>
      <c r="P31" s="232"/>
    </row>
    <row r="32" spans="1:16">
      <c r="B32" s="335"/>
      <c r="C32" s="221" t="str">
        <f t="shared" si="9"/>
        <v>200 Gbps</v>
      </c>
      <c r="D32" s="234" t="str">
        <f t="shared" si="9"/>
        <v>All</v>
      </c>
      <c r="E32" s="234" t="str">
        <f t="shared" si="7"/>
        <v>All</v>
      </c>
      <c r="F32" s="232">
        <v>0</v>
      </c>
      <c r="G32" s="232">
        <v>0</v>
      </c>
      <c r="H32" s="232"/>
      <c r="I32" s="232"/>
      <c r="J32" s="232"/>
      <c r="K32" s="232"/>
      <c r="L32" s="232"/>
      <c r="M32" s="232"/>
      <c r="N32" s="232"/>
      <c r="O32" s="232"/>
      <c r="P32" s="232"/>
    </row>
    <row r="33" spans="2:16">
      <c r="B33" s="222"/>
      <c r="C33" s="152" t="str">
        <f t="shared" ref="C33:D33" si="10">C14</f>
        <v>All</v>
      </c>
      <c r="D33" s="152" t="str">
        <f t="shared" si="10"/>
        <v>10-80 km</v>
      </c>
      <c r="E33" s="152" t="s">
        <v>24</v>
      </c>
      <c r="F33" s="420">
        <f t="shared" ref="F33:G33" si="11">SUM(F27:F32)</f>
        <v>82.303681142702601</v>
      </c>
      <c r="G33" s="420">
        <f t="shared" si="11"/>
        <v>144.68243122208546</v>
      </c>
      <c r="H33" s="420"/>
      <c r="I33" s="420"/>
      <c r="J33" s="420"/>
      <c r="K33" s="420"/>
      <c r="L33" s="420"/>
      <c r="M33" s="420"/>
      <c r="N33" s="420"/>
      <c r="O33" s="420"/>
      <c r="P33" s="420"/>
    </row>
    <row r="34" spans="2:16">
      <c r="F34" s="52">
        <v>-0.20632021756266417</v>
      </c>
      <c r="G34" s="52">
        <f t="shared" ref="G34" si="12">IF(F33=0,"",G33/F33-1)</f>
        <v>0.75790960031577659</v>
      </c>
      <c r="H34" s="52"/>
      <c r="I34" s="52"/>
      <c r="J34" s="52"/>
      <c r="K34" s="52"/>
      <c r="L34" s="52"/>
      <c r="M34" s="52"/>
      <c r="N34" s="52"/>
      <c r="O34" s="52"/>
      <c r="P34" s="52"/>
    </row>
    <row r="35" spans="2:16">
      <c r="F35" s="265"/>
      <c r="G35" s="265"/>
      <c r="H35" s="265"/>
      <c r="I35" s="265"/>
      <c r="J35" s="265"/>
      <c r="K35" s="265"/>
      <c r="L35" s="265"/>
      <c r="M35" s="265"/>
      <c r="N35" s="265"/>
      <c r="O35" s="265"/>
      <c r="P35" s="265"/>
    </row>
  </sheetData>
  <mergeCells count="3">
    <mergeCell ref="B8:B12"/>
    <mergeCell ref="B27:B31"/>
    <mergeCell ref="B18:B23"/>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CC"/>
  </sheetPr>
  <dimension ref="A2:M70"/>
  <sheetViews>
    <sheetView showGridLines="0" zoomScale="70" zoomScaleNormal="70" zoomScalePageLayoutView="70" workbookViewId="0"/>
  </sheetViews>
  <sheetFormatPr defaultColWidth="9.21875" defaultRowHeight="13.2"/>
  <cols>
    <col min="1" max="1" width="4.44140625" customWidth="1"/>
    <col min="2" max="2" width="37.77734375" customWidth="1"/>
    <col min="3" max="13" width="12.33203125" customWidth="1"/>
    <col min="14" max="14" width="15.21875" bestFit="1" customWidth="1"/>
    <col min="16" max="17" width="15.44140625" customWidth="1"/>
  </cols>
  <sheetData>
    <row r="2" spans="1:13" ht="17.399999999999999">
      <c r="B2" s="185" t="str">
        <f>Introduction!B2</f>
        <v xml:space="preserve">LightCounting Optical Components Market Forecast </v>
      </c>
    </row>
    <row r="3" spans="1:13" ht="15">
      <c r="B3" s="598" t="str">
        <f>Introduction!B3</f>
        <v>Published April 28, 2023 - SAMPLE SPREADSHEET</v>
      </c>
    </row>
    <row r="4" spans="1:13" ht="15.6">
      <c r="B4" s="187" t="s">
        <v>163</v>
      </c>
    </row>
    <row r="5" spans="1:13">
      <c r="C5" s="2"/>
      <c r="D5" s="2"/>
      <c r="E5" s="2"/>
      <c r="F5" s="2"/>
      <c r="G5" s="2"/>
      <c r="H5" s="2"/>
      <c r="I5" s="2"/>
      <c r="J5" s="2"/>
      <c r="K5" s="2"/>
      <c r="L5" s="2"/>
      <c r="M5" s="2"/>
    </row>
    <row r="6" spans="1:13" ht="15">
      <c r="A6" s="3"/>
      <c r="B6" s="191" t="s">
        <v>0</v>
      </c>
      <c r="G6" s="452"/>
      <c r="K6" s="2"/>
    </row>
    <row r="7" spans="1:13">
      <c r="A7" s="3"/>
      <c r="B7" s="104" t="s">
        <v>19</v>
      </c>
      <c r="C7" s="4">
        <v>2018</v>
      </c>
      <c r="D7" s="4">
        <v>2019</v>
      </c>
      <c r="E7" s="4">
        <v>2020</v>
      </c>
      <c r="F7" s="4">
        <v>2021</v>
      </c>
      <c r="G7" s="4">
        <v>2022</v>
      </c>
      <c r="H7" s="4">
        <v>2023</v>
      </c>
      <c r="I7" s="4">
        <v>2024</v>
      </c>
      <c r="J7" s="4">
        <v>2025</v>
      </c>
      <c r="K7" s="4">
        <v>2026</v>
      </c>
      <c r="L7" s="4">
        <v>2027</v>
      </c>
      <c r="M7" s="4">
        <v>2028</v>
      </c>
    </row>
    <row r="8" spans="1:13">
      <c r="A8" s="330"/>
      <c r="B8" s="518" t="s">
        <v>514</v>
      </c>
      <c r="C8" s="519">
        <v>8689373</v>
      </c>
      <c r="D8" s="519">
        <v>5214122</v>
      </c>
      <c r="E8" s="519"/>
      <c r="F8" s="519"/>
      <c r="G8" s="519"/>
      <c r="H8" s="519"/>
      <c r="I8" s="519"/>
      <c r="J8" s="519"/>
      <c r="K8" s="519"/>
      <c r="L8" s="519"/>
      <c r="M8" s="519"/>
    </row>
    <row r="9" spans="1:13">
      <c r="A9" s="330"/>
      <c r="B9" s="326" t="s">
        <v>515</v>
      </c>
      <c r="C9" s="520">
        <v>69600000</v>
      </c>
      <c r="D9" s="520">
        <v>55680000</v>
      </c>
      <c r="E9" s="520"/>
      <c r="F9" s="520"/>
      <c r="G9" s="520"/>
      <c r="H9" s="520"/>
      <c r="I9" s="520"/>
      <c r="J9" s="520"/>
      <c r="K9" s="520"/>
      <c r="L9" s="520"/>
      <c r="M9" s="520"/>
    </row>
    <row r="10" spans="1:13">
      <c r="A10" s="330"/>
      <c r="B10" s="326" t="s">
        <v>516</v>
      </c>
      <c r="C10" s="520">
        <v>3051000</v>
      </c>
      <c r="D10" s="520">
        <v>3161669.75</v>
      </c>
      <c r="E10" s="520"/>
      <c r="F10" s="520"/>
      <c r="G10" s="520"/>
      <c r="H10" s="520"/>
      <c r="I10" s="520"/>
      <c r="J10" s="520"/>
      <c r="K10" s="520"/>
      <c r="L10" s="520"/>
      <c r="M10" s="520"/>
    </row>
    <row r="11" spans="1:13">
      <c r="A11" s="330"/>
      <c r="B11" s="327" t="s">
        <v>517</v>
      </c>
      <c r="C11" s="521">
        <v>150000</v>
      </c>
      <c r="D11" s="521">
        <v>0</v>
      </c>
      <c r="E11" s="521"/>
      <c r="F11" s="521"/>
      <c r="G11" s="521"/>
      <c r="H11" s="521"/>
      <c r="I11" s="521"/>
      <c r="J11" s="521"/>
      <c r="K11" s="521"/>
      <c r="L11" s="521"/>
      <c r="M11" s="521"/>
    </row>
    <row r="12" spans="1:13">
      <c r="A12" s="330"/>
      <c r="B12" s="328" t="s">
        <v>518</v>
      </c>
      <c r="C12" s="519">
        <v>1051504</v>
      </c>
      <c r="D12" s="519">
        <v>421509</v>
      </c>
      <c r="E12" s="519"/>
      <c r="F12" s="519"/>
      <c r="G12" s="519"/>
      <c r="H12" s="519"/>
      <c r="I12" s="519"/>
      <c r="J12" s="519"/>
      <c r="K12" s="519"/>
      <c r="L12" s="519"/>
      <c r="M12" s="519"/>
    </row>
    <row r="13" spans="1:13">
      <c r="A13" s="330"/>
      <c r="B13" s="326" t="s">
        <v>519</v>
      </c>
      <c r="C13" s="520">
        <v>6754457.9423999991</v>
      </c>
      <c r="D13" s="520">
        <v>3377228.9711999996</v>
      </c>
      <c r="E13" s="520"/>
      <c r="F13" s="520"/>
      <c r="G13" s="520"/>
      <c r="H13" s="520"/>
      <c r="I13" s="520"/>
      <c r="J13" s="520"/>
      <c r="K13" s="520"/>
      <c r="L13" s="520"/>
      <c r="M13" s="520"/>
    </row>
    <row r="14" spans="1:13">
      <c r="A14" s="330"/>
      <c r="B14" s="327" t="s">
        <v>520</v>
      </c>
      <c r="C14" s="521">
        <v>253000</v>
      </c>
      <c r="D14" s="521">
        <v>237223.25</v>
      </c>
      <c r="E14" s="521"/>
      <c r="F14" s="521"/>
      <c r="G14" s="521"/>
      <c r="H14" s="521"/>
      <c r="I14" s="521"/>
      <c r="J14" s="521"/>
      <c r="K14" s="521"/>
      <c r="L14" s="521"/>
      <c r="M14" s="521"/>
    </row>
    <row r="15" spans="1:13">
      <c r="A15" s="330"/>
      <c r="B15" s="326" t="s">
        <v>521</v>
      </c>
      <c r="C15" s="519">
        <v>700000</v>
      </c>
      <c r="D15" s="519">
        <v>1946204.4255319149</v>
      </c>
      <c r="E15" s="519"/>
      <c r="F15" s="519"/>
      <c r="G15" s="519"/>
      <c r="H15" s="519"/>
      <c r="I15" s="519"/>
      <c r="J15" s="519"/>
      <c r="K15" s="519"/>
      <c r="L15" s="519"/>
      <c r="M15" s="519"/>
    </row>
    <row r="16" spans="1:13">
      <c r="A16" s="330"/>
      <c r="B16" s="326" t="s">
        <v>522</v>
      </c>
      <c r="C16" s="520">
        <v>0</v>
      </c>
      <c r="D16" s="520">
        <v>0</v>
      </c>
      <c r="E16" s="520"/>
      <c r="F16" s="520"/>
      <c r="G16" s="520"/>
      <c r="H16" s="520"/>
      <c r="I16" s="520"/>
      <c r="J16" s="520"/>
      <c r="K16" s="520"/>
      <c r="L16" s="520"/>
      <c r="M16" s="520"/>
    </row>
    <row r="17" spans="1:13">
      <c r="A17" s="330"/>
      <c r="B17" s="326" t="s">
        <v>523</v>
      </c>
      <c r="C17" s="520">
        <v>850232</v>
      </c>
      <c r="D17" s="520">
        <v>520386.57446808508</v>
      </c>
      <c r="E17" s="520"/>
      <c r="F17" s="520"/>
      <c r="G17" s="520"/>
      <c r="H17" s="520"/>
      <c r="I17" s="520"/>
      <c r="J17" s="520"/>
      <c r="K17" s="520"/>
      <c r="L17" s="520"/>
      <c r="M17" s="520"/>
    </row>
    <row r="18" spans="1:13">
      <c r="A18" s="330"/>
      <c r="B18" s="326" t="s">
        <v>524</v>
      </c>
      <c r="C18" s="520">
        <v>0</v>
      </c>
      <c r="D18" s="520">
        <v>0</v>
      </c>
      <c r="E18" s="520"/>
      <c r="F18" s="520"/>
      <c r="G18" s="520"/>
      <c r="H18" s="520"/>
      <c r="I18" s="520"/>
      <c r="J18" s="520"/>
      <c r="K18" s="520"/>
      <c r="L18" s="520"/>
      <c r="M18" s="520"/>
    </row>
    <row r="19" spans="1:13">
      <c r="A19" s="330"/>
      <c r="B19" s="327" t="s">
        <v>525</v>
      </c>
      <c r="C19" s="521">
        <v>763268</v>
      </c>
      <c r="D19" s="521">
        <v>1368538</v>
      </c>
      <c r="E19" s="521"/>
      <c r="F19" s="521"/>
      <c r="G19" s="521"/>
      <c r="H19" s="521"/>
      <c r="I19" s="521"/>
      <c r="J19" s="521"/>
      <c r="K19" s="521"/>
      <c r="L19" s="521"/>
      <c r="M19" s="521"/>
    </row>
    <row r="20" spans="1:13">
      <c r="A20" s="330"/>
      <c r="B20" s="326" t="s">
        <v>526</v>
      </c>
      <c r="C20" s="519">
        <v>1000</v>
      </c>
      <c r="D20" s="519">
        <v>3600</v>
      </c>
      <c r="E20" s="519"/>
      <c r="F20" s="519"/>
      <c r="G20" s="519"/>
      <c r="H20" s="519"/>
      <c r="I20" s="519"/>
      <c r="J20" s="519"/>
      <c r="K20" s="519"/>
      <c r="L20" s="519"/>
      <c r="M20" s="519"/>
    </row>
    <row r="21" spans="1:13">
      <c r="A21" s="330"/>
      <c r="B21" s="327" t="s">
        <v>527</v>
      </c>
      <c r="C21" s="521">
        <v>150</v>
      </c>
      <c r="D21" s="521">
        <v>600</v>
      </c>
      <c r="E21" s="521"/>
      <c r="F21" s="521"/>
      <c r="G21" s="521"/>
      <c r="H21" s="521"/>
      <c r="I21" s="521"/>
      <c r="J21" s="521"/>
      <c r="K21" s="521"/>
      <c r="L21" s="521"/>
      <c r="M21" s="521"/>
    </row>
    <row r="22" spans="1:13">
      <c r="A22" s="330"/>
      <c r="B22" s="326" t="s">
        <v>528</v>
      </c>
      <c r="C22" s="519">
        <v>0</v>
      </c>
      <c r="D22" s="519">
        <v>0</v>
      </c>
      <c r="E22" s="519"/>
      <c r="F22" s="519"/>
      <c r="G22" s="519"/>
      <c r="H22" s="519"/>
      <c r="I22" s="519"/>
      <c r="J22" s="519"/>
      <c r="K22" s="519"/>
      <c r="L22" s="519"/>
      <c r="M22" s="519"/>
    </row>
    <row r="23" spans="1:13">
      <c r="A23" s="330"/>
      <c r="B23" s="327" t="s">
        <v>529</v>
      </c>
      <c r="C23" s="521">
        <v>0</v>
      </c>
      <c r="D23" s="521">
        <v>0</v>
      </c>
      <c r="E23" s="521"/>
      <c r="F23" s="521"/>
      <c r="G23" s="521"/>
      <c r="H23" s="521"/>
      <c r="I23" s="521"/>
      <c r="J23" s="521"/>
      <c r="K23" s="521"/>
      <c r="L23" s="521"/>
      <c r="M23" s="521"/>
    </row>
    <row r="24" spans="1:13">
      <c r="A24" s="330"/>
      <c r="B24" s="326" t="s">
        <v>530</v>
      </c>
      <c r="C24" s="519">
        <v>0</v>
      </c>
      <c r="D24" s="519">
        <v>0</v>
      </c>
      <c r="E24" s="519"/>
      <c r="F24" s="519"/>
      <c r="G24" s="519"/>
      <c r="H24" s="519"/>
      <c r="I24" s="519"/>
      <c r="J24" s="519"/>
      <c r="K24" s="519"/>
      <c r="L24" s="519"/>
      <c r="M24" s="519"/>
    </row>
    <row r="25" spans="1:13">
      <c r="A25" s="330"/>
      <c r="B25" s="327" t="s">
        <v>531</v>
      </c>
      <c r="C25" s="521">
        <v>0</v>
      </c>
      <c r="D25" s="521">
        <v>0</v>
      </c>
      <c r="E25" s="521"/>
      <c r="F25" s="521"/>
      <c r="G25" s="521"/>
      <c r="H25" s="521"/>
      <c r="I25" s="521"/>
      <c r="J25" s="521"/>
      <c r="K25" s="521"/>
      <c r="L25" s="521"/>
      <c r="M25" s="521"/>
    </row>
    <row r="26" spans="1:13">
      <c r="A26" s="330"/>
      <c r="B26" s="329" t="s">
        <v>101</v>
      </c>
      <c r="C26" s="114">
        <f>SUM(C8:C25)</f>
        <v>91863984.942399994</v>
      </c>
      <c r="D26" s="114">
        <f>SUM(D8:D25)</f>
        <v>71931081.971200004</v>
      </c>
      <c r="E26" s="114"/>
      <c r="F26" s="114"/>
      <c r="G26" s="114"/>
      <c r="H26" s="114"/>
      <c r="I26" s="114"/>
      <c r="J26" s="114"/>
      <c r="K26" s="114"/>
      <c r="L26" s="114"/>
      <c r="M26" s="114"/>
    </row>
    <row r="27" spans="1:13">
      <c r="A27" s="331"/>
      <c r="C27" s="7">
        <v>0.1799736799540923</v>
      </c>
      <c r="D27" s="7">
        <f t="shared" ref="D27" si="0">IF(C26=0,"",D26/C26-1)</f>
        <v>-0.21698278148610906</v>
      </c>
      <c r="E27" s="7"/>
      <c r="F27" s="7"/>
      <c r="G27" s="7"/>
      <c r="H27" s="7"/>
      <c r="I27" s="7"/>
      <c r="J27" s="7"/>
      <c r="K27" s="7"/>
      <c r="L27" s="7"/>
      <c r="M27" s="7"/>
    </row>
    <row r="28" spans="1:13">
      <c r="B28" s="191" t="s">
        <v>68</v>
      </c>
      <c r="C28" s="2">
        <v>0</v>
      </c>
      <c r="D28" s="2">
        <v>0</v>
      </c>
      <c r="E28" s="2"/>
      <c r="F28" s="2"/>
      <c r="G28" s="2"/>
      <c r="H28" s="2"/>
      <c r="I28" s="2"/>
      <c r="J28" s="2"/>
      <c r="K28" s="2"/>
      <c r="L28" s="2"/>
      <c r="M28" s="2"/>
    </row>
    <row r="29" spans="1:13">
      <c r="A29" s="3"/>
      <c r="B29" s="104" t="s">
        <v>19</v>
      </c>
      <c r="C29" s="4">
        <v>2018</v>
      </c>
      <c r="D29" s="4">
        <v>2019</v>
      </c>
      <c r="E29" s="4">
        <v>2020</v>
      </c>
      <c r="F29" s="4">
        <v>2021</v>
      </c>
      <c r="G29" s="4">
        <v>2022</v>
      </c>
      <c r="H29" s="4">
        <v>2023</v>
      </c>
      <c r="I29" s="4">
        <f>I7</f>
        <v>2024</v>
      </c>
      <c r="J29" s="4">
        <f>J7</f>
        <v>2025</v>
      </c>
      <c r="K29" s="4">
        <f>K7</f>
        <v>2026</v>
      </c>
      <c r="L29" s="4">
        <f>L7</f>
        <v>2027</v>
      </c>
      <c r="M29" s="4">
        <f>M7</f>
        <v>2028</v>
      </c>
    </row>
    <row r="30" spans="1:13">
      <c r="A30" s="57"/>
      <c r="B30" s="328" t="str">
        <f t="shared" ref="B30:B47" si="1">B8</f>
        <v>GPON ONU transceiver</v>
      </c>
      <c r="C30" s="523">
        <v>8.4304471680522859</v>
      </c>
      <c r="D30" s="524">
        <v>8.3007120554274412</v>
      </c>
      <c r="E30" s="524"/>
      <c r="F30" s="524"/>
      <c r="G30" s="524"/>
      <c r="H30" s="524"/>
      <c r="I30" s="524"/>
      <c r="J30" s="524"/>
      <c r="K30" s="525"/>
      <c r="L30" s="525"/>
      <c r="M30" s="525"/>
    </row>
    <row r="31" spans="1:13">
      <c r="A31" s="57"/>
      <c r="B31" s="326" t="str">
        <f t="shared" si="1"/>
        <v>GPON ONU BOSA</v>
      </c>
      <c r="C31" s="526">
        <v>5</v>
      </c>
      <c r="D31" s="527">
        <v>3.8213182404355925</v>
      </c>
      <c r="E31" s="527"/>
      <c r="F31" s="527"/>
      <c r="G31" s="528"/>
      <c r="H31" s="527"/>
      <c r="I31" s="527"/>
      <c r="J31" s="527"/>
      <c r="K31" s="527"/>
      <c r="L31" s="527"/>
      <c r="M31" s="527"/>
    </row>
    <row r="32" spans="1:13">
      <c r="A32" s="57"/>
      <c r="B32" s="326" t="str">
        <f t="shared" si="1"/>
        <v>GPON OLT</v>
      </c>
      <c r="C32" s="526">
        <v>19.96015405207508</v>
      </c>
      <c r="D32" s="527">
        <v>16.464188503558919</v>
      </c>
      <c r="E32" s="527"/>
      <c r="F32" s="527"/>
      <c r="G32" s="527"/>
      <c r="H32" s="527"/>
      <c r="I32" s="527"/>
      <c r="J32" s="527"/>
      <c r="K32" s="527"/>
      <c r="L32" s="527"/>
      <c r="M32" s="527"/>
    </row>
    <row r="33" spans="1:13">
      <c r="A33" s="57"/>
      <c r="B33" s="327" t="str">
        <f t="shared" si="1"/>
        <v>GPON Triplexer</v>
      </c>
      <c r="C33" s="529">
        <v>26.829915495750676</v>
      </c>
      <c r="D33" s="530">
        <v>26.025018030878154</v>
      </c>
      <c r="E33" s="530"/>
      <c r="F33" s="530"/>
      <c r="G33" s="530"/>
      <c r="H33" s="530"/>
      <c r="I33" s="530"/>
      <c r="J33" s="530"/>
      <c r="K33" s="530"/>
      <c r="L33" s="530"/>
      <c r="M33" s="530"/>
    </row>
    <row r="34" spans="1:13">
      <c r="A34" s="57"/>
      <c r="B34" s="328" t="str">
        <f t="shared" si="1"/>
        <v>EPON ONU transceiver</v>
      </c>
      <c r="C34" s="522">
        <v>6.2018755991418004</v>
      </c>
      <c r="D34" s="525">
        <v>6.1160924203279174</v>
      </c>
      <c r="E34" s="525"/>
      <c r="F34" s="525"/>
      <c r="G34" s="525"/>
      <c r="H34" s="525"/>
      <c r="I34" s="525"/>
      <c r="J34" s="525"/>
      <c r="K34" s="525"/>
      <c r="L34" s="525"/>
      <c r="M34" s="525"/>
    </row>
    <row r="35" spans="1:13">
      <c r="A35" s="57"/>
      <c r="B35" s="326" t="str">
        <f t="shared" si="1"/>
        <v>EPON ONU BOSA</v>
      </c>
      <c r="C35" s="526">
        <v>5</v>
      </c>
      <c r="D35" s="527">
        <v>3.8213182404355925</v>
      </c>
      <c r="E35" s="527"/>
      <c r="F35" s="527"/>
      <c r="G35" s="527"/>
      <c r="H35" s="527"/>
      <c r="I35" s="527"/>
      <c r="J35" s="527"/>
      <c r="K35" s="527"/>
      <c r="L35" s="527"/>
      <c r="M35" s="527"/>
    </row>
    <row r="36" spans="1:13">
      <c r="A36" s="57"/>
      <c r="B36" s="327" t="str">
        <f t="shared" si="1"/>
        <v>EPON OLTs</v>
      </c>
      <c r="C36" s="529">
        <v>16.772501981375914</v>
      </c>
      <c r="D36" s="530">
        <v>14.073652139914616</v>
      </c>
      <c r="E36" s="530"/>
      <c r="F36" s="530"/>
      <c r="G36" s="530"/>
      <c r="H36" s="530"/>
      <c r="I36" s="530"/>
      <c r="J36" s="530"/>
      <c r="K36" s="530"/>
      <c r="L36" s="530"/>
      <c r="M36" s="530"/>
    </row>
    <row r="37" spans="1:13">
      <c r="A37" s="57"/>
      <c r="B37" s="326" t="str">
        <f t="shared" si="1"/>
        <v>XG-PON ONU transceiver (10G/1G or 2.5G)</v>
      </c>
      <c r="C37" s="522">
        <v>43</v>
      </c>
      <c r="D37" s="525">
        <v>40</v>
      </c>
      <c r="E37" s="525"/>
      <c r="F37" s="525"/>
      <c r="G37" s="525"/>
      <c r="H37" s="525"/>
      <c r="I37" s="525"/>
      <c r="J37" s="525"/>
      <c r="K37" s="525"/>
      <c r="L37" s="525"/>
      <c r="M37" s="525"/>
    </row>
    <row r="38" spans="1:13">
      <c r="A38" s="57"/>
      <c r="B38" s="326" t="str">
        <f t="shared" si="1"/>
        <v>XG-PON ONU BOSA (10G/1G or 2.5G)</v>
      </c>
      <c r="C38" s="526">
        <v>0</v>
      </c>
      <c r="D38" s="527">
        <v>0</v>
      </c>
      <c r="E38" s="527"/>
      <c r="F38" s="527"/>
      <c r="G38" s="528"/>
      <c r="H38" s="527"/>
      <c r="I38" s="527"/>
      <c r="J38" s="527"/>
      <c r="K38" s="527"/>
      <c r="L38" s="527"/>
      <c r="M38" s="527"/>
    </row>
    <row r="39" spans="1:13">
      <c r="A39" s="57"/>
      <c r="B39" s="326" t="str">
        <f t="shared" si="1"/>
        <v>XGS-PON ONU transceiver (10G/10G)</v>
      </c>
      <c r="C39" s="526">
        <v>50</v>
      </c>
      <c r="D39" s="527">
        <v>48</v>
      </c>
      <c r="E39" s="527"/>
      <c r="F39" s="527"/>
      <c r="G39" s="527"/>
      <c r="H39" s="527"/>
      <c r="I39" s="527"/>
      <c r="J39" s="527"/>
      <c r="K39" s="527"/>
      <c r="L39" s="527"/>
      <c r="M39" s="527"/>
    </row>
    <row r="40" spans="1:13">
      <c r="A40" s="57"/>
      <c r="B40" s="326" t="str">
        <f t="shared" si="1"/>
        <v>XGS-PON ONU BOSA (10G/10G)</v>
      </c>
      <c r="C40" s="526">
        <v>0</v>
      </c>
      <c r="D40" s="527">
        <v>0</v>
      </c>
      <c r="E40" s="527"/>
      <c r="F40" s="527"/>
      <c r="G40" s="527"/>
      <c r="H40" s="527"/>
      <c r="I40" s="527"/>
      <c r="J40" s="527"/>
      <c r="K40" s="527"/>
      <c r="L40" s="527"/>
      <c r="M40" s="527"/>
    </row>
    <row r="41" spans="1:13">
      <c r="A41" s="57"/>
      <c r="B41" s="327" t="str">
        <f t="shared" si="1"/>
        <v>XG/XGS-PON OLTs (incl CombiPON)</v>
      </c>
      <c r="C41" s="529">
        <v>136.97624265168002</v>
      </c>
      <c r="D41" s="530">
        <v>100.88102026700814</v>
      </c>
      <c r="E41" s="530"/>
      <c r="F41" s="530"/>
      <c r="G41" s="530"/>
      <c r="H41" s="530"/>
      <c r="I41" s="530"/>
      <c r="J41" s="530"/>
      <c r="K41" s="530"/>
      <c r="L41" s="530"/>
      <c r="M41" s="530"/>
    </row>
    <row r="42" spans="1:13">
      <c r="A42" s="57"/>
      <c r="B42" s="326" t="str">
        <f t="shared" si="1"/>
        <v>NG-PON2 ONUs</v>
      </c>
      <c r="C42" s="308">
        <v>575</v>
      </c>
      <c r="D42" s="282">
        <v>550</v>
      </c>
      <c r="E42" s="282"/>
      <c r="F42" s="282"/>
      <c r="G42" s="282"/>
      <c r="H42" s="282"/>
      <c r="I42" s="282"/>
      <c r="J42" s="282"/>
      <c r="K42" s="282"/>
      <c r="L42" s="282"/>
      <c r="M42" s="282"/>
    </row>
    <row r="43" spans="1:13">
      <c r="A43" s="57"/>
      <c r="B43" s="327" t="str">
        <f t="shared" si="1"/>
        <v>NG-PON2 OLTs</v>
      </c>
      <c r="C43" s="151">
        <v>1350</v>
      </c>
      <c r="D43" s="306">
        <v>1300</v>
      </c>
      <c r="E43" s="306"/>
      <c r="F43" s="306"/>
      <c r="G43" s="306"/>
      <c r="H43" s="306"/>
      <c r="I43" s="306"/>
      <c r="J43" s="306"/>
      <c r="K43" s="306"/>
      <c r="L43" s="306"/>
      <c r="M43" s="306"/>
    </row>
    <row r="44" spans="1:13">
      <c r="A44" s="57"/>
      <c r="B44" s="326" t="str">
        <f t="shared" si="1"/>
        <v>25G PON ONUs</v>
      </c>
      <c r="C44" s="308">
        <v>0</v>
      </c>
      <c r="D44" s="282">
        <v>0</v>
      </c>
      <c r="E44" s="282"/>
      <c r="F44" s="282"/>
      <c r="G44" s="282"/>
      <c r="H44" s="282"/>
      <c r="I44" s="282"/>
      <c r="J44" s="282"/>
      <c r="K44" s="282"/>
      <c r="L44" s="282"/>
      <c r="M44" s="282"/>
    </row>
    <row r="45" spans="1:13">
      <c r="A45" s="57"/>
      <c r="B45" s="327" t="str">
        <f t="shared" si="1"/>
        <v>25G PON OLTs</v>
      </c>
      <c r="C45" s="151">
        <v>0</v>
      </c>
      <c r="D45" s="306">
        <v>0</v>
      </c>
      <c r="E45" s="306"/>
      <c r="F45" s="306"/>
      <c r="G45" s="306"/>
      <c r="H45" s="306"/>
      <c r="I45" s="306"/>
      <c r="J45" s="306"/>
      <c r="K45" s="306"/>
      <c r="L45" s="306"/>
      <c r="M45" s="306"/>
    </row>
    <row r="46" spans="1:13">
      <c r="A46" s="57"/>
      <c r="B46" s="326" t="str">
        <f t="shared" si="1"/>
        <v>50G PON ONUs</v>
      </c>
      <c r="C46" s="308">
        <v>0</v>
      </c>
      <c r="D46" s="282">
        <v>0</v>
      </c>
      <c r="E46" s="282"/>
      <c r="F46" s="282"/>
      <c r="G46" s="282"/>
      <c r="H46" s="282"/>
      <c r="I46" s="282"/>
      <c r="J46" s="282"/>
      <c r="K46" s="282"/>
      <c r="L46" s="282"/>
      <c r="M46" s="282"/>
    </row>
    <row r="47" spans="1:13">
      <c r="A47" s="57"/>
      <c r="B47" s="327" t="str">
        <f t="shared" si="1"/>
        <v>50G PON OLTs</v>
      </c>
      <c r="C47" s="151">
        <v>0</v>
      </c>
      <c r="D47" s="306">
        <v>0</v>
      </c>
      <c r="E47" s="306"/>
      <c r="F47" s="306"/>
      <c r="G47" s="306"/>
      <c r="H47" s="306"/>
      <c r="I47" s="306"/>
      <c r="J47" s="306"/>
      <c r="K47" s="306"/>
      <c r="L47" s="306"/>
      <c r="M47" s="306"/>
    </row>
    <row r="48" spans="1:13">
      <c r="C48" s="268"/>
    </row>
    <row r="49" spans="1:13">
      <c r="B49" s="191" t="s">
        <v>1</v>
      </c>
    </row>
    <row r="50" spans="1:13">
      <c r="A50" s="3"/>
      <c r="B50" s="104" t="s">
        <v>19</v>
      </c>
      <c r="C50" s="4">
        <v>2018</v>
      </c>
      <c r="D50" s="4">
        <v>2019</v>
      </c>
      <c r="E50" s="4">
        <v>2020</v>
      </c>
      <c r="F50" s="4">
        <v>2021</v>
      </c>
      <c r="G50" s="4">
        <v>2022</v>
      </c>
      <c r="H50" s="4">
        <v>2023</v>
      </c>
      <c r="I50" s="4">
        <f>I29</f>
        <v>2024</v>
      </c>
      <c r="J50" s="4">
        <f>J29</f>
        <v>2025</v>
      </c>
      <c r="K50" s="4">
        <f>K29</f>
        <v>2026</v>
      </c>
      <c r="L50" s="4">
        <f>L29</f>
        <v>2027</v>
      </c>
      <c r="M50" s="4">
        <f>M29</f>
        <v>2028</v>
      </c>
    </row>
    <row r="51" spans="1:13">
      <c r="A51" s="93"/>
      <c r="B51" s="328" t="str">
        <f t="shared" ref="B51:B68" si="2">B30</f>
        <v>GPON ONU transceiver</v>
      </c>
      <c r="C51" s="308">
        <f t="shared" ref="C51:D68" si="3">IF(C8=0,0,C8*C30/10^6)</f>
        <v>73.255300000000005</v>
      </c>
      <c r="D51" s="282">
        <f t="shared" si="3"/>
        <v>43.280925343869441</v>
      </c>
      <c r="E51" s="282"/>
      <c r="F51" s="282"/>
      <c r="G51" s="282"/>
      <c r="H51" s="282"/>
      <c r="I51" s="282"/>
      <c r="J51" s="282"/>
      <c r="K51" s="282"/>
      <c r="L51" s="282"/>
      <c r="M51" s="282"/>
    </row>
    <row r="52" spans="1:13">
      <c r="A52" s="93"/>
      <c r="B52" s="326" t="str">
        <f t="shared" si="2"/>
        <v>GPON ONU BOSA</v>
      </c>
      <c r="C52" s="274">
        <f t="shared" si="3"/>
        <v>348</v>
      </c>
      <c r="D52" s="307">
        <f t="shared" si="3"/>
        <v>212.77099962745379</v>
      </c>
      <c r="E52" s="307"/>
      <c r="F52" s="307"/>
      <c r="G52" s="307"/>
      <c r="H52" s="307"/>
      <c r="I52" s="307"/>
      <c r="J52" s="307"/>
      <c r="K52" s="307"/>
      <c r="L52" s="307"/>
      <c r="M52" s="307"/>
    </row>
    <row r="53" spans="1:13">
      <c r="A53" s="93"/>
      <c r="B53" s="326" t="str">
        <f t="shared" si="2"/>
        <v>GPON OLT</v>
      </c>
      <c r="C53" s="274">
        <f t="shared" si="3"/>
        <v>60.898430012881072</v>
      </c>
      <c r="D53" s="307">
        <f t="shared" si="3"/>
        <v>52.054326750000001</v>
      </c>
      <c r="E53" s="307"/>
      <c r="F53" s="307"/>
      <c r="G53" s="307"/>
      <c r="H53" s="307"/>
      <c r="I53" s="307"/>
      <c r="J53" s="307"/>
      <c r="K53" s="307"/>
      <c r="L53" s="307"/>
      <c r="M53" s="307"/>
    </row>
    <row r="54" spans="1:13">
      <c r="A54" s="93"/>
      <c r="B54" s="327" t="str">
        <f t="shared" si="2"/>
        <v>GPON Triplexer</v>
      </c>
      <c r="C54" s="151">
        <f t="shared" si="3"/>
        <v>4.0244873243626014</v>
      </c>
      <c r="D54" s="306">
        <f t="shared" si="3"/>
        <v>0</v>
      </c>
      <c r="E54" s="306"/>
      <c r="F54" s="306"/>
      <c r="G54" s="306"/>
      <c r="H54" s="306"/>
      <c r="I54" s="306"/>
      <c r="J54" s="306"/>
      <c r="K54" s="306"/>
      <c r="L54" s="306"/>
      <c r="M54" s="306"/>
    </row>
    <row r="55" spans="1:13">
      <c r="A55" s="93"/>
      <c r="B55" s="328" t="str">
        <f t="shared" si="2"/>
        <v>EPON ONU transceiver</v>
      </c>
      <c r="C55" s="308">
        <f t="shared" si="3"/>
        <v>6.5212969999999997</v>
      </c>
      <c r="D55" s="282">
        <f t="shared" si="3"/>
        <v>2.5779879999999999</v>
      </c>
      <c r="E55" s="282"/>
      <c r="F55" s="282"/>
      <c r="G55" s="282"/>
      <c r="H55" s="282"/>
      <c r="I55" s="282"/>
      <c r="J55" s="282"/>
      <c r="K55" s="282"/>
      <c r="L55" s="282"/>
      <c r="M55" s="282"/>
    </row>
    <row r="56" spans="1:13">
      <c r="A56" s="93"/>
      <c r="B56" s="326" t="str">
        <f t="shared" si="2"/>
        <v>EPON ONU BOSA</v>
      </c>
      <c r="C56" s="274">
        <f t="shared" si="3"/>
        <v>33.772289711999996</v>
      </c>
      <c r="D56" s="307">
        <f t="shared" si="3"/>
        <v>12.905466669774089</v>
      </c>
      <c r="E56" s="307"/>
      <c r="F56" s="307"/>
      <c r="G56" s="307"/>
      <c r="H56" s="307"/>
      <c r="I56" s="307"/>
      <c r="J56" s="307"/>
      <c r="K56" s="307"/>
      <c r="L56" s="307"/>
      <c r="M56" s="307"/>
    </row>
    <row r="57" spans="1:13">
      <c r="A57" s="93"/>
      <c r="B57" s="327" t="str">
        <f t="shared" si="2"/>
        <v>EPON OLTs</v>
      </c>
      <c r="C57" s="151">
        <f t="shared" si="3"/>
        <v>4.2434430012881066</v>
      </c>
      <c r="D57" s="306">
        <f t="shared" si="3"/>
        <v>3.3385975000000001</v>
      </c>
      <c r="E57" s="306"/>
      <c r="F57" s="306"/>
      <c r="G57" s="306"/>
      <c r="H57" s="306"/>
      <c r="I57" s="306"/>
      <c r="J57" s="306"/>
      <c r="K57" s="306"/>
      <c r="L57" s="306"/>
      <c r="M57" s="306"/>
    </row>
    <row r="58" spans="1:13">
      <c r="A58" s="93"/>
      <c r="B58" s="326" t="str">
        <f t="shared" si="2"/>
        <v>XG-PON ONU transceiver (10G/1G or 2.5G)</v>
      </c>
      <c r="C58" s="308">
        <f t="shared" si="3"/>
        <v>30.1</v>
      </c>
      <c r="D58" s="282">
        <f t="shared" si="3"/>
        <v>77.848177021276598</v>
      </c>
      <c r="E58" s="282"/>
      <c r="F58" s="282"/>
      <c r="G58" s="282"/>
      <c r="H58" s="282"/>
      <c r="I58" s="282"/>
      <c r="J58" s="282"/>
      <c r="K58" s="282"/>
      <c r="L58" s="282"/>
      <c r="M58" s="282"/>
    </row>
    <row r="59" spans="1:13">
      <c r="A59" s="93"/>
      <c r="B59" s="326" t="str">
        <f t="shared" si="2"/>
        <v>XG-PON ONU BOSA (10G/1G or 2.5G)</v>
      </c>
      <c r="C59" s="274">
        <f t="shared" si="3"/>
        <v>0</v>
      </c>
      <c r="D59" s="307">
        <f t="shared" si="3"/>
        <v>0</v>
      </c>
      <c r="E59" s="307"/>
      <c r="F59" s="307"/>
      <c r="G59" s="307"/>
      <c r="H59" s="307"/>
      <c r="I59" s="307"/>
      <c r="J59" s="307"/>
      <c r="K59" s="307"/>
      <c r="L59" s="307"/>
      <c r="M59" s="307"/>
    </row>
    <row r="60" spans="1:13">
      <c r="A60" s="93"/>
      <c r="B60" s="326" t="str">
        <f t="shared" si="2"/>
        <v>XGS-PON ONU transceiver (10G/10G)</v>
      </c>
      <c r="C60" s="274">
        <f t="shared" si="3"/>
        <v>42.511600000000001</v>
      </c>
      <c r="D60" s="307">
        <f t="shared" si="3"/>
        <v>24.978555574468082</v>
      </c>
      <c r="E60" s="307"/>
      <c r="F60" s="307"/>
      <c r="G60" s="307"/>
      <c r="H60" s="307"/>
      <c r="I60" s="307"/>
      <c r="J60" s="307"/>
      <c r="K60" s="307"/>
      <c r="L60" s="307"/>
      <c r="M60" s="307"/>
    </row>
    <row r="61" spans="1:13">
      <c r="A61" s="93"/>
      <c r="B61" s="326" t="str">
        <f t="shared" si="2"/>
        <v>XGS-PON ONU BOSA (10G/10G)</v>
      </c>
      <c r="C61" s="274">
        <f t="shared" si="3"/>
        <v>0</v>
      </c>
      <c r="D61" s="307">
        <f t="shared" si="3"/>
        <v>0</v>
      </c>
      <c r="E61" s="307"/>
      <c r="F61" s="307"/>
      <c r="G61" s="307"/>
      <c r="H61" s="307"/>
      <c r="I61" s="307"/>
      <c r="J61" s="307"/>
      <c r="K61" s="307"/>
      <c r="L61" s="307"/>
      <c r="M61" s="307"/>
    </row>
    <row r="62" spans="1:13">
      <c r="A62" s="93"/>
      <c r="B62" s="327" t="str">
        <f t="shared" si="2"/>
        <v>XG/XGS-PON OLTs (incl CombiPON)</v>
      </c>
      <c r="C62" s="151">
        <f t="shared" si="3"/>
        <v>104.54958277626251</v>
      </c>
      <c r="D62" s="306">
        <f t="shared" si="3"/>
        <v>138.05950971417079</v>
      </c>
      <c r="E62" s="306"/>
      <c r="F62" s="306"/>
      <c r="G62" s="306"/>
      <c r="H62" s="306"/>
      <c r="I62" s="306"/>
      <c r="J62" s="306"/>
      <c r="K62" s="306"/>
      <c r="L62" s="306"/>
      <c r="M62" s="306"/>
    </row>
    <row r="63" spans="1:13">
      <c r="A63" s="93"/>
      <c r="B63" s="326" t="str">
        <f t="shared" si="2"/>
        <v>NG-PON2 ONUs</v>
      </c>
      <c r="C63" s="308">
        <f t="shared" si="3"/>
        <v>0.57499999999999996</v>
      </c>
      <c r="D63" s="282">
        <f t="shared" si="3"/>
        <v>1.98</v>
      </c>
      <c r="E63" s="282"/>
      <c r="F63" s="282"/>
      <c r="G63" s="282"/>
      <c r="H63" s="282"/>
      <c r="I63" s="282"/>
      <c r="J63" s="282"/>
      <c r="K63" s="282"/>
      <c r="L63" s="282"/>
      <c r="M63" s="282"/>
    </row>
    <row r="64" spans="1:13">
      <c r="A64" s="93"/>
      <c r="B64" s="327" t="str">
        <f t="shared" si="2"/>
        <v>NG-PON2 OLTs</v>
      </c>
      <c r="C64" s="151">
        <f t="shared" si="3"/>
        <v>0.20250000000000001</v>
      </c>
      <c r="D64" s="306">
        <f t="shared" si="3"/>
        <v>0.78</v>
      </c>
      <c r="E64" s="306"/>
      <c r="F64" s="306"/>
      <c r="G64" s="306"/>
      <c r="H64" s="306"/>
      <c r="I64" s="306"/>
      <c r="J64" s="306"/>
      <c r="K64" s="306"/>
      <c r="L64" s="306"/>
      <c r="M64" s="306"/>
    </row>
    <row r="65" spans="1:13">
      <c r="A65" s="93"/>
      <c r="B65" s="326" t="str">
        <f t="shared" si="2"/>
        <v>25G PON ONUs</v>
      </c>
      <c r="C65" s="308">
        <f t="shared" si="3"/>
        <v>0</v>
      </c>
      <c r="D65" s="282">
        <f t="shared" si="3"/>
        <v>0</v>
      </c>
      <c r="E65" s="282"/>
      <c r="F65" s="282"/>
      <c r="G65" s="544"/>
      <c r="H65" s="282"/>
      <c r="I65" s="282"/>
      <c r="J65" s="282"/>
      <c r="K65" s="282"/>
      <c r="L65" s="282"/>
      <c r="M65" s="282"/>
    </row>
    <row r="66" spans="1:13">
      <c r="A66" s="93"/>
      <c r="B66" s="327" t="str">
        <f t="shared" si="2"/>
        <v>25G PON OLTs</v>
      </c>
      <c r="C66" s="151">
        <f t="shared" si="3"/>
        <v>0</v>
      </c>
      <c r="D66" s="306">
        <f t="shared" si="3"/>
        <v>0</v>
      </c>
      <c r="E66" s="306"/>
      <c r="F66" s="306"/>
      <c r="G66" s="545"/>
      <c r="H66" s="306"/>
      <c r="I66" s="306"/>
      <c r="J66" s="306"/>
      <c r="K66" s="306"/>
      <c r="L66" s="306"/>
      <c r="M66" s="306"/>
    </row>
    <row r="67" spans="1:13">
      <c r="A67" s="93"/>
      <c r="B67" s="326" t="str">
        <f t="shared" si="2"/>
        <v>50G PON ONUs</v>
      </c>
      <c r="C67" s="308">
        <f t="shared" si="3"/>
        <v>0</v>
      </c>
      <c r="D67" s="282">
        <f t="shared" si="3"/>
        <v>0</v>
      </c>
      <c r="E67" s="282"/>
      <c r="F67" s="282"/>
      <c r="G67" s="282"/>
      <c r="H67" s="282"/>
      <c r="I67" s="282"/>
      <c r="J67" s="282"/>
      <c r="K67" s="282"/>
      <c r="L67" s="282"/>
      <c r="M67" s="282"/>
    </row>
    <row r="68" spans="1:13">
      <c r="A68" s="93"/>
      <c r="B68" s="327" t="str">
        <f t="shared" si="2"/>
        <v>50G PON OLTs</v>
      </c>
      <c r="C68" s="151">
        <f t="shared" si="3"/>
        <v>0</v>
      </c>
      <c r="D68" s="306">
        <f t="shared" si="3"/>
        <v>0</v>
      </c>
      <c r="E68" s="306"/>
      <c r="F68" s="306"/>
      <c r="G68" s="306"/>
      <c r="H68" s="306"/>
      <c r="I68" s="306"/>
      <c r="J68" s="306"/>
      <c r="K68" s="306"/>
      <c r="L68" s="306"/>
      <c r="M68" s="306"/>
    </row>
    <row r="69" spans="1:13">
      <c r="A69" s="93"/>
      <c r="B69" s="332" t="s">
        <v>101</v>
      </c>
      <c r="C69" s="199">
        <f>SUM(C51:C68)</f>
        <v>708.65392982679441</v>
      </c>
      <c r="D69" s="199">
        <f>SUM(D51:D68)</f>
        <v>570.57454620101282</v>
      </c>
      <c r="E69" s="199"/>
      <c r="F69" s="199"/>
      <c r="G69" s="199"/>
      <c r="H69" s="199"/>
      <c r="I69" s="199"/>
      <c r="J69" s="199"/>
      <c r="K69" s="199"/>
      <c r="L69" s="199"/>
      <c r="M69" s="199"/>
    </row>
    <row r="70" spans="1:13">
      <c r="A70" s="3"/>
      <c r="C70" s="7">
        <v>-0.29984691606871361</v>
      </c>
      <c r="D70" s="7">
        <f t="shared" ref="D70" si="4">IF(C69=0,"",D69/C69-1)</f>
        <v>-0.19484741114683479</v>
      </c>
      <c r="E70" s="7"/>
      <c r="F70" s="7"/>
      <c r="G70" s="7"/>
      <c r="H70" s="7"/>
      <c r="I70" s="7"/>
      <c r="J70" s="7"/>
      <c r="K70" s="7"/>
      <c r="L70" s="7"/>
      <c r="M70" s="7"/>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CC"/>
  </sheetPr>
  <dimension ref="A2:O38"/>
  <sheetViews>
    <sheetView showGridLines="0" zoomScale="70" zoomScaleNormal="70" zoomScalePageLayoutView="70" workbookViewId="0"/>
  </sheetViews>
  <sheetFormatPr defaultColWidth="9.21875" defaultRowHeight="13.2"/>
  <cols>
    <col min="1" max="1" width="4.44140625" customWidth="1"/>
    <col min="2" max="2" width="12.21875" customWidth="1"/>
    <col min="3" max="3" width="16.44140625" customWidth="1"/>
    <col min="4" max="4" width="27.44140625" customWidth="1"/>
    <col min="5" max="15" width="11.33203125" customWidth="1"/>
  </cols>
  <sheetData>
    <row r="2" spans="1:15" ht="17.399999999999999">
      <c r="B2" s="71" t="str">
        <f>Introduction!B2</f>
        <v xml:space="preserve">LightCounting Optical Components Market Forecast </v>
      </c>
    </row>
    <row r="3" spans="1:15" ht="15">
      <c r="B3" s="598" t="str">
        <f>Introduction!B3</f>
        <v>Published April 28, 2023 - SAMPLE SPREADSHEET</v>
      </c>
      <c r="C3" s="302"/>
      <c r="D3" s="302"/>
    </row>
    <row r="4" spans="1:15" ht="15.6">
      <c r="B4" s="186" t="s">
        <v>445</v>
      </c>
    </row>
    <row r="6" spans="1:15" ht="15">
      <c r="A6" s="100"/>
      <c r="B6" s="192" t="s">
        <v>0</v>
      </c>
      <c r="I6" s="452"/>
    </row>
    <row r="7" spans="1:15">
      <c r="A7" s="94"/>
      <c r="B7" s="180" t="s">
        <v>69</v>
      </c>
      <c r="C7" s="180" t="s">
        <v>406</v>
      </c>
      <c r="D7" s="180" t="s">
        <v>104</v>
      </c>
      <c r="E7" s="129">
        <v>2018</v>
      </c>
      <c r="F7" s="129">
        <v>2019</v>
      </c>
      <c r="G7" s="129">
        <v>2020</v>
      </c>
      <c r="H7" s="129">
        <v>2021</v>
      </c>
      <c r="I7" s="129">
        <v>2022</v>
      </c>
      <c r="J7" s="129">
        <v>2023</v>
      </c>
      <c r="K7" s="129">
        <v>2024</v>
      </c>
      <c r="L7" s="129">
        <v>2025</v>
      </c>
      <c r="M7" s="129">
        <v>2026</v>
      </c>
      <c r="N7" s="129">
        <v>2027</v>
      </c>
      <c r="O7" s="129">
        <v>2028</v>
      </c>
    </row>
    <row r="8" spans="1:15" ht="14.55" customHeight="1">
      <c r="A8" s="2"/>
      <c r="B8" s="588" t="s">
        <v>114</v>
      </c>
      <c r="C8" s="485" t="s">
        <v>390</v>
      </c>
      <c r="D8" s="303" t="s">
        <v>16</v>
      </c>
      <c r="E8" s="303">
        <v>4256351</v>
      </c>
      <c r="F8" s="303">
        <v>2601008</v>
      </c>
      <c r="G8" s="303"/>
      <c r="H8" s="303"/>
      <c r="I8" s="303"/>
      <c r="J8" s="303"/>
      <c r="K8" s="303"/>
      <c r="L8" s="303"/>
      <c r="M8" s="303"/>
      <c r="N8" s="303"/>
      <c r="O8" s="303"/>
    </row>
    <row r="9" spans="1:15" ht="14.55" customHeight="1">
      <c r="A9" s="2"/>
      <c r="B9" s="589"/>
      <c r="C9" s="485" t="s">
        <v>380</v>
      </c>
      <c r="D9" s="303" t="s">
        <v>241</v>
      </c>
      <c r="E9" s="303">
        <v>1025400</v>
      </c>
      <c r="F9" s="303">
        <v>1254029</v>
      </c>
      <c r="G9" s="303"/>
      <c r="H9" s="303"/>
      <c r="I9" s="303"/>
      <c r="J9" s="303"/>
      <c r="K9" s="303"/>
      <c r="L9" s="303"/>
      <c r="M9" s="303"/>
      <c r="N9" s="303"/>
      <c r="O9" s="303"/>
    </row>
    <row r="10" spans="1:15" ht="14.55" customHeight="1">
      <c r="A10" s="2"/>
      <c r="B10" s="589"/>
      <c r="C10" s="485" t="s">
        <v>391</v>
      </c>
      <c r="D10" s="303" t="s">
        <v>208</v>
      </c>
      <c r="E10" s="303">
        <v>343161</v>
      </c>
      <c r="F10" s="303">
        <v>278729</v>
      </c>
      <c r="G10" s="303"/>
      <c r="H10" s="303"/>
      <c r="I10" s="303"/>
      <c r="J10" s="303"/>
      <c r="K10" s="303"/>
      <c r="L10" s="303"/>
      <c r="M10" s="303"/>
      <c r="N10" s="303"/>
      <c r="O10" s="303"/>
    </row>
    <row r="11" spans="1:15" ht="14.55" customHeight="1">
      <c r="A11" s="2"/>
      <c r="B11" s="589"/>
      <c r="C11" s="485" t="s">
        <v>267</v>
      </c>
      <c r="D11" s="303" t="s">
        <v>532</v>
      </c>
      <c r="E11" s="303">
        <v>273711</v>
      </c>
      <c r="F11" s="303">
        <v>458979</v>
      </c>
      <c r="G11" s="303"/>
      <c r="H11" s="303"/>
      <c r="I11" s="303"/>
      <c r="J11" s="303"/>
      <c r="K11" s="303"/>
      <c r="L11" s="303"/>
      <c r="M11" s="303"/>
      <c r="N11" s="303"/>
      <c r="O11" s="303"/>
    </row>
    <row r="12" spans="1:15" ht="14.55" customHeight="1">
      <c r="A12" s="2"/>
      <c r="B12" s="589"/>
      <c r="C12" s="485" t="s">
        <v>268</v>
      </c>
      <c r="D12" s="303" t="s">
        <v>533</v>
      </c>
      <c r="E12" s="303">
        <v>0</v>
      </c>
      <c r="F12" s="303">
        <v>96624</v>
      </c>
      <c r="G12" s="303"/>
      <c r="H12" s="303"/>
      <c r="I12" s="303"/>
      <c r="J12" s="303"/>
      <c r="K12" s="303"/>
      <c r="L12" s="303"/>
      <c r="M12" s="303"/>
      <c r="N12" s="303"/>
      <c r="O12" s="303"/>
    </row>
    <row r="13" spans="1:15" ht="16.5" customHeight="1">
      <c r="A13" s="2"/>
      <c r="B13" s="589"/>
      <c r="C13" s="485" t="s">
        <v>534</v>
      </c>
      <c r="D13" s="303" t="s">
        <v>535</v>
      </c>
      <c r="E13" s="303">
        <v>0</v>
      </c>
      <c r="F13" s="303">
        <v>30994</v>
      </c>
      <c r="G13" s="303"/>
      <c r="H13" s="303"/>
      <c r="I13" s="303"/>
      <c r="J13" s="303"/>
      <c r="K13" s="303"/>
      <c r="L13" s="303"/>
      <c r="M13" s="303"/>
      <c r="N13" s="303"/>
      <c r="O13" s="303"/>
    </row>
    <row r="14" spans="1:15" ht="13.5" customHeight="1">
      <c r="A14" s="2"/>
      <c r="B14" s="589"/>
      <c r="C14" s="485" t="s">
        <v>536</v>
      </c>
      <c r="D14" s="303" t="s">
        <v>537</v>
      </c>
      <c r="E14" s="303">
        <v>182331</v>
      </c>
      <c r="F14" s="303">
        <v>219882</v>
      </c>
      <c r="G14" s="303"/>
      <c r="H14" s="303"/>
      <c r="I14" s="303"/>
      <c r="J14" s="303"/>
      <c r="K14" s="303"/>
      <c r="L14" s="303"/>
      <c r="M14" s="303"/>
      <c r="N14" s="303"/>
      <c r="O14" s="303"/>
    </row>
    <row r="15" spans="1:15">
      <c r="A15" s="2"/>
      <c r="B15" s="590"/>
      <c r="C15" s="255" t="s">
        <v>101</v>
      </c>
      <c r="D15" s="486" t="s">
        <v>24</v>
      </c>
      <c r="E15" s="108">
        <f t="shared" ref="E15:F15" si="0">SUM(E8:E14)</f>
        <v>6080954</v>
      </c>
      <c r="F15" s="108">
        <f t="shared" si="0"/>
        <v>4940245</v>
      </c>
      <c r="G15" s="108"/>
      <c r="H15" s="108"/>
      <c r="I15" s="108"/>
      <c r="J15" s="108"/>
      <c r="K15" s="108"/>
      <c r="L15" s="108"/>
      <c r="M15" s="108"/>
      <c r="N15" s="108"/>
      <c r="O15" s="108"/>
    </row>
    <row r="16" spans="1:15">
      <c r="E16" s="7">
        <v>0.479755713138875</v>
      </c>
      <c r="F16" s="7">
        <f t="shared" ref="F16" si="1">F15/E15-1</f>
        <v>-0.18758717793293622</v>
      </c>
      <c r="G16" s="7"/>
      <c r="H16" s="7"/>
      <c r="I16" s="7"/>
      <c r="J16" s="7"/>
      <c r="K16" s="7"/>
      <c r="L16" s="7"/>
      <c r="M16" s="7"/>
      <c r="N16" s="7"/>
      <c r="O16" s="7"/>
    </row>
    <row r="17" spans="1:15">
      <c r="A17" s="101"/>
      <c r="B17" s="188" t="s">
        <v>68</v>
      </c>
      <c r="E17" s="229"/>
      <c r="F17" s="229"/>
      <c r="G17" s="60"/>
      <c r="H17" s="60"/>
      <c r="I17" s="60"/>
      <c r="J17" s="60"/>
      <c r="K17" s="60"/>
      <c r="L17" s="60"/>
      <c r="M17" s="60"/>
      <c r="N17" s="60"/>
      <c r="O17" s="60"/>
    </row>
    <row r="18" spans="1:15">
      <c r="A18" s="94"/>
      <c r="B18" s="181" t="s">
        <v>69</v>
      </c>
      <c r="C18" s="180" t="str">
        <f t="shared" ref="C18:D25" si="2">C7</f>
        <v>Data Rate (aggregate)</v>
      </c>
      <c r="D18" s="180" t="str">
        <f t="shared" si="2"/>
        <v>Form factor</v>
      </c>
      <c r="E18" s="129">
        <v>2018</v>
      </c>
      <c r="F18" s="129">
        <v>2019</v>
      </c>
      <c r="G18" s="129">
        <v>2020</v>
      </c>
      <c r="H18" s="129">
        <v>2021</v>
      </c>
      <c r="I18" s="129">
        <v>2022</v>
      </c>
      <c r="J18" s="129">
        <v>2023</v>
      </c>
      <c r="K18" s="129">
        <f t="shared" ref="K18:O18" si="3">K7</f>
        <v>2024</v>
      </c>
      <c r="L18" s="129">
        <f t="shared" si="3"/>
        <v>2025</v>
      </c>
      <c r="M18" s="129">
        <f t="shared" si="3"/>
        <v>2026</v>
      </c>
      <c r="N18" s="129">
        <f t="shared" si="3"/>
        <v>2027</v>
      </c>
      <c r="O18" s="129">
        <f t="shared" si="3"/>
        <v>2028</v>
      </c>
    </row>
    <row r="19" spans="1:15" ht="14.55" customHeight="1">
      <c r="A19" s="2"/>
      <c r="B19" s="585" t="s">
        <v>114</v>
      </c>
      <c r="C19" s="485" t="str">
        <f t="shared" si="2"/>
        <v>10G</v>
      </c>
      <c r="D19" s="485" t="str">
        <f t="shared" si="2"/>
        <v>SFP+</v>
      </c>
      <c r="E19" s="304">
        <v>15.719284358832242</v>
      </c>
      <c r="F19" s="304">
        <v>13.173349697501893</v>
      </c>
      <c r="G19" s="304"/>
      <c r="H19" s="304"/>
      <c r="I19" s="304"/>
      <c r="J19" s="304"/>
      <c r="K19" s="304"/>
      <c r="L19" s="304"/>
      <c r="M19" s="304"/>
      <c r="N19" s="304"/>
      <c r="O19" s="304"/>
    </row>
    <row r="20" spans="1:15" ht="14.55" customHeight="1">
      <c r="A20" s="2"/>
      <c r="B20" s="586"/>
      <c r="C20" s="485" t="str">
        <f t="shared" si="2"/>
        <v>25G</v>
      </c>
      <c r="D20" s="485" t="str">
        <f t="shared" si="2"/>
        <v>SFP28</v>
      </c>
      <c r="E20" s="304">
        <v>50.723149990247705</v>
      </c>
      <c r="F20" s="304">
        <v>43.474157184562713</v>
      </c>
      <c r="G20" s="304"/>
      <c r="H20" s="304"/>
      <c r="I20" s="304"/>
      <c r="J20" s="304"/>
      <c r="K20" s="304"/>
      <c r="L20" s="304"/>
      <c r="M20" s="304"/>
      <c r="N20" s="304"/>
      <c r="O20" s="304"/>
    </row>
    <row r="21" spans="1:15" ht="14.55" customHeight="1">
      <c r="A21" s="2"/>
      <c r="B21" s="586"/>
      <c r="C21" s="485" t="str">
        <f t="shared" si="2"/>
        <v>40G</v>
      </c>
      <c r="D21" s="485" t="str">
        <f t="shared" si="2"/>
        <v>QSFP+</v>
      </c>
      <c r="E21" s="304">
        <v>97.358691917623474</v>
      </c>
      <c r="F21" s="304">
        <v>89.229451166630071</v>
      </c>
      <c r="G21" s="304"/>
      <c r="H21" s="304"/>
      <c r="I21" s="304"/>
      <c r="J21" s="304"/>
      <c r="K21" s="304"/>
      <c r="L21" s="304"/>
      <c r="M21" s="304"/>
      <c r="N21" s="304"/>
      <c r="O21" s="304"/>
    </row>
    <row r="22" spans="1:15" ht="14.55" customHeight="1">
      <c r="A22" s="2"/>
      <c r="B22" s="586"/>
      <c r="C22" s="485" t="str">
        <f t="shared" si="2"/>
        <v>100G</v>
      </c>
      <c r="D22" s="485" t="str">
        <f t="shared" si="2"/>
        <v>QSFP28, SFP-DD, SFP112</v>
      </c>
      <c r="E22" s="304">
        <v>164.58906848699985</v>
      </c>
      <c r="F22" s="304">
        <v>124.71723325032301</v>
      </c>
      <c r="G22" s="304"/>
      <c r="H22" s="304"/>
      <c r="I22" s="304"/>
      <c r="J22" s="304"/>
      <c r="K22" s="304"/>
      <c r="L22" s="304"/>
      <c r="M22" s="304"/>
      <c r="N22" s="304"/>
      <c r="O22" s="304"/>
    </row>
    <row r="23" spans="1:15" ht="14.55" customHeight="1">
      <c r="A23" s="2"/>
      <c r="B23" s="586"/>
      <c r="C23" s="485" t="str">
        <f t="shared" si="2"/>
        <v>200G</v>
      </c>
      <c r="D23" s="485" t="str">
        <f t="shared" si="2"/>
        <v>QSFP56</v>
      </c>
      <c r="E23" s="304" t="s">
        <v>538</v>
      </c>
      <c r="F23" s="304">
        <v>460.38924076833911</v>
      </c>
      <c r="G23" s="304"/>
      <c r="H23" s="304"/>
      <c r="I23" s="304"/>
      <c r="J23" s="304"/>
      <c r="K23" s="304"/>
      <c r="L23" s="304"/>
      <c r="M23" s="304"/>
      <c r="N23" s="304"/>
      <c r="O23" s="304"/>
    </row>
    <row r="24" spans="1:15" ht="14.25" customHeight="1">
      <c r="A24" s="2"/>
      <c r="B24" s="586"/>
      <c r="C24" s="485" t="str">
        <f t="shared" si="2"/>
        <v xml:space="preserve">≥400G </v>
      </c>
      <c r="D24" s="485" t="str">
        <f t="shared" si="2"/>
        <v>QSFP-DD, OSFP, QSFP112</v>
      </c>
      <c r="E24" s="304" t="s">
        <v>538</v>
      </c>
      <c r="F24" s="304">
        <v>779.89288249338586</v>
      </c>
      <c r="G24" s="304"/>
      <c r="H24" s="304"/>
      <c r="I24" s="304"/>
      <c r="J24" s="304"/>
      <c r="K24" s="304"/>
      <c r="L24" s="304"/>
      <c r="M24" s="304"/>
      <c r="N24" s="304"/>
      <c r="O24" s="304"/>
    </row>
    <row r="25" spans="1:15" ht="15.75" customHeight="1">
      <c r="A25" s="2"/>
      <c r="B25" s="587"/>
      <c r="C25" s="487" t="str">
        <f t="shared" si="2"/>
        <v>All Other</v>
      </c>
      <c r="D25" s="490" t="str">
        <f t="shared" si="2"/>
        <v>Mini-SAS HD, CXPx, QSFP, SFP56</v>
      </c>
      <c r="E25" s="512">
        <v>163.38860383876184</v>
      </c>
      <c r="F25" s="512">
        <v>653.0470233495048</v>
      </c>
      <c r="G25" s="512"/>
      <c r="H25" s="512"/>
      <c r="I25" s="512"/>
      <c r="J25" s="512"/>
      <c r="K25" s="512"/>
      <c r="L25" s="512"/>
      <c r="M25" s="512"/>
      <c r="N25" s="512"/>
      <c r="O25" s="512"/>
    </row>
    <row r="26" spans="1:15" ht="15.75" customHeight="1">
      <c r="A26" s="2"/>
      <c r="B26" s="178"/>
      <c r="C26" s="488"/>
      <c r="D26" s="488"/>
      <c r="E26" s="488"/>
      <c r="F26" s="488"/>
      <c r="G26" s="488"/>
      <c r="H26" s="488"/>
      <c r="I26" s="488"/>
      <c r="J26" s="488"/>
      <c r="K26" s="488"/>
      <c r="L26" s="488"/>
      <c r="M26" s="488"/>
      <c r="N26" s="488"/>
      <c r="O26" s="488"/>
    </row>
    <row r="27" spans="1:15" ht="12" customHeight="1">
      <c r="A27" s="2"/>
      <c r="B27" s="188" t="s">
        <v>1</v>
      </c>
      <c r="J27" s="137"/>
      <c r="K27" s="137"/>
      <c r="L27" s="137"/>
      <c r="M27" s="137"/>
      <c r="N27" s="137"/>
      <c r="O27" s="137"/>
    </row>
    <row r="28" spans="1:15">
      <c r="A28" s="2"/>
      <c r="B28" s="181" t="s">
        <v>69</v>
      </c>
      <c r="C28" s="180" t="str">
        <f t="shared" ref="C28:D35" si="4">C7</f>
        <v>Data Rate (aggregate)</v>
      </c>
      <c r="D28" s="180" t="str">
        <f t="shared" si="4"/>
        <v>Form factor</v>
      </c>
      <c r="E28" s="129">
        <v>2018</v>
      </c>
      <c r="F28" s="129">
        <v>2019</v>
      </c>
      <c r="G28" s="129">
        <v>2020</v>
      </c>
      <c r="H28" s="129">
        <v>2021</v>
      </c>
      <c r="I28" s="129">
        <v>2022</v>
      </c>
      <c r="J28" s="129">
        <v>2023</v>
      </c>
      <c r="K28" s="129">
        <f t="shared" ref="K28:O28" si="5">K7</f>
        <v>2024</v>
      </c>
      <c r="L28" s="129">
        <f t="shared" si="5"/>
        <v>2025</v>
      </c>
      <c r="M28" s="129">
        <f t="shared" si="5"/>
        <v>2026</v>
      </c>
      <c r="N28" s="129">
        <f t="shared" si="5"/>
        <v>2027</v>
      </c>
      <c r="O28" s="129">
        <f t="shared" si="5"/>
        <v>2028</v>
      </c>
    </row>
    <row r="29" spans="1:15" ht="14.55" customHeight="1">
      <c r="A29" s="2"/>
      <c r="B29" s="588" t="s">
        <v>114</v>
      </c>
      <c r="C29" s="485" t="str">
        <f t="shared" si="4"/>
        <v>10G</v>
      </c>
      <c r="D29" s="485" t="str">
        <f t="shared" si="4"/>
        <v>SFP+</v>
      </c>
      <c r="E29" s="44">
        <f t="shared" ref="E29:F29" si="6">E19*E8/10^6</f>
        <v>66.906791699999971</v>
      </c>
      <c r="F29" s="44">
        <f t="shared" si="6"/>
        <v>34.263987950000001</v>
      </c>
      <c r="G29" s="44"/>
      <c r="H29" s="44"/>
      <c r="I29" s="44"/>
      <c r="J29" s="44"/>
      <c r="K29" s="44"/>
      <c r="L29" s="44"/>
      <c r="M29" s="44"/>
      <c r="N29" s="44"/>
      <c r="O29" s="44"/>
    </row>
    <row r="30" spans="1:15" ht="14.55" customHeight="1">
      <c r="A30" s="2"/>
      <c r="B30" s="589"/>
      <c r="C30" s="485" t="str">
        <f t="shared" si="4"/>
        <v>25G</v>
      </c>
      <c r="D30" s="485" t="str">
        <f t="shared" si="4"/>
        <v>SFP28</v>
      </c>
      <c r="E30" s="44">
        <f t="shared" ref="E30:F30" si="7">E20*E9/10^6</f>
        <v>52.011518000000002</v>
      </c>
      <c r="F30" s="44">
        <f t="shared" si="7"/>
        <v>54.517853859999995</v>
      </c>
      <c r="G30" s="44"/>
      <c r="H30" s="44"/>
      <c r="I30" s="44"/>
      <c r="J30" s="44"/>
      <c r="K30" s="44"/>
      <c r="L30" s="44"/>
      <c r="M30" s="44"/>
      <c r="N30" s="44"/>
      <c r="O30" s="44"/>
    </row>
    <row r="31" spans="1:15" ht="14.55" customHeight="1">
      <c r="A31" s="2"/>
      <c r="B31" s="589"/>
      <c r="C31" s="485" t="str">
        <f t="shared" si="4"/>
        <v>40G</v>
      </c>
      <c r="D31" s="485" t="str">
        <f t="shared" si="4"/>
        <v>QSFP+</v>
      </c>
      <c r="E31" s="44">
        <f t="shared" ref="E31:F31" si="8">E21*E10/10^6</f>
        <v>33.409706077143589</v>
      </c>
      <c r="F31" s="44">
        <f t="shared" si="8"/>
        <v>24.870835694223633</v>
      </c>
      <c r="G31" s="44"/>
      <c r="H31" s="44"/>
      <c r="I31" s="44"/>
      <c r="J31" s="44"/>
      <c r="K31" s="44"/>
      <c r="L31" s="44"/>
      <c r="M31" s="44"/>
      <c r="N31" s="44"/>
      <c r="O31" s="44"/>
    </row>
    <row r="32" spans="1:15" ht="14.55" customHeight="1">
      <c r="A32" s="2"/>
      <c r="B32" s="589"/>
      <c r="C32" s="485" t="str">
        <f t="shared" si="4"/>
        <v>100G</v>
      </c>
      <c r="D32" s="485" t="str">
        <f t="shared" si="4"/>
        <v>QSFP28, SFP-DD, SFP112</v>
      </c>
      <c r="E32" s="44">
        <f t="shared" ref="E32:F32" si="9">E22*E11/10^6</f>
        <v>45.049838524645217</v>
      </c>
      <c r="F32" s="44">
        <f t="shared" si="9"/>
        <v>57.242590999999997</v>
      </c>
      <c r="G32" s="44"/>
      <c r="H32" s="44"/>
      <c r="I32" s="44"/>
      <c r="J32" s="44"/>
      <c r="K32" s="44"/>
      <c r="L32" s="44"/>
      <c r="M32" s="44"/>
      <c r="N32" s="44"/>
      <c r="O32" s="44"/>
    </row>
    <row r="33" spans="1:15" ht="14.55" customHeight="1">
      <c r="A33" s="2"/>
      <c r="B33" s="589"/>
      <c r="C33" s="485" t="str">
        <f t="shared" si="4"/>
        <v>200G</v>
      </c>
      <c r="D33" s="485" t="str">
        <f t="shared" si="4"/>
        <v>QSFP56</v>
      </c>
      <c r="E33" s="44"/>
      <c r="F33" s="44">
        <f t="shared" ref="F33" si="10">F23*F12/10^6</f>
        <v>44.484650000000002</v>
      </c>
      <c r="G33" s="44"/>
      <c r="H33" s="44"/>
      <c r="I33" s="44"/>
      <c r="J33" s="44"/>
      <c r="K33" s="44"/>
      <c r="L33" s="44"/>
      <c r="M33" s="44"/>
      <c r="N33" s="44"/>
      <c r="O33" s="44"/>
    </row>
    <row r="34" spans="1:15" ht="12.75" customHeight="1">
      <c r="A34" s="2"/>
      <c r="B34" s="589"/>
      <c r="C34" s="485" t="str">
        <f t="shared" si="4"/>
        <v xml:space="preserve">≥400G </v>
      </c>
      <c r="D34" s="485" t="str">
        <f t="shared" si="4"/>
        <v>QSFP-DD, OSFP, QSFP112</v>
      </c>
      <c r="E34" s="44"/>
      <c r="F34" s="44">
        <f t="shared" ref="F34" si="11">F24*F13/10^6</f>
        <v>24.172000000000001</v>
      </c>
      <c r="G34" s="44"/>
      <c r="H34" s="44"/>
      <c r="I34" s="44"/>
      <c r="J34" s="44"/>
      <c r="K34" s="44"/>
      <c r="L34" s="44"/>
      <c r="M34" s="44"/>
      <c r="N34" s="44"/>
      <c r="O34" s="44"/>
    </row>
    <row r="35" spans="1:15" ht="12" customHeight="1">
      <c r="A35" s="2"/>
      <c r="B35" s="589"/>
      <c r="C35" s="485" t="str">
        <f t="shared" si="4"/>
        <v>All Other</v>
      </c>
      <c r="D35" s="490" t="str">
        <f t="shared" si="4"/>
        <v>Mini-SAS HD, CXPx, QSFP, SFP56</v>
      </c>
      <c r="E35" s="44">
        <f>E25*E14/10^6</f>
        <v>29.790807526525285</v>
      </c>
      <c r="F35" s="44">
        <f t="shared" ref="F35" si="12">F25*F14/10^6</f>
        <v>143.59328558813581</v>
      </c>
      <c r="G35" s="44"/>
      <c r="H35" s="44"/>
      <c r="I35" s="44"/>
      <c r="J35" s="44"/>
      <c r="K35" s="44"/>
      <c r="L35" s="44"/>
      <c r="M35" s="44"/>
      <c r="N35" s="44"/>
      <c r="O35" s="44"/>
    </row>
    <row r="36" spans="1:15">
      <c r="A36" s="2"/>
      <c r="B36" s="590"/>
      <c r="C36" s="255" t="s">
        <v>101</v>
      </c>
      <c r="D36" s="486" t="s">
        <v>24</v>
      </c>
      <c r="E36" s="224">
        <f t="shared" ref="E36:F36" si="13">SUM(E29:E35)</f>
        <v>227.1686618283141</v>
      </c>
      <c r="F36" s="224">
        <f t="shared" si="13"/>
        <v>383.14520409235945</v>
      </c>
      <c r="G36" s="224"/>
      <c r="H36" s="224"/>
      <c r="I36" s="224"/>
      <c r="J36" s="224"/>
      <c r="K36" s="224"/>
      <c r="L36" s="224"/>
      <c r="M36" s="224"/>
      <c r="N36" s="224"/>
      <c r="O36" s="224"/>
    </row>
    <row r="37" spans="1:15">
      <c r="A37" s="2"/>
      <c r="B37" s="99"/>
      <c r="C37" s="8"/>
      <c r="D37" s="8"/>
      <c r="E37" s="8"/>
      <c r="F37" s="8"/>
      <c r="G37" s="8"/>
      <c r="H37" s="8"/>
      <c r="I37" s="8"/>
      <c r="J37" s="8"/>
      <c r="K37" s="8"/>
      <c r="L37" s="8"/>
      <c r="M37" s="8"/>
      <c r="N37" s="8"/>
      <c r="O37" s="8"/>
    </row>
    <row r="38" spans="1:15">
      <c r="E38" s="265"/>
      <c r="F38" s="265"/>
      <c r="G38" s="265"/>
      <c r="H38" s="265"/>
      <c r="I38" s="265"/>
      <c r="J38" s="265"/>
      <c r="K38" s="265"/>
      <c r="L38" s="265"/>
      <c r="M38" s="265"/>
      <c r="N38" s="265"/>
      <c r="O38" s="265"/>
    </row>
  </sheetData>
  <mergeCells count="3">
    <mergeCell ref="B19:B25"/>
    <mergeCell ref="B8:B15"/>
    <mergeCell ref="B29:B36"/>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FFCC"/>
  </sheetPr>
  <dimension ref="B2:Z168"/>
  <sheetViews>
    <sheetView showGridLines="0" showZeros="0" zoomScale="70" zoomScaleNormal="70" zoomScalePageLayoutView="70" workbookViewId="0"/>
  </sheetViews>
  <sheetFormatPr defaultColWidth="8.44140625" defaultRowHeight="13.2"/>
  <cols>
    <col min="1" max="1" width="4.44140625" customWidth="1"/>
    <col min="2" max="2" width="12.21875" customWidth="1"/>
    <col min="3" max="4" width="13.21875" customWidth="1"/>
    <col min="5" max="13" width="13.44140625" customWidth="1"/>
    <col min="14" max="14" width="9.44140625" customWidth="1"/>
    <col min="15" max="15" width="16.44140625" customWidth="1"/>
    <col min="16" max="26" width="14.44140625" customWidth="1"/>
  </cols>
  <sheetData>
    <row r="2" spans="2:13" ht="17.399999999999999">
      <c r="B2" s="262" t="str">
        <f>Introduction!B2</f>
        <v xml:space="preserve">LightCounting Optical Components Market Forecast </v>
      </c>
    </row>
    <row r="3" spans="2:13" ht="15">
      <c r="B3" s="598" t="str">
        <f>Introduction!B3</f>
        <v>Published April 28, 2023 - SAMPLE SPREADSHEET</v>
      </c>
    </row>
    <row r="4" spans="2:13" ht="15.6">
      <c r="B4" s="186" t="s">
        <v>212</v>
      </c>
    </row>
    <row r="5" spans="2:13" ht="15.6">
      <c r="B5" s="348" t="s">
        <v>197</v>
      </c>
      <c r="I5" s="186"/>
      <c r="J5" s="186"/>
      <c r="K5" s="186"/>
      <c r="L5" s="186"/>
      <c r="M5" s="186"/>
    </row>
    <row r="30" ht="14.25" customHeight="1"/>
    <row r="57" spans="2:26" ht="15.6">
      <c r="B57" s="78" t="s">
        <v>199</v>
      </c>
    </row>
    <row r="58" spans="2:26" ht="15.6">
      <c r="B58" s="235" t="s">
        <v>17</v>
      </c>
      <c r="O58" s="78" t="s">
        <v>189</v>
      </c>
    </row>
    <row r="59" spans="2:26">
      <c r="B59" s="236" t="s">
        <v>102</v>
      </c>
      <c r="C59" s="237">
        <v>2018</v>
      </c>
      <c r="D59" s="237">
        <v>2019</v>
      </c>
      <c r="E59" s="237">
        <v>2020</v>
      </c>
      <c r="F59" s="237">
        <v>2021</v>
      </c>
      <c r="G59" s="237">
        <v>2022</v>
      </c>
      <c r="H59" s="237">
        <v>2023</v>
      </c>
      <c r="I59" s="237">
        <v>2024</v>
      </c>
      <c r="J59" s="237">
        <v>2025</v>
      </c>
      <c r="K59" s="237">
        <v>2026</v>
      </c>
      <c r="L59" s="237">
        <v>2027</v>
      </c>
      <c r="M59" s="237">
        <v>2028</v>
      </c>
      <c r="O59" s="163" t="s">
        <v>102</v>
      </c>
      <c r="P59" s="105">
        <v>2018</v>
      </c>
      <c r="Q59" s="105">
        <v>2019</v>
      </c>
      <c r="R59" s="105">
        <v>2020</v>
      </c>
      <c r="S59" s="105">
        <v>2021</v>
      </c>
      <c r="T59" s="105">
        <v>2022</v>
      </c>
      <c r="U59" s="105">
        <v>2023</v>
      </c>
      <c r="V59" s="105">
        <v>2024</v>
      </c>
      <c r="W59" s="105">
        <v>2025</v>
      </c>
      <c r="X59" s="105">
        <v>2026</v>
      </c>
      <c r="Y59" s="105">
        <v>2027</v>
      </c>
      <c r="Z59" s="105">
        <v>2028</v>
      </c>
    </row>
    <row r="60" spans="2:26">
      <c r="B60" s="165" t="s">
        <v>389</v>
      </c>
      <c r="C60" s="242">
        <f>SUM(Ethernet!E8:E8)</f>
        <v>4962296</v>
      </c>
      <c r="D60" s="242">
        <f>SUM(Ethernet!F8:F8)</f>
        <v>3594917</v>
      </c>
      <c r="E60" s="242">
        <f>SUM(Ethernet!G8:G8)</f>
        <v>0</v>
      </c>
      <c r="F60" s="242">
        <f>SUM(Ethernet!H8:H8)</f>
        <v>0</v>
      </c>
      <c r="G60" s="242">
        <f>SUM(Ethernet!I8:I8)</f>
        <v>0</v>
      </c>
      <c r="H60" s="242">
        <f>SUM(Ethernet!J8:J8)</f>
        <v>0</v>
      </c>
      <c r="I60" s="242">
        <f>SUM(Ethernet!K8:K8)</f>
        <v>0</v>
      </c>
      <c r="J60" s="242">
        <f>SUM(Ethernet!L8:L8)</f>
        <v>0</v>
      </c>
      <c r="K60" s="242">
        <f>SUM(Ethernet!M8:M8)</f>
        <v>0</v>
      </c>
      <c r="L60" s="242">
        <f>SUM(Ethernet!N8:N8)</f>
        <v>0</v>
      </c>
      <c r="M60" s="242">
        <f>SUM(Ethernet!O8:O8)</f>
        <v>0</v>
      </c>
      <c r="O60" s="23" t="s">
        <v>190</v>
      </c>
      <c r="P60" s="242">
        <f>'Fibre Channel'!E8+'Fibre Channel'!E9</f>
        <v>1306622</v>
      </c>
      <c r="Q60" s="242">
        <f>'Fibre Channel'!F8+'Fibre Channel'!F9</f>
        <v>487662</v>
      </c>
      <c r="R60" s="242">
        <f>'Fibre Channel'!G8+'Fibre Channel'!G9</f>
        <v>0</v>
      </c>
      <c r="S60" s="242">
        <f>'Fibre Channel'!H8+'Fibre Channel'!H9</f>
        <v>0</v>
      </c>
      <c r="T60" s="242">
        <f>'Fibre Channel'!I8+'Fibre Channel'!I9</f>
        <v>0</v>
      </c>
      <c r="U60" s="242">
        <f>'Fibre Channel'!J8+'Fibre Channel'!J9</f>
        <v>0</v>
      </c>
      <c r="V60" s="242">
        <f>'Fibre Channel'!K8+'Fibre Channel'!K9</f>
        <v>0</v>
      </c>
      <c r="W60" s="242">
        <f>'Fibre Channel'!L8+'Fibre Channel'!L9</f>
        <v>0</v>
      </c>
      <c r="X60" s="242">
        <f>'Fibre Channel'!M8+'Fibre Channel'!M9</f>
        <v>0</v>
      </c>
      <c r="Y60" s="242">
        <f>'Fibre Channel'!N8+'Fibre Channel'!N9</f>
        <v>0</v>
      </c>
      <c r="Z60" s="242">
        <f>'Fibre Channel'!O8+'Fibre Channel'!O9</f>
        <v>0</v>
      </c>
    </row>
    <row r="61" spans="2:26">
      <c r="B61" s="165" t="s">
        <v>390</v>
      </c>
      <c r="C61" s="242">
        <f>SUM(Ethernet!E13)</f>
        <v>14084264</v>
      </c>
      <c r="D61" s="242">
        <f>SUM(Ethernet!F13)</f>
        <v>12626905</v>
      </c>
      <c r="E61" s="242">
        <f>SUM(Ethernet!G13)</f>
        <v>0</v>
      </c>
      <c r="F61" s="242">
        <f>SUM(Ethernet!H13)</f>
        <v>0</v>
      </c>
      <c r="G61" s="242">
        <f>SUM(Ethernet!I13)</f>
        <v>0</v>
      </c>
      <c r="H61" s="242">
        <f>SUM(Ethernet!J13)</f>
        <v>0</v>
      </c>
      <c r="I61" s="242">
        <f>SUM(Ethernet!K13)</f>
        <v>0</v>
      </c>
      <c r="J61" s="242">
        <f>SUM(Ethernet!L13)</f>
        <v>0</v>
      </c>
      <c r="K61" s="242">
        <f>SUM(Ethernet!M13)</f>
        <v>0</v>
      </c>
      <c r="L61" s="242">
        <f>SUM(Ethernet!N13)</f>
        <v>0</v>
      </c>
      <c r="M61" s="242">
        <f>SUM(Ethernet!O13)</f>
        <v>0</v>
      </c>
      <c r="O61" s="23" t="s">
        <v>191</v>
      </c>
      <c r="P61" s="242">
        <f>'Fibre Channel'!E10+'Fibre Channel'!E11</f>
        <v>5677250</v>
      </c>
      <c r="Q61" s="242">
        <f>'Fibre Channel'!F10+'Fibre Channel'!F11</f>
        <v>4999639.0999999996</v>
      </c>
      <c r="R61" s="242">
        <f>'Fibre Channel'!G10+'Fibre Channel'!G11</f>
        <v>0</v>
      </c>
      <c r="S61" s="242">
        <f>'Fibre Channel'!H10+'Fibre Channel'!H11</f>
        <v>0</v>
      </c>
      <c r="T61" s="242">
        <f>'Fibre Channel'!I10+'Fibre Channel'!I11</f>
        <v>0</v>
      </c>
      <c r="U61" s="242">
        <f>'Fibre Channel'!J10+'Fibre Channel'!J11</f>
        <v>0</v>
      </c>
      <c r="V61" s="242">
        <f>'Fibre Channel'!K10+'Fibre Channel'!K11</f>
        <v>0</v>
      </c>
      <c r="W61" s="242">
        <f>'Fibre Channel'!L10+'Fibre Channel'!L11</f>
        <v>0</v>
      </c>
      <c r="X61" s="242">
        <f>'Fibre Channel'!M10+'Fibre Channel'!M11</f>
        <v>0</v>
      </c>
      <c r="Y61" s="242">
        <f>'Fibre Channel'!N10+'Fibre Channel'!N11</f>
        <v>0</v>
      </c>
      <c r="Z61" s="242">
        <f>'Fibre Channel'!O10+'Fibre Channel'!O11</f>
        <v>0</v>
      </c>
    </row>
    <row r="62" spans="2:26">
      <c r="B62" s="165" t="s">
        <v>391</v>
      </c>
      <c r="C62" s="242">
        <f>SUM(Ethernet!E19:E20)</f>
        <v>2548741.5</v>
      </c>
      <c r="D62" s="242">
        <f>SUM(Ethernet!F19:F20)</f>
        <v>1909449</v>
      </c>
      <c r="E62" s="242">
        <f>SUM(Ethernet!G19:G20)</f>
        <v>0</v>
      </c>
      <c r="F62" s="242">
        <f>SUM(Ethernet!H19:H20)</f>
        <v>0</v>
      </c>
      <c r="G62" s="242">
        <f>SUM(Ethernet!I19:I20)</f>
        <v>0</v>
      </c>
      <c r="H62" s="242">
        <f>SUM(Ethernet!J19:J20)</f>
        <v>0</v>
      </c>
      <c r="I62" s="242">
        <f>SUM(Ethernet!K19:K20)</f>
        <v>0</v>
      </c>
      <c r="J62" s="242">
        <f>SUM(Ethernet!L19:L20)</f>
        <v>0</v>
      </c>
      <c r="K62" s="242">
        <f>SUM(Ethernet!M19:M20)</f>
        <v>0</v>
      </c>
      <c r="L62" s="242">
        <f>SUM(Ethernet!N19:N20)</f>
        <v>0</v>
      </c>
      <c r="M62" s="242">
        <f>SUM(Ethernet!O19:O20)</f>
        <v>0</v>
      </c>
      <c r="O62" s="23" t="s">
        <v>192</v>
      </c>
      <c r="P62" s="242">
        <f>'Fibre Channel'!E12+'Fibre Channel'!E13</f>
        <v>854998</v>
      </c>
      <c r="Q62" s="242">
        <f>'Fibre Channel'!F12+'Fibre Channel'!F13</f>
        <v>2197133.4578942787</v>
      </c>
      <c r="R62" s="242">
        <f>'Fibre Channel'!G12+'Fibre Channel'!G13</f>
        <v>0</v>
      </c>
      <c r="S62" s="242">
        <f>'Fibre Channel'!H12+'Fibre Channel'!H13</f>
        <v>0</v>
      </c>
      <c r="T62" s="242">
        <f>'Fibre Channel'!I12+'Fibre Channel'!I13</f>
        <v>0</v>
      </c>
      <c r="U62" s="242">
        <f>'Fibre Channel'!J12+'Fibre Channel'!J13</f>
        <v>0</v>
      </c>
      <c r="V62" s="242">
        <f>'Fibre Channel'!K12+'Fibre Channel'!K13</f>
        <v>0</v>
      </c>
      <c r="W62" s="242">
        <f>'Fibre Channel'!L12+'Fibre Channel'!L13</f>
        <v>0</v>
      </c>
      <c r="X62" s="242">
        <f>'Fibre Channel'!M12+'Fibre Channel'!M13</f>
        <v>0</v>
      </c>
      <c r="Y62" s="242">
        <f>'Fibre Channel'!N12+'Fibre Channel'!N13</f>
        <v>0</v>
      </c>
      <c r="Z62" s="242">
        <f>'Fibre Channel'!O12+'Fibre Channel'!O13</f>
        <v>0</v>
      </c>
    </row>
    <row r="63" spans="2:26">
      <c r="B63" s="165" t="s">
        <v>267</v>
      </c>
      <c r="C63" s="242">
        <f>SUM(Ethernet!E26:E28)</f>
        <v>2597222</v>
      </c>
      <c r="D63" s="242">
        <f>SUM(Ethernet!F26:F28)</f>
        <v>3037507.8911414719</v>
      </c>
      <c r="E63" s="242">
        <f>SUM(Ethernet!G26:G28)</f>
        <v>0</v>
      </c>
      <c r="F63" s="242">
        <f>SUM(Ethernet!H26:H28)</f>
        <v>0</v>
      </c>
      <c r="G63" s="242">
        <f>SUM(Ethernet!I26:I28)</f>
        <v>0</v>
      </c>
      <c r="H63" s="242">
        <f>SUM(Ethernet!J26:J28)</f>
        <v>0</v>
      </c>
      <c r="I63" s="242">
        <f>SUM(Ethernet!K26:K28)</f>
        <v>0</v>
      </c>
      <c r="J63" s="242">
        <f>SUM(Ethernet!L26:L28)</f>
        <v>0</v>
      </c>
      <c r="K63" s="242">
        <f>SUM(Ethernet!M26:M28)</f>
        <v>0</v>
      </c>
      <c r="L63" s="242">
        <f>SUM(Ethernet!N26:N28)</f>
        <v>0</v>
      </c>
      <c r="M63" s="242">
        <f>SUM(Ethernet!O26:O28)</f>
        <v>0</v>
      </c>
      <c r="O63" s="23" t="s">
        <v>251</v>
      </c>
      <c r="P63" s="242">
        <f>'Fibre Channel'!E14</f>
        <v>300</v>
      </c>
      <c r="Q63" s="242">
        <f>'Fibre Channel'!F14</f>
        <v>3000</v>
      </c>
      <c r="R63" s="242">
        <f>'Fibre Channel'!G14</f>
        <v>0</v>
      </c>
      <c r="S63" s="242">
        <f>'Fibre Channel'!H14</f>
        <v>0</v>
      </c>
      <c r="T63" s="242">
        <f>'Fibre Channel'!I14</f>
        <v>0</v>
      </c>
      <c r="U63" s="242">
        <f>'Fibre Channel'!J14</f>
        <v>0</v>
      </c>
      <c r="V63" s="242">
        <f>'Fibre Channel'!K14</f>
        <v>0</v>
      </c>
      <c r="W63" s="242">
        <f>'Fibre Channel'!L14</f>
        <v>0</v>
      </c>
      <c r="X63" s="242">
        <f>'Fibre Channel'!M14</f>
        <v>0</v>
      </c>
      <c r="Y63" s="242">
        <f>'Fibre Channel'!N14</f>
        <v>0</v>
      </c>
      <c r="Z63" s="242">
        <f>'Fibre Channel'!O14</f>
        <v>0</v>
      </c>
    </row>
    <row r="64" spans="2:26">
      <c r="B64" s="165" t="s">
        <v>268</v>
      </c>
      <c r="C64" s="242">
        <f>SUM(Ethernet!E33)</f>
        <v>500</v>
      </c>
      <c r="D64" s="242">
        <f>SUM(Ethernet!F33)</f>
        <v>5000</v>
      </c>
      <c r="E64" s="242">
        <f>SUM(Ethernet!G33)</f>
        <v>0</v>
      </c>
      <c r="F64" s="242">
        <f>SUM(Ethernet!H33)</f>
        <v>0</v>
      </c>
      <c r="G64" s="242">
        <f>SUM(Ethernet!I33)</f>
        <v>0</v>
      </c>
      <c r="H64" s="242">
        <f>SUM(Ethernet!J33)</f>
        <v>0</v>
      </c>
      <c r="I64" s="242">
        <f>SUM(Ethernet!K33)</f>
        <v>0</v>
      </c>
      <c r="J64" s="242">
        <f>SUM(Ethernet!L33)</f>
        <v>0</v>
      </c>
      <c r="K64" s="242">
        <f>SUM(Ethernet!M33)</f>
        <v>0</v>
      </c>
      <c r="L64" s="242">
        <f>SUM(Ethernet!N33)</f>
        <v>0</v>
      </c>
      <c r="M64" s="242">
        <f>SUM(Ethernet!O33)</f>
        <v>0</v>
      </c>
      <c r="O64" s="23" t="s">
        <v>252</v>
      </c>
      <c r="P64" s="242"/>
      <c r="Q64" s="242">
        <f>'Fibre Channel'!F15</f>
        <v>300</v>
      </c>
      <c r="R64" s="242">
        <f>'Fibre Channel'!G15</f>
        <v>0</v>
      </c>
      <c r="S64" s="242">
        <f>'Fibre Channel'!H15</f>
        <v>0</v>
      </c>
      <c r="T64" s="242">
        <f>'Fibre Channel'!I15</f>
        <v>0</v>
      </c>
      <c r="U64" s="242">
        <f>'Fibre Channel'!J15</f>
        <v>0</v>
      </c>
      <c r="V64" s="242">
        <f>'Fibre Channel'!K15</f>
        <v>0</v>
      </c>
      <c r="W64" s="242">
        <f>'Fibre Channel'!L15</f>
        <v>0</v>
      </c>
      <c r="X64" s="242">
        <f>'Fibre Channel'!M15</f>
        <v>0</v>
      </c>
      <c r="Y64" s="242">
        <f>'Fibre Channel'!N15</f>
        <v>0</v>
      </c>
      <c r="Z64" s="242">
        <f>'Fibre Channel'!O15</f>
        <v>0</v>
      </c>
    </row>
    <row r="65" spans="2:26">
      <c r="B65" s="165" t="s">
        <v>269</v>
      </c>
      <c r="C65" s="242">
        <f>SUM(Ethernet!E38:E40)</f>
        <v>25000</v>
      </c>
      <c r="D65" s="242">
        <f>SUM(Ethernet!F38:F40)</f>
        <v>89283</v>
      </c>
      <c r="E65" s="242">
        <f>SUM(Ethernet!G38:G40)</f>
        <v>0</v>
      </c>
      <c r="F65" s="242">
        <f>SUM(Ethernet!H38:H40)</f>
        <v>0</v>
      </c>
      <c r="G65" s="242">
        <f>SUM(Ethernet!I38:I40)</f>
        <v>0</v>
      </c>
      <c r="H65" s="242">
        <f>SUM(Ethernet!J38:J40)</f>
        <v>0</v>
      </c>
      <c r="I65" s="242">
        <f>SUM(Ethernet!K38:K40)</f>
        <v>0</v>
      </c>
      <c r="J65" s="242">
        <f>SUM(Ethernet!L38:L40)</f>
        <v>0</v>
      </c>
      <c r="K65" s="242">
        <f>SUM(Ethernet!M38:M40)</f>
        <v>0</v>
      </c>
      <c r="L65" s="242">
        <f>SUM(Ethernet!N38:N40)</f>
        <v>0</v>
      </c>
      <c r="M65" s="242">
        <f>SUM(Ethernet!O38:O40)</f>
        <v>0</v>
      </c>
      <c r="O65" s="23"/>
      <c r="P65" s="242"/>
      <c r="Q65" s="242"/>
      <c r="R65" s="242"/>
      <c r="S65" s="242"/>
      <c r="T65" s="242"/>
      <c r="U65" s="242"/>
      <c r="V65" s="242"/>
      <c r="W65" s="242"/>
      <c r="X65" s="242"/>
      <c r="Y65" s="242"/>
      <c r="Z65" s="242"/>
    </row>
    <row r="66" spans="2:26">
      <c r="B66" s="165" t="s">
        <v>430</v>
      </c>
      <c r="C66" s="242">
        <f>Ethernet!E45</f>
        <v>0</v>
      </c>
      <c r="D66" s="242">
        <f>Ethernet!F45</f>
        <v>0</v>
      </c>
      <c r="E66" s="242">
        <f>Ethernet!G45</f>
        <v>0</v>
      </c>
      <c r="F66" s="242">
        <f>Ethernet!H45</f>
        <v>0</v>
      </c>
      <c r="G66" s="242">
        <f>Ethernet!I45</f>
        <v>0</v>
      </c>
      <c r="H66" s="242">
        <f>Ethernet!J45</f>
        <v>0</v>
      </c>
      <c r="I66" s="242">
        <f>Ethernet!K45</f>
        <v>0</v>
      </c>
      <c r="J66" s="242">
        <f>Ethernet!L45</f>
        <v>0</v>
      </c>
      <c r="K66" s="242">
        <f>Ethernet!M45</f>
        <v>0</v>
      </c>
      <c r="L66" s="242">
        <f>Ethernet!N45</f>
        <v>0</v>
      </c>
      <c r="M66" s="242">
        <f>Ethernet!O45</f>
        <v>0</v>
      </c>
      <c r="O66" s="165" t="s">
        <v>101</v>
      </c>
      <c r="P66" s="114">
        <f t="shared" ref="P66:Z66" si="0">SUM(P60:P64)</f>
        <v>7839170</v>
      </c>
      <c r="Q66" s="114">
        <f t="shared" si="0"/>
        <v>7687734.5578942783</v>
      </c>
      <c r="R66" s="114">
        <f t="shared" si="0"/>
        <v>0</v>
      </c>
      <c r="S66" s="114">
        <f t="shared" si="0"/>
        <v>0</v>
      </c>
      <c r="T66" s="114">
        <f t="shared" si="0"/>
        <v>0</v>
      </c>
      <c r="U66" s="114">
        <f t="shared" si="0"/>
        <v>0</v>
      </c>
      <c r="V66" s="114">
        <f t="shared" si="0"/>
        <v>0</v>
      </c>
      <c r="W66" s="114">
        <f t="shared" si="0"/>
        <v>0</v>
      </c>
      <c r="X66" s="114">
        <f t="shared" si="0"/>
        <v>0</v>
      </c>
      <c r="Y66" s="114">
        <f t="shared" si="0"/>
        <v>0</v>
      </c>
      <c r="Z66" s="114">
        <f t="shared" si="0"/>
        <v>0</v>
      </c>
    </row>
    <row r="67" spans="2:26">
      <c r="B67" s="165" t="s">
        <v>101</v>
      </c>
      <c r="C67" s="114">
        <f t="shared" ref="C67:M67" si="1">SUM(C60:C65)</f>
        <v>24218023.5</v>
      </c>
      <c r="D67" s="114">
        <f t="shared" si="1"/>
        <v>21263061.891141471</v>
      </c>
      <c r="E67" s="114">
        <f t="shared" si="1"/>
        <v>0</v>
      </c>
      <c r="F67" s="114">
        <f t="shared" si="1"/>
        <v>0</v>
      </c>
      <c r="G67" s="114">
        <f t="shared" si="1"/>
        <v>0</v>
      </c>
      <c r="H67" s="114">
        <f t="shared" si="1"/>
        <v>0</v>
      </c>
      <c r="I67" s="114">
        <f t="shared" si="1"/>
        <v>0</v>
      </c>
      <c r="J67" s="114">
        <f t="shared" si="1"/>
        <v>0</v>
      </c>
      <c r="K67" s="114">
        <f t="shared" si="1"/>
        <v>0</v>
      </c>
      <c r="L67" s="114">
        <f t="shared" si="1"/>
        <v>0</v>
      </c>
      <c r="M67" s="114">
        <f t="shared" si="1"/>
        <v>0</v>
      </c>
    </row>
    <row r="69" spans="2:26">
      <c r="B69" s="235" t="s">
        <v>193</v>
      </c>
      <c r="O69" s="235" t="s">
        <v>193</v>
      </c>
    </row>
    <row r="70" spans="2:26">
      <c r="B70" s="235" t="s">
        <v>17</v>
      </c>
      <c r="O70" s="163" t="s">
        <v>102</v>
      </c>
      <c r="P70" s="105">
        <v>2018</v>
      </c>
      <c r="Q70" s="105">
        <v>2019</v>
      </c>
      <c r="R70" s="105">
        <v>2020</v>
      </c>
      <c r="S70" s="105">
        <v>2021</v>
      </c>
      <c r="T70" s="105">
        <v>2022</v>
      </c>
      <c r="U70" s="105">
        <v>2023</v>
      </c>
      <c r="V70" s="105">
        <v>2024</v>
      </c>
      <c r="W70" s="105">
        <v>2025</v>
      </c>
      <c r="X70" s="105">
        <v>2026</v>
      </c>
      <c r="Y70" s="105">
        <v>2027</v>
      </c>
      <c r="Z70" s="105">
        <v>2028</v>
      </c>
    </row>
    <row r="71" spans="2:26">
      <c r="B71" s="236" t="s">
        <v>102</v>
      </c>
      <c r="C71" s="237">
        <v>2018</v>
      </c>
      <c r="D71" s="237">
        <v>2019</v>
      </c>
      <c r="E71" s="237">
        <v>2020</v>
      </c>
      <c r="F71" s="237">
        <v>2021</v>
      </c>
      <c r="G71" s="237">
        <v>2022</v>
      </c>
      <c r="H71" s="237">
        <v>2023</v>
      </c>
      <c r="I71" s="237">
        <v>2024</v>
      </c>
      <c r="J71" s="237">
        <v>2025</v>
      </c>
      <c r="K71" s="237">
        <v>2026</v>
      </c>
      <c r="L71" s="237">
        <v>2027</v>
      </c>
      <c r="M71" s="237">
        <v>2028</v>
      </c>
      <c r="O71" s="23" t="s">
        <v>190</v>
      </c>
      <c r="P71" s="114">
        <f t="shared" ref="P71:Z71" si="2">P60*8</f>
        <v>10452976</v>
      </c>
      <c r="Q71" s="114">
        <f t="shared" si="2"/>
        <v>3901296</v>
      </c>
      <c r="R71" s="114">
        <f t="shared" si="2"/>
        <v>0</v>
      </c>
      <c r="S71" s="114">
        <f t="shared" si="2"/>
        <v>0</v>
      </c>
      <c r="T71" s="114">
        <f t="shared" si="2"/>
        <v>0</v>
      </c>
      <c r="U71" s="114">
        <f t="shared" si="2"/>
        <v>0</v>
      </c>
      <c r="V71" s="114">
        <f t="shared" si="2"/>
        <v>0</v>
      </c>
      <c r="W71" s="114">
        <f t="shared" si="2"/>
        <v>0</v>
      </c>
      <c r="X71" s="114">
        <f t="shared" si="2"/>
        <v>0</v>
      </c>
      <c r="Y71" s="114">
        <f t="shared" si="2"/>
        <v>0</v>
      </c>
      <c r="Z71" s="114">
        <f t="shared" si="2"/>
        <v>0</v>
      </c>
    </row>
    <row r="72" spans="2:26">
      <c r="B72" s="165" t="str">
        <f t="shared" ref="B72:B78" si="3">B60</f>
        <v>1G</v>
      </c>
      <c r="C72" s="114">
        <f t="shared" ref="C72:I72" si="4">C60</f>
        <v>4962296</v>
      </c>
      <c r="D72" s="114">
        <f t="shared" si="4"/>
        <v>3594917</v>
      </c>
      <c r="E72" s="114">
        <f t="shared" si="4"/>
        <v>0</v>
      </c>
      <c r="F72" s="114">
        <f t="shared" si="4"/>
        <v>0</v>
      </c>
      <c r="G72" s="114">
        <f t="shared" si="4"/>
        <v>0</v>
      </c>
      <c r="H72" s="114">
        <f t="shared" si="4"/>
        <v>0</v>
      </c>
      <c r="I72" s="114">
        <f t="shared" si="4"/>
        <v>0</v>
      </c>
      <c r="J72" s="114">
        <f t="shared" ref="J72:M72" si="5">J60</f>
        <v>0</v>
      </c>
      <c r="K72" s="114">
        <f t="shared" si="5"/>
        <v>0</v>
      </c>
      <c r="L72" s="114">
        <f t="shared" si="5"/>
        <v>0</v>
      </c>
      <c r="M72" s="114">
        <f t="shared" si="5"/>
        <v>0</v>
      </c>
      <c r="O72" s="23" t="s">
        <v>191</v>
      </c>
      <c r="P72" s="114">
        <f t="shared" ref="P72:Z72" si="6">P61*16</f>
        <v>90836000</v>
      </c>
      <c r="Q72" s="114">
        <f t="shared" si="6"/>
        <v>79994225.599999994</v>
      </c>
      <c r="R72" s="114">
        <f t="shared" si="6"/>
        <v>0</v>
      </c>
      <c r="S72" s="114">
        <f t="shared" si="6"/>
        <v>0</v>
      </c>
      <c r="T72" s="114">
        <f t="shared" si="6"/>
        <v>0</v>
      </c>
      <c r="U72" s="114">
        <f t="shared" si="6"/>
        <v>0</v>
      </c>
      <c r="V72" s="114">
        <f t="shared" si="6"/>
        <v>0</v>
      </c>
      <c r="W72" s="114">
        <f t="shared" si="6"/>
        <v>0</v>
      </c>
      <c r="X72" s="114">
        <f t="shared" si="6"/>
        <v>0</v>
      </c>
      <c r="Y72" s="114">
        <f t="shared" si="6"/>
        <v>0</v>
      </c>
      <c r="Z72" s="114">
        <f t="shared" si="6"/>
        <v>0</v>
      </c>
    </row>
    <row r="73" spans="2:26">
      <c r="B73" s="165" t="str">
        <f t="shared" si="3"/>
        <v>10G</v>
      </c>
      <c r="C73" s="114">
        <f t="shared" ref="C73:I73" si="7">C61*10</f>
        <v>140842640</v>
      </c>
      <c r="D73" s="114">
        <f t="shared" si="7"/>
        <v>126269050</v>
      </c>
      <c r="E73" s="114">
        <f t="shared" si="7"/>
        <v>0</v>
      </c>
      <c r="F73" s="114">
        <f t="shared" si="7"/>
        <v>0</v>
      </c>
      <c r="G73" s="114">
        <f t="shared" si="7"/>
        <v>0</v>
      </c>
      <c r="H73" s="114">
        <f t="shared" si="7"/>
        <v>0</v>
      </c>
      <c r="I73" s="114">
        <f t="shared" si="7"/>
        <v>0</v>
      </c>
      <c r="J73" s="114">
        <f t="shared" ref="J73:M73" si="8">J61*10</f>
        <v>0</v>
      </c>
      <c r="K73" s="114">
        <f t="shared" si="8"/>
        <v>0</v>
      </c>
      <c r="L73" s="114">
        <f t="shared" si="8"/>
        <v>0</v>
      </c>
      <c r="M73" s="114">
        <f t="shared" si="8"/>
        <v>0</v>
      </c>
      <c r="O73" s="23" t="s">
        <v>192</v>
      </c>
      <c r="P73" s="114">
        <f t="shared" ref="P73:Z73" si="9">P62*32</f>
        <v>27359936</v>
      </c>
      <c r="Q73" s="114">
        <f t="shared" si="9"/>
        <v>70308270.652616918</v>
      </c>
      <c r="R73" s="114">
        <f t="shared" si="9"/>
        <v>0</v>
      </c>
      <c r="S73" s="114">
        <f t="shared" si="9"/>
        <v>0</v>
      </c>
      <c r="T73" s="114">
        <f t="shared" si="9"/>
        <v>0</v>
      </c>
      <c r="U73" s="114">
        <f t="shared" si="9"/>
        <v>0</v>
      </c>
      <c r="V73" s="114">
        <f t="shared" si="9"/>
        <v>0</v>
      </c>
      <c r="W73" s="114">
        <f t="shared" si="9"/>
        <v>0</v>
      </c>
      <c r="X73" s="114">
        <f t="shared" si="9"/>
        <v>0</v>
      </c>
      <c r="Y73" s="114">
        <f t="shared" si="9"/>
        <v>0</v>
      </c>
      <c r="Z73" s="114">
        <f t="shared" si="9"/>
        <v>0</v>
      </c>
    </row>
    <row r="74" spans="2:26">
      <c r="B74" s="165" t="str">
        <f t="shared" si="3"/>
        <v>40G</v>
      </c>
      <c r="C74" s="114">
        <f t="shared" ref="C74:I74" si="10">C62*40</f>
        <v>101949660</v>
      </c>
      <c r="D74" s="114">
        <f t="shared" si="10"/>
        <v>76377960</v>
      </c>
      <c r="E74" s="114">
        <f t="shared" si="10"/>
        <v>0</v>
      </c>
      <c r="F74" s="114">
        <f t="shared" si="10"/>
        <v>0</v>
      </c>
      <c r="G74" s="114">
        <f t="shared" si="10"/>
        <v>0</v>
      </c>
      <c r="H74" s="114">
        <f t="shared" si="10"/>
        <v>0</v>
      </c>
      <c r="I74" s="114">
        <f t="shared" si="10"/>
        <v>0</v>
      </c>
      <c r="J74" s="114">
        <f>J62*40</f>
        <v>0</v>
      </c>
      <c r="K74" s="114">
        <f t="shared" ref="K74:M74" si="11">K62*40</f>
        <v>0</v>
      </c>
      <c r="L74" s="114">
        <f t="shared" si="11"/>
        <v>0</v>
      </c>
      <c r="M74" s="114">
        <f t="shared" si="11"/>
        <v>0</v>
      </c>
      <c r="O74" s="82" t="str">
        <f>O63</f>
        <v>64G short</v>
      </c>
      <c r="P74" s="114">
        <f t="shared" ref="P74:Z74" si="12">P63*64</f>
        <v>19200</v>
      </c>
      <c r="Q74" s="114">
        <f t="shared" si="12"/>
        <v>192000</v>
      </c>
      <c r="R74" s="114">
        <f t="shared" si="12"/>
        <v>0</v>
      </c>
      <c r="S74" s="114">
        <f t="shared" si="12"/>
        <v>0</v>
      </c>
      <c r="T74" s="114">
        <f t="shared" si="12"/>
        <v>0</v>
      </c>
      <c r="U74" s="114">
        <f t="shared" si="12"/>
        <v>0</v>
      </c>
      <c r="V74" s="114">
        <f t="shared" si="12"/>
        <v>0</v>
      </c>
      <c r="W74" s="114">
        <f t="shared" si="12"/>
        <v>0</v>
      </c>
      <c r="X74" s="114">
        <f t="shared" si="12"/>
        <v>0</v>
      </c>
      <c r="Y74" s="114">
        <f t="shared" si="12"/>
        <v>0</v>
      </c>
      <c r="Z74" s="114">
        <f t="shared" si="12"/>
        <v>0</v>
      </c>
    </row>
    <row r="75" spans="2:26">
      <c r="B75" s="165" t="str">
        <f t="shared" si="3"/>
        <v>100G</v>
      </c>
      <c r="C75" s="114">
        <f t="shared" ref="C75:I75" si="13">C63*100</f>
        <v>259722200</v>
      </c>
      <c r="D75" s="114">
        <f t="shared" si="13"/>
        <v>303750789.11414719</v>
      </c>
      <c r="E75" s="114">
        <f t="shared" si="13"/>
        <v>0</v>
      </c>
      <c r="F75" s="114">
        <f t="shared" si="13"/>
        <v>0</v>
      </c>
      <c r="G75" s="114">
        <f t="shared" si="13"/>
        <v>0</v>
      </c>
      <c r="H75" s="114">
        <f t="shared" si="13"/>
        <v>0</v>
      </c>
      <c r="I75" s="114">
        <f t="shared" si="13"/>
        <v>0</v>
      </c>
      <c r="J75" s="114">
        <f t="shared" ref="J75:M75" si="14">J63*100</f>
        <v>0</v>
      </c>
      <c r="K75" s="114">
        <f t="shared" si="14"/>
        <v>0</v>
      </c>
      <c r="L75" s="114">
        <f t="shared" si="14"/>
        <v>0</v>
      </c>
      <c r="M75" s="114">
        <f t="shared" si="14"/>
        <v>0</v>
      </c>
      <c r="O75" s="26" t="str">
        <f>O64</f>
        <v>64G long</v>
      </c>
      <c r="P75" s="114">
        <f t="shared" ref="P75:Z75" si="15">P64*64</f>
        <v>0</v>
      </c>
      <c r="Q75" s="114">
        <f t="shared" si="15"/>
        <v>19200</v>
      </c>
      <c r="R75" s="114">
        <f t="shared" si="15"/>
        <v>0</v>
      </c>
      <c r="S75" s="114">
        <f t="shared" si="15"/>
        <v>0</v>
      </c>
      <c r="T75" s="114">
        <f t="shared" si="15"/>
        <v>0</v>
      </c>
      <c r="U75" s="114">
        <f t="shared" si="15"/>
        <v>0</v>
      </c>
      <c r="V75" s="114">
        <f t="shared" si="15"/>
        <v>0</v>
      </c>
      <c r="W75" s="114">
        <f t="shared" si="15"/>
        <v>0</v>
      </c>
      <c r="X75" s="114">
        <f t="shared" si="15"/>
        <v>0</v>
      </c>
      <c r="Y75" s="114">
        <f t="shared" si="15"/>
        <v>0</v>
      </c>
      <c r="Z75" s="114">
        <f t="shared" si="15"/>
        <v>0</v>
      </c>
    </row>
    <row r="76" spans="2:26">
      <c r="B76" s="165" t="str">
        <f t="shared" si="3"/>
        <v>200G</v>
      </c>
      <c r="C76" s="114">
        <f t="shared" ref="C76:I76" si="16">C64*200</f>
        <v>100000</v>
      </c>
      <c r="D76" s="114">
        <f t="shared" si="16"/>
        <v>1000000</v>
      </c>
      <c r="E76" s="114">
        <f t="shared" si="16"/>
        <v>0</v>
      </c>
      <c r="F76" s="114">
        <f t="shared" si="16"/>
        <v>0</v>
      </c>
      <c r="G76" s="114">
        <f t="shared" si="16"/>
        <v>0</v>
      </c>
      <c r="H76" s="114">
        <f t="shared" si="16"/>
        <v>0</v>
      </c>
      <c r="I76" s="114">
        <f t="shared" si="16"/>
        <v>0</v>
      </c>
      <c r="J76" s="114">
        <f t="shared" ref="J76:M76" si="17">J64*200</f>
        <v>0</v>
      </c>
      <c r="K76" s="114">
        <f t="shared" si="17"/>
        <v>0</v>
      </c>
      <c r="L76" s="114">
        <f t="shared" si="17"/>
        <v>0</v>
      </c>
      <c r="M76" s="114">
        <f t="shared" si="17"/>
        <v>0</v>
      </c>
      <c r="O76" s="165" t="s">
        <v>101</v>
      </c>
      <c r="P76" s="114">
        <f t="shared" ref="P76:Z76" si="18">SUM(P71:P75)</f>
        <v>128668112</v>
      </c>
      <c r="Q76" s="114">
        <f t="shared" si="18"/>
        <v>154414992.25261691</v>
      </c>
      <c r="R76" s="114">
        <f t="shared" si="18"/>
        <v>0</v>
      </c>
      <c r="S76" s="114">
        <f t="shared" si="18"/>
        <v>0</v>
      </c>
      <c r="T76" s="114">
        <f t="shared" si="18"/>
        <v>0</v>
      </c>
      <c r="U76" s="114">
        <f t="shared" si="18"/>
        <v>0</v>
      </c>
      <c r="V76" s="114">
        <f t="shared" si="18"/>
        <v>0</v>
      </c>
      <c r="W76" s="114">
        <f t="shared" si="18"/>
        <v>0</v>
      </c>
      <c r="X76" s="114">
        <f t="shared" si="18"/>
        <v>0</v>
      </c>
      <c r="Y76" s="114">
        <f t="shared" si="18"/>
        <v>0</v>
      </c>
      <c r="Z76" s="114">
        <f t="shared" si="18"/>
        <v>0</v>
      </c>
    </row>
    <row r="77" spans="2:26">
      <c r="B77" s="165" t="str">
        <f t="shared" si="3"/>
        <v>400G</v>
      </c>
      <c r="C77" s="114">
        <f t="shared" ref="C77:I77" si="19">C65*400</f>
        <v>10000000</v>
      </c>
      <c r="D77" s="114">
        <f t="shared" si="19"/>
        <v>35713200</v>
      </c>
      <c r="E77" s="114">
        <f t="shared" si="19"/>
        <v>0</v>
      </c>
      <c r="F77" s="114">
        <f t="shared" si="19"/>
        <v>0</v>
      </c>
      <c r="G77" s="114">
        <f t="shared" si="19"/>
        <v>0</v>
      </c>
      <c r="H77" s="114">
        <f t="shared" si="19"/>
        <v>0</v>
      </c>
      <c r="I77" s="114">
        <f t="shared" si="19"/>
        <v>0</v>
      </c>
      <c r="J77" s="114">
        <f t="shared" ref="J77:M77" si="20">J65*400</f>
        <v>0</v>
      </c>
      <c r="K77" s="114">
        <f t="shared" si="20"/>
        <v>0</v>
      </c>
      <c r="L77" s="114">
        <f t="shared" si="20"/>
        <v>0</v>
      </c>
      <c r="M77" s="114">
        <f t="shared" si="20"/>
        <v>0</v>
      </c>
    </row>
    <row r="78" spans="2:26">
      <c r="B78" s="165" t="str">
        <f t="shared" si="3"/>
        <v>800G</v>
      </c>
      <c r="C78" s="114">
        <f t="shared" ref="C78:M78" si="21">C66*800</f>
        <v>0</v>
      </c>
      <c r="D78" s="114">
        <f>D66*800</f>
        <v>0</v>
      </c>
      <c r="E78" s="114">
        <f t="shared" si="21"/>
        <v>0</v>
      </c>
      <c r="F78" s="114">
        <f t="shared" si="21"/>
        <v>0</v>
      </c>
      <c r="G78" s="114">
        <f t="shared" si="21"/>
        <v>0</v>
      </c>
      <c r="H78" s="114">
        <f t="shared" si="21"/>
        <v>0</v>
      </c>
      <c r="I78" s="114">
        <f t="shared" si="21"/>
        <v>0</v>
      </c>
      <c r="J78" s="114">
        <f t="shared" si="21"/>
        <v>0</v>
      </c>
      <c r="K78" s="114">
        <f t="shared" si="21"/>
        <v>0</v>
      </c>
      <c r="L78" s="114">
        <f t="shared" si="21"/>
        <v>0</v>
      </c>
      <c r="M78" s="114">
        <f t="shared" si="21"/>
        <v>0</v>
      </c>
      <c r="O78" s="17"/>
      <c r="P78" s="32"/>
      <c r="Q78" s="32"/>
      <c r="R78" s="32"/>
      <c r="S78" s="32"/>
      <c r="T78" s="32"/>
      <c r="U78" s="32"/>
      <c r="V78" s="32"/>
      <c r="W78" s="32"/>
      <c r="X78" s="32"/>
      <c r="Y78" s="32"/>
      <c r="Z78" s="32"/>
    </row>
    <row r="79" spans="2:26">
      <c r="B79" s="165" t="str">
        <f t="shared" ref="B79" si="22">B67</f>
        <v>Total</v>
      </c>
      <c r="C79" s="114">
        <f t="shared" ref="C79" si="23">SUM(C72:C78)</f>
        <v>517576796</v>
      </c>
      <c r="D79" s="114">
        <f>SUM(D72:D78)</f>
        <v>546705916.11414719</v>
      </c>
      <c r="E79" s="114">
        <f t="shared" ref="E79" si="24">SUM(E72:E78)</f>
        <v>0</v>
      </c>
      <c r="F79" s="114">
        <f t="shared" ref="F79" si="25">SUM(F72:F78)</f>
        <v>0</v>
      </c>
      <c r="G79" s="114">
        <f t="shared" ref="G79" si="26">SUM(G72:G78)</f>
        <v>0</v>
      </c>
      <c r="H79" s="114">
        <f t="shared" ref="H79" si="27">SUM(H72:H78)</f>
        <v>0</v>
      </c>
      <c r="I79" s="114">
        <f t="shared" ref="I79" si="28">SUM(I72:I78)</f>
        <v>0</v>
      </c>
      <c r="J79" s="114">
        <f t="shared" ref="J79" si="29">SUM(J72:J78)</f>
        <v>0</v>
      </c>
      <c r="K79" s="114">
        <f t="shared" ref="K79" si="30">SUM(K72:K78)</f>
        <v>0</v>
      </c>
      <c r="L79" s="114">
        <f t="shared" ref="L79" si="31">SUM(L72:L78)</f>
        <v>0</v>
      </c>
      <c r="M79" s="114">
        <f t="shared" ref="M79" si="32">SUM(M72:M78)</f>
        <v>0</v>
      </c>
    </row>
    <row r="80" spans="2:26">
      <c r="O80" s="235" t="s">
        <v>194</v>
      </c>
    </row>
    <row r="81" spans="2:26" ht="15.6">
      <c r="B81" s="78" t="s">
        <v>200</v>
      </c>
      <c r="O81" s="163" t="s">
        <v>102</v>
      </c>
      <c r="P81" s="105">
        <v>2018</v>
      </c>
      <c r="Q81" s="105">
        <v>2019</v>
      </c>
      <c r="R81" s="105">
        <v>2020</v>
      </c>
      <c r="S81" s="105">
        <v>2021</v>
      </c>
      <c r="T81" s="105">
        <v>2022</v>
      </c>
      <c r="U81" s="105">
        <v>2023</v>
      </c>
      <c r="V81" s="105">
        <v>2024</v>
      </c>
      <c r="W81" s="105">
        <v>2025</v>
      </c>
      <c r="X81" s="105">
        <v>2026</v>
      </c>
      <c r="Y81" s="105">
        <v>2027</v>
      </c>
      <c r="Z81" s="105">
        <v>2028</v>
      </c>
    </row>
    <row r="82" spans="2:26">
      <c r="B82" s="235" t="s">
        <v>17</v>
      </c>
      <c r="O82" s="23" t="s">
        <v>190</v>
      </c>
      <c r="P82" s="241">
        <f>SUM('Fibre Channel'!E31:E32)</f>
        <v>17.51289957000002</v>
      </c>
      <c r="Q82" s="241">
        <f>SUM('Fibre Channel'!F31:F32)</f>
        <v>7.0718429500000006</v>
      </c>
      <c r="R82" s="241">
        <f>SUM('Fibre Channel'!G31:G32)</f>
        <v>0</v>
      </c>
      <c r="S82" s="241">
        <f>SUM('Fibre Channel'!H31:H32)</f>
        <v>0</v>
      </c>
      <c r="T82" s="241">
        <f>SUM('Fibre Channel'!I31:I32)</f>
        <v>0</v>
      </c>
      <c r="U82" s="241">
        <f>SUM('Fibre Channel'!J31:J32)</f>
        <v>0</v>
      </c>
      <c r="V82" s="241">
        <f>SUM('Fibre Channel'!K31:K32)</f>
        <v>0</v>
      </c>
      <c r="W82" s="241">
        <f>SUM('Fibre Channel'!L31:L32)</f>
        <v>0</v>
      </c>
      <c r="X82" s="241">
        <f>SUM('Fibre Channel'!M31:M32)</f>
        <v>0</v>
      </c>
      <c r="Y82" s="241">
        <f>SUM('Fibre Channel'!N31:N32)</f>
        <v>0</v>
      </c>
      <c r="Z82" s="241">
        <f>SUM('Fibre Channel'!O31:O32)</f>
        <v>0</v>
      </c>
    </row>
    <row r="83" spans="2:26">
      <c r="B83" s="236" t="s">
        <v>102</v>
      </c>
      <c r="C83" s="237">
        <v>2018</v>
      </c>
      <c r="D83" s="237">
        <v>2019</v>
      </c>
      <c r="E83" s="237">
        <v>2020</v>
      </c>
      <c r="F83" s="237">
        <v>2021</v>
      </c>
      <c r="G83" s="237">
        <v>2022</v>
      </c>
      <c r="H83" s="237">
        <v>2023</v>
      </c>
      <c r="I83" s="237">
        <v>2024</v>
      </c>
      <c r="J83" s="237">
        <v>2025</v>
      </c>
      <c r="K83" s="237">
        <v>2026</v>
      </c>
      <c r="L83" s="237">
        <v>2027</v>
      </c>
      <c r="M83" s="237">
        <v>2028</v>
      </c>
      <c r="O83" s="23" t="s">
        <v>191</v>
      </c>
      <c r="P83" s="241">
        <f>SUM('Fibre Channel'!E33:E34)</f>
        <v>146.0096977200001</v>
      </c>
      <c r="Q83" s="241">
        <f>SUM('Fibre Channel'!F33:F34)</f>
        <v>135.03424759999996</v>
      </c>
      <c r="R83" s="241">
        <f>SUM('Fibre Channel'!G33:G34)</f>
        <v>0</v>
      </c>
      <c r="S83" s="241">
        <f>SUM('Fibre Channel'!H33:H34)</f>
        <v>0</v>
      </c>
      <c r="T83" s="241">
        <f>SUM('Fibre Channel'!I33:I34)</f>
        <v>0</v>
      </c>
      <c r="U83" s="241">
        <f>SUM('Fibre Channel'!J33:J34)</f>
        <v>0</v>
      </c>
      <c r="V83" s="241">
        <f>SUM('Fibre Channel'!K33:K34)</f>
        <v>0</v>
      </c>
      <c r="W83" s="241">
        <f>SUM('Fibre Channel'!L33:L34)</f>
        <v>0</v>
      </c>
      <c r="X83" s="241">
        <f>SUM('Fibre Channel'!M33:M34)</f>
        <v>0</v>
      </c>
      <c r="Y83" s="241">
        <f>SUM('Fibre Channel'!N33:N34)</f>
        <v>0</v>
      </c>
      <c r="Z83" s="241">
        <f>SUM('Fibre Channel'!O33:O34)</f>
        <v>0</v>
      </c>
    </row>
    <row r="84" spans="2:26">
      <c r="B84" s="165" t="str">
        <f t="shared" ref="B84:B90" si="33">B60</f>
        <v>1G</v>
      </c>
      <c r="C84" s="122">
        <f>SUM(Ethernet!E95:E95)</f>
        <v>40.672937040000001</v>
      </c>
      <c r="D84" s="122">
        <f>SUM(Ethernet!F95:F95)</f>
        <v>23.478750999999999</v>
      </c>
      <c r="E84" s="122">
        <f>SUM(Ethernet!G95:G95)</f>
        <v>0</v>
      </c>
      <c r="F84" s="122">
        <f>SUM(Ethernet!H95:H95)</f>
        <v>0</v>
      </c>
      <c r="G84" s="122">
        <f>SUM(Ethernet!I95:I95)</f>
        <v>0</v>
      </c>
      <c r="H84" s="122">
        <f>SUM(Ethernet!J95:J95)</f>
        <v>0</v>
      </c>
      <c r="I84" s="122">
        <f>SUM(Ethernet!K95:K95)</f>
        <v>0</v>
      </c>
      <c r="J84" s="122">
        <f>SUM(Ethernet!L95:L95)</f>
        <v>0</v>
      </c>
      <c r="K84" s="122">
        <f>SUM(Ethernet!M95:M95)</f>
        <v>0</v>
      </c>
      <c r="L84" s="122">
        <f>SUM(Ethernet!N95:N95)</f>
        <v>0</v>
      </c>
      <c r="M84" s="122">
        <f>SUM(Ethernet!O95:O95)</f>
        <v>0</v>
      </c>
      <c r="O84" s="23" t="s">
        <v>192</v>
      </c>
      <c r="P84" s="241">
        <f>SUM('Fibre Channel'!E35:E36)</f>
        <v>54.807980070000006</v>
      </c>
      <c r="Q84" s="241">
        <f>SUM('Fibre Channel'!F35:F36)</f>
        <v>128.45985998612647</v>
      </c>
      <c r="R84" s="241">
        <f>SUM('Fibre Channel'!G35:G36)</f>
        <v>0</v>
      </c>
      <c r="S84" s="241">
        <f>SUM('Fibre Channel'!H35:H36)</f>
        <v>0</v>
      </c>
      <c r="T84" s="241">
        <f>SUM('Fibre Channel'!I35:I36)</f>
        <v>0</v>
      </c>
      <c r="U84" s="241">
        <f>SUM('Fibre Channel'!J35:J36)</f>
        <v>0</v>
      </c>
      <c r="V84" s="241">
        <f>SUM('Fibre Channel'!K35:K36)</f>
        <v>0</v>
      </c>
      <c r="W84" s="241">
        <f>SUM('Fibre Channel'!L35:L36)</f>
        <v>0</v>
      </c>
      <c r="X84" s="241">
        <f>SUM('Fibre Channel'!M35:M36)</f>
        <v>0</v>
      </c>
      <c r="Y84" s="241">
        <f>SUM('Fibre Channel'!N35:N36)</f>
        <v>0</v>
      </c>
      <c r="Z84" s="241">
        <f>SUM('Fibre Channel'!O35:O36)</f>
        <v>0</v>
      </c>
    </row>
    <row r="85" spans="2:26">
      <c r="B85" s="165" t="str">
        <f t="shared" si="33"/>
        <v>10G</v>
      </c>
      <c r="C85" s="122">
        <f>SUM(Ethernet!E101:E102)</f>
        <v>248.13283241649114</v>
      </c>
      <c r="D85" s="122">
        <f>SUM(Ethernet!F101:F102)</f>
        <v>151.47921717012585</v>
      </c>
      <c r="E85" s="122">
        <f>SUM(Ethernet!G101:G102)</f>
        <v>0</v>
      </c>
      <c r="F85" s="122">
        <f>SUM(Ethernet!H101:H102)</f>
        <v>0</v>
      </c>
      <c r="G85" s="122">
        <f>SUM(Ethernet!I101:I102)</f>
        <v>0</v>
      </c>
      <c r="H85" s="122">
        <f>SUM(Ethernet!J101:J102)</f>
        <v>0</v>
      </c>
      <c r="I85" s="122">
        <f>SUM(Ethernet!K101:K102)</f>
        <v>0</v>
      </c>
      <c r="J85" s="122">
        <f>SUM(Ethernet!L101:L102)</f>
        <v>0</v>
      </c>
      <c r="K85" s="122">
        <f>SUM(Ethernet!M101:M102)</f>
        <v>0</v>
      </c>
      <c r="L85" s="122">
        <f>SUM(Ethernet!N101:N102)</f>
        <v>0</v>
      </c>
      <c r="M85" s="122">
        <f>SUM(Ethernet!O101:O102)</f>
        <v>0</v>
      </c>
      <c r="O85" s="82" t="str">
        <f>O63</f>
        <v>64G short</v>
      </c>
      <c r="P85" s="273">
        <f>'Fibre Channel'!E37</f>
        <v>9.1649306712355119E-2</v>
      </c>
      <c r="Q85" s="273">
        <f>'Fibre Channel'!F37</f>
        <v>0.48</v>
      </c>
      <c r="R85" s="273">
        <f>'Fibre Channel'!G37</f>
        <v>0</v>
      </c>
      <c r="S85" s="273">
        <f>'Fibre Channel'!H37</f>
        <v>0</v>
      </c>
      <c r="T85" s="273">
        <f>'Fibre Channel'!I37</f>
        <v>0</v>
      </c>
      <c r="U85" s="273">
        <f>'Fibre Channel'!J37</f>
        <v>0</v>
      </c>
      <c r="V85" s="273">
        <f>'Fibre Channel'!K37</f>
        <v>0</v>
      </c>
      <c r="W85" s="273">
        <f>'Fibre Channel'!L37</f>
        <v>0</v>
      </c>
      <c r="X85" s="273">
        <f>'Fibre Channel'!M37</f>
        <v>0</v>
      </c>
      <c r="Y85" s="273">
        <f>'Fibre Channel'!N37</f>
        <v>0</v>
      </c>
      <c r="Z85" s="273">
        <f>'Fibre Channel'!O37</f>
        <v>0</v>
      </c>
    </row>
    <row r="86" spans="2:26">
      <c r="B86" s="165" t="str">
        <f t="shared" si="33"/>
        <v>40G</v>
      </c>
      <c r="C86" s="122">
        <f>SUM(Ethernet!E106:E107)</f>
        <v>349.17582618970374</v>
      </c>
      <c r="D86" s="122">
        <f>SUM(Ethernet!F106:F107)</f>
        <v>261.37718421428565</v>
      </c>
      <c r="E86" s="122">
        <f>SUM(Ethernet!G106:G107)</f>
        <v>0</v>
      </c>
      <c r="F86" s="122">
        <f>SUM(Ethernet!H106:H107)</f>
        <v>0</v>
      </c>
      <c r="G86" s="122">
        <f>SUM(Ethernet!I106:I107)</f>
        <v>0</v>
      </c>
      <c r="H86" s="122">
        <f>SUM(Ethernet!J106:J107)</f>
        <v>0</v>
      </c>
      <c r="I86" s="122">
        <f>SUM(Ethernet!K106:K107)</f>
        <v>0</v>
      </c>
      <c r="J86" s="122">
        <f>SUM(Ethernet!L106:L107)</f>
        <v>0</v>
      </c>
      <c r="K86" s="122">
        <f>SUM(Ethernet!M106:M107)</f>
        <v>0</v>
      </c>
      <c r="L86" s="122">
        <f>SUM(Ethernet!N106:N107)</f>
        <v>0</v>
      </c>
      <c r="M86" s="122">
        <f>SUM(Ethernet!O106:O107)</f>
        <v>0</v>
      </c>
      <c r="O86" s="26" t="str">
        <f>O64</f>
        <v>64G long</v>
      </c>
      <c r="P86" s="273"/>
      <c r="Q86" s="273"/>
      <c r="R86" s="273">
        <f>'Fibre Channel'!G38</f>
        <v>0</v>
      </c>
      <c r="S86" s="273">
        <f>'Fibre Channel'!H38</f>
        <v>0</v>
      </c>
      <c r="T86" s="273">
        <f>'Fibre Channel'!I38</f>
        <v>0</v>
      </c>
      <c r="U86" s="273">
        <f>'Fibre Channel'!J38</f>
        <v>0</v>
      </c>
      <c r="V86" s="273">
        <f>'Fibre Channel'!K38</f>
        <v>0</v>
      </c>
      <c r="W86" s="273">
        <f>'Fibre Channel'!L38</f>
        <v>0</v>
      </c>
      <c r="X86" s="273">
        <f>'Fibre Channel'!M38</f>
        <v>0</v>
      </c>
      <c r="Y86" s="273">
        <f>'Fibre Channel'!N38</f>
        <v>0</v>
      </c>
      <c r="Z86" s="273">
        <f>'Fibre Channel'!O38</f>
        <v>0</v>
      </c>
    </row>
    <row r="87" spans="2:26">
      <c r="B87" s="165" t="str">
        <f t="shared" si="33"/>
        <v>100G</v>
      </c>
      <c r="C87" s="122">
        <f>SUM(Ethernet!E113:E114)</f>
        <v>348.63428054689399</v>
      </c>
      <c r="D87" s="122">
        <f>SUM(Ethernet!F113:F114)</f>
        <v>354.05279997760897</v>
      </c>
      <c r="E87" s="122">
        <f>SUM(Ethernet!G113:G114)</f>
        <v>0</v>
      </c>
      <c r="F87" s="122">
        <f>SUM(Ethernet!H113:H114)</f>
        <v>0</v>
      </c>
      <c r="G87" s="122">
        <f>SUM(Ethernet!I113:I114)</f>
        <v>0</v>
      </c>
      <c r="H87" s="122">
        <f>SUM(Ethernet!J113:J114)</f>
        <v>0</v>
      </c>
      <c r="I87" s="122">
        <f>SUM(Ethernet!K113:K114)</f>
        <v>0</v>
      </c>
      <c r="J87" s="122">
        <f>SUM(Ethernet!L113:L114)</f>
        <v>0</v>
      </c>
      <c r="K87" s="122">
        <f>SUM(Ethernet!M113:M114)</f>
        <v>0</v>
      </c>
      <c r="L87" s="122">
        <f>SUM(Ethernet!N113:N114)</f>
        <v>0</v>
      </c>
      <c r="M87" s="122">
        <f>SUM(Ethernet!O113:O114)</f>
        <v>0</v>
      </c>
      <c r="O87" s="165" t="s">
        <v>101</v>
      </c>
      <c r="P87" s="122">
        <f t="shared" ref="P87:Z87" si="34">SUM(P82:P86)</f>
        <v>218.4222266667125</v>
      </c>
      <c r="Q87" s="122">
        <f t="shared" si="34"/>
        <v>271.04595053612644</v>
      </c>
      <c r="R87" s="122">
        <f t="shared" si="34"/>
        <v>0</v>
      </c>
      <c r="S87" s="122">
        <f t="shared" si="34"/>
        <v>0</v>
      </c>
      <c r="T87" s="122">
        <f t="shared" si="34"/>
        <v>0</v>
      </c>
      <c r="U87" s="122">
        <f t="shared" si="34"/>
        <v>0</v>
      </c>
      <c r="V87" s="122">
        <f t="shared" si="34"/>
        <v>0</v>
      </c>
      <c r="W87" s="122">
        <f t="shared" si="34"/>
        <v>0</v>
      </c>
      <c r="X87" s="122">
        <f t="shared" si="34"/>
        <v>0</v>
      </c>
      <c r="Y87" s="122">
        <f t="shared" si="34"/>
        <v>0</v>
      </c>
      <c r="Z87" s="122">
        <f t="shared" si="34"/>
        <v>0</v>
      </c>
    </row>
    <row r="88" spans="2:26">
      <c r="B88" s="165" t="str">
        <f t="shared" si="33"/>
        <v>200G</v>
      </c>
      <c r="C88" s="122">
        <f>SUM(Ethernet!E120)</f>
        <v>0.35</v>
      </c>
      <c r="D88" s="122">
        <f>SUM(Ethernet!F120)</f>
        <v>3</v>
      </c>
      <c r="E88" s="122">
        <f>SUM(Ethernet!G120)</f>
        <v>0</v>
      </c>
      <c r="F88" s="122">
        <f>SUM(Ethernet!H120)</f>
        <v>0</v>
      </c>
      <c r="G88" s="122">
        <f>SUM(Ethernet!I120)</f>
        <v>0</v>
      </c>
      <c r="H88" s="122">
        <f>SUM(Ethernet!J120)</f>
        <v>0</v>
      </c>
      <c r="I88" s="122">
        <f>SUM(Ethernet!K120)</f>
        <v>0</v>
      </c>
      <c r="J88" s="122">
        <f>SUM(Ethernet!L120)</f>
        <v>0</v>
      </c>
      <c r="K88" s="122">
        <f>SUM(Ethernet!M120)</f>
        <v>0</v>
      </c>
      <c r="L88" s="122">
        <f>SUM(Ethernet!N120)</f>
        <v>0</v>
      </c>
      <c r="M88" s="122">
        <f>SUM(Ethernet!O120)</f>
        <v>0</v>
      </c>
    </row>
    <row r="89" spans="2:26">
      <c r="B89" s="165" t="str">
        <f t="shared" si="33"/>
        <v>400G</v>
      </c>
      <c r="C89" s="122">
        <f>SUM(Ethernet!E125:E127)</f>
        <v>17.012</v>
      </c>
      <c r="D89" s="122">
        <f>SUM(Ethernet!F125:F127)</f>
        <v>55.073893630000001</v>
      </c>
      <c r="E89" s="122">
        <f>SUM(Ethernet!G125:G127)</f>
        <v>0</v>
      </c>
      <c r="F89" s="122">
        <f>SUM(Ethernet!H125:H127)</f>
        <v>0</v>
      </c>
      <c r="G89" s="122">
        <f>SUM(Ethernet!I125:I127)</f>
        <v>0</v>
      </c>
      <c r="H89" s="122">
        <f>SUM(Ethernet!J125:J127)</f>
        <v>0</v>
      </c>
      <c r="I89" s="122">
        <f>SUM(Ethernet!K125:K127)</f>
        <v>0</v>
      </c>
      <c r="J89" s="122">
        <f>SUM(Ethernet!L125:L127)</f>
        <v>0</v>
      </c>
      <c r="K89" s="122">
        <f>SUM(Ethernet!M125:M127)</f>
        <v>0</v>
      </c>
      <c r="L89" s="122">
        <f>SUM(Ethernet!N125:N127)</f>
        <v>0</v>
      </c>
      <c r="M89" s="122">
        <f>SUM(Ethernet!O125:O127)</f>
        <v>0</v>
      </c>
    </row>
    <row r="90" spans="2:26">
      <c r="B90" s="165" t="str">
        <f t="shared" si="33"/>
        <v>800G</v>
      </c>
      <c r="C90" s="122"/>
      <c r="D90" s="122"/>
      <c r="E90" s="122"/>
      <c r="F90" s="122">
        <f>Ethernet!H132</f>
        <v>0</v>
      </c>
      <c r="G90" s="122">
        <f>Ethernet!I132</f>
        <v>0</v>
      </c>
      <c r="H90" s="122">
        <f>Ethernet!J132</f>
        <v>0</v>
      </c>
      <c r="I90" s="122">
        <f>Ethernet!K132</f>
        <v>0</v>
      </c>
      <c r="J90" s="122">
        <f>Ethernet!L132</f>
        <v>0</v>
      </c>
      <c r="K90" s="122">
        <f>Ethernet!M132</f>
        <v>0</v>
      </c>
      <c r="L90" s="122">
        <f>Ethernet!N132</f>
        <v>0</v>
      </c>
      <c r="M90" s="122">
        <f>Ethernet!O132</f>
        <v>0</v>
      </c>
    </row>
    <row r="91" spans="2:26" ht="12.75" customHeight="1">
      <c r="B91" s="165" t="str">
        <f t="shared" ref="B91" si="35">B67</f>
        <v>Total</v>
      </c>
      <c r="C91" s="114">
        <f t="shared" ref="C91:I91" si="36">SUM(C84:C89)</f>
        <v>1003.9778761930888</v>
      </c>
      <c r="D91" s="114">
        <f t="shared" si="36"/>
        <v>848.46184599202047</v>
      </c>
      <c r="E91" s="114">
        <f t="shared" si="36"/>
        <v>0</v>
      </c>
      <c r="F91" s="114">
        <f t="shared" si="36"/>
        <v>0</v>
      </c>
      <c r="G91" s="114">
        <f t="shared" si="36"/>
        <v>0</v>
      </c>
      <c r="H91" s="114">
        <f t="shared" si="36"/>
        <v>0</v>
      </c>
      <c r="I91" s="114">
        <f t="shared" si="36"/>
        <v>0</v>
      </c>
      <c r="J91" s="114">
        <f t="shared" ref="J91:M91" si="37">SUM(J84:J89)</f>
        <v>0</v>
      </c>
      <c r="K91" s="114">
        <f t="shared" si="37"/>
        <v>0</v>
      </c>
      <c r="L91" s="114">
        <f t="shared" si="37"/>
        <v>0</v>
      </c>
      <c r="M91" s="114">
        <f t="shared" si="37"/>
        <v>0</v>
      </c>
      <c r="O91" s="78" t="s">
        <v>196</v>
      </c>
    </row>
    <row r="92" spans="2:26">
      <c r="O92" s="163" t="s">
        <v>102</v>
      </c>
      <c r="P92" s="105">
        <v>2018</v>
      </c>
      <c r="Q92" s="105">
        <v>2019</v>
      </c>
      <c r="R92" s="105">
        <v>2020</v>
      </c>
      <c r="S92" s="105">
        <v>2021</v>
      </c>
      <c r="T92" s="105">
        <v>2022</v>
      </c>
      <c r="U92" s="105">
        <v>2023</v>
      </c>
      <c r="V92" s="105">
        <v>2024</v>
      </c>
      <c r="W92" s="105">
        <v>2025</v>
      </c>
      <c r="X92" s="105">
        <v>2026</v>
      </c>
      <c r="Y92" s="105">
        <v>2027</v>
      </c>
      <c r="Z92" s="105">
        <v>2028</v>
      </c>
    </row>
    <row r="93" spans="2:26" ht="15.6">
      <c r="B93" s="78" t="s">
        <v>195</v>
      </c>
      <c r="O93" s="23" t="s">
        <v>190</v>
      </c>
      <c r="P93" s="238">
        <f t="shared" ref="P93:Q96" si="38">IF(P60=0,,P82*10^6/P71)</f>
        <v>1.6753984291172217</v>
      </c>
      <c r="Q93" s="238">
        <f t="shared" si="38"/>
        <v>1.8126906930414919</v>
      </c>
      <c r="R93" s="238">
        <f t="shared" ref="R93:Z93" si="39">IF(R60=0,,R82*10^6/R71)</f>
        <v>0</v>
      </c>
      <c r="S93" s="238">
        <f t="shared" si="39"/>
        <v>0</v>
      </c>
      <c r="T93" s="238">
        <f>IF(T60=0,,T82*10^6/T71)</f>
        <v>0</v>
      </c>
      <c r="U93" s="238">
        <f t="shared" si="39"/>
        <v>0</v>
      </c>
      <c r="V93" s="238">
        <f>IF(V60=0,,V82*10^6/V71)</f>
        <v>0</v>
      </c>
      <c r="W93" s="238">
        <f t="shared" si="39"/>
        <v>0</v>
      </c>
      <c r="X93" s="238">
        <f t="shared" si="39"/>
        <v>0</v>
      </c>
      <c r="Y93" s="238">
        <f>IF(Y60=0,,Y82*10^6/Y71)</f>
        <v>0</v>
      </c>
      <c r="Z93" s="238">
        <f t="shared" si="39"/>
        <v>0</v>
      </c>
    </row>
    <row r="94" spans="2:26">
      <c r="B94" s="235" t="s">
        <v>17</v>
      </c>
      <c r="O94" s="23" t="s">
        <v>191</v>
      </c>
      <c r="P94" s="238">
        <f t="shared" si="38"/>
        <v>1.6073990237350844</v>
      </c>
      <c r="Q94" s="238">
        <f t="shared" si="38"/>
        <v>1.6880499384445566</v>
      </c>
      <c r="R94" s="238">
        <f t="shared" ref="R94:S97" si="40">IF(R61=0,,R83*10^6/R72)</f>
        <v>0</v>
      </c>
      <c r="S94" s="238">
        <f t="shared" si="40"/>
        <v>0</v>
      </c>
      <c r="T94" s="238">
        <f>IF(T61=0,,T83*10^6/T72)</f>
        <v>0</v>
      </c>
      <c r="U94" s="238">
        <f>IF(U61=0,,U83*10^6/U72)</f>
        <v>0</v>
      </c>
      <c r="V94" s="238">
        <f>IF(V61=0,,V83*10^6/V72)</f>
        <v>0</v>
      </c>
      <c r="W94" s="238">
        <f t="shared" ref="W94:X97" si="41">IF(W61=0,,W83*10^6/W72)</f>
        <v>0</v>
      </c>
      <c r="X94" s="238">
        <f t="shared" si="41"/>
        <v>0</v>
      </c>
      <c r="Y94" s="238">
        <f>IF(Y61=0,,Y83*10^6/Y72)</f>
        <v>0</v>
      </c>
      <c r="Z94" s="238">
        <f t="shared" ref="Z94:Z97" si="42">IF(Z61=0,,Z83*10^6/Z72)</f>
        <v>0</v>
      </c>
    </row>
    <row r="95" spans="2:26">
      <c r="B95" s="236" t="s">
        <v>102</v>
      </c>
      <c r="C95" s="237">
        <v>2018</v>
      </c>
      <c r="D95" s="237">
        <v>2019</v>
      </c>
      <c r="E95" s="237">
        <v>2020</v>
      </c>
      <c r="F95" s="237">
        <v>2021</v>
      </c>
      <c r="G95" s="237">
        <v>2022</v>
      </c>
      <c r="H95" s="237">
        <v>2023</v>
      </c>
      <c r="I95" s="237">
        <v>2024</v>
      </c>
      <c r="J95" s="237">
        <v>2025</v>
      </c>
      <c r="K95" s="237">
        <v>2026</v>
      </c>
      <c r="L95" s="237">
        <v>2027</v>
      </c>
      <c r="M95" s="237">
        <v>2028</v>
      </c>
      <c r="O95" s="23" t="s">
        <v>192</v>
      </c>
      <c r="P95" s="238">
        <f t="shared" si="38"/>
        <v>2.0032203317288464</v>
      </c>
      <c r="Q95" s="238">
        <f t="shared" si="38"/>
        <v>1.8270945764094841</v>
      </c>
      <c r="R95" s="238">
        <f t="shared" si="40"/>
        <v>0</v>
      </c>
      <c r="S95" s="238">
        <f t="shared" si="40"/>
        <v>0</v>
      </c>
      <c r="T95" s="238">
        <f>IF(T62=0,,T84*10^6/T73)</f>
        <v>0</v>
      </c>
      <c r="U95" s="238">
        <f>IF(U62=0,,U84*10^6/U73)</f>
        <v>0</v>
      </c>
      <c r="V95" s="238">
        <f>IF(V62=0,,V84*10^6/V73)</f>
        <v>0</v>
      </c>
      <c r="W95" s="238">
        <f t="shared" si="41"/>
        <v>0</v>
      </c>
      <c r="X95" s="238">
        <f t="shared" si="41"/>
        <v>0</v>
      </c>
      <c r="Y95" s="238">
        <f>IF(Y62=0,,Y84*10^6/Y73)</f>
        <v>0</v>
      </c>
      <c r="Z95" s="238">
        <f t="shared" si="42"/>
        <v>0</v>
      </c>
    </row>
    <row r="96" spans="2:26">
      <c r="B96" s="165" t="str">
        <f t="shared" ref="B96:B102" si="43">B60</f>
        <v>1G</v>
      </c>
      <c r="C96" s="238">
        <f t="shared" ref="C96:I96" si="44">IF(C60=0,,C84*10^6/C72)</f>
        <v>8.1963947817703744</v>
      </c>
      <c r="D96" s="238">
        <f t="shared" si="44"/>
        <v>6.5310968236540647</v>
      </c>
      <c r="E96" s="238">
        <f t="shared" si="44"/>
        <v>0</v>
      </c>
      <c r="F96" s="238">
        <f t="shared" si="44"/>
        <v>0</v>
      </c>
      <c r="G96" s="238">
        <f t="shared" si="44"/>
        <v>0</v>
      </c>
      <c r="H96" s="238">
        <f t="shared" si="44"/>
        <v>0</v>
      </c>
      <c r="I96" s="238">
        <f t="shared" si="44"/>
        <v>0</v>
      </c>
      <c r="J96" s="238">
        <f t="shared" ref="J96:M96" si="45">IF(J60=0,,J84*10^6/J72)</f>
        <v>0</v>
      </c>
      <c r="K96" s="238">
        <f t="shared" si="45"/>
        <v>0</v>
      </c>
      <c r="L96" s="238">
        <f t="shared" si="45"/>
        <v>0</v>
      </c>
      <c r="M96" s="238">
        <f t="shared" si="45"/>
        <v>0</v>
      </c>
      <c r="O96" s="82" t="str">
        <f>O63</f>
        <v>64G short</v>
      </c>
      <c r="P96" s="238">
        <f t="shared" si="38"/>
        <v>4.7734013912684956</v>
      </c>
      <c r="Q96" s="238">
        <f t="shared" si="38"/>
        <v>2.5</v>
      </c>
      <c r="R96" s="238">
        <f t="shared" si="40"/>
        <v>0</v>
      </c>
      <c r="S96" s="238">
        <f t="shared" si="40"/>
        <v>0</v>
      </c>
      <c r="T96" s="238">
        <f>IF(T63=0,,T85*10^6/T74)</f>
        <v>0</v>
      </c>
      <c r="U96" s="238">
        <f>IF(U63=0,,U85*10^6/U74)</f>
        <v>0</v>
      </c>
      <c r="V96" s="238">
        <f>IF(V63=0,,V85*10^6/V74)</f>
        <v>0</v>
      </c>
      <c r="W96" s="238">
        <f t="shared" si="41"/>
        <v>0</v>
      </c>
      <c r="X96" s="238">
        <f t="shared" si="41"/>
        <v>0</v>
      </c>
      <c r="Y96" s="238">
        <f>IF(Y63=0,,Y85*10^6/Y74)</f>
        <v>0</v>
      </c>
      <c r="Z96" s="238">
        <f t="shared" si="42"/>
        <v>0</v>
      </c>
    </row>
    <row r="97" spans="2:26">
      <c r="B97" s="165" t="str">
        <f t="shared" si="43"/>
        <v>10G</v>
      </c>
      <c r="C97" s="238">
        <f t="shared" ref="C97:I97" si="46">IF(C61=0,,C85*10^6/C73)</f>
        <v>1.7617735113207986</v>
      </c>
      <c r="D97" s="238">
        <f t="shared" si="46"/>
        <v>1.1996543663718531</v>
      </c>
      <c r="E97" s="238">
        <f t="shared" si="46"/>
        <v>0</v>
      </c>
      <c r="F97" s="238">
        <f t="shared" si="46"/>
        <v>0</v>
      </c>
      <c r="G97" s="238">
        <f t="shared" si="46"/>
        <v>0</v>
      </c>
      <c r="H97" s="238">
        <f t="shared" si="46"/>
        <v>0</v>
      </c>
      <c r="I97" s="238">
        <f t="shared" si="46"/>
        <v>0</v>
      </c>
      <c r="J97" s="238">
        <f t="shared" ref="J97:M97" si="47">IF(J61=0,,J85*10^6/J73)</f>
        <v>0</v>
      </c>
      <c r="K97" s="238">
        <f t="shared" si="47"/>
        <v>0</v>
      </c>
      <c r="L97" s="238">
        <f t="shared" si="47"/>
        <v>0</v>
      </c>
      <c r="M97" s="238">
        <f t="shared" si="47"/>
        <v>0</v>
      </c>
      <c r="O97" s="26" t="str">
        <f>O64</f>
        <v>64G long</v>
      </c>
      <c r="P97" s="238"/>
      <c r="Q97" s="238"/>
      <c r="R97" s="238">
        <f t="shared" si="40"/>
        <v>0</v>
      </c>
      <c r="S97" s="238">
        <f t="shared" si="40"/>
        <v>0</v>
      </c>
      <c r="T97" s="238">
        <f>IF(T64=0,,T86*10^6/T75)</f>
        <v>0</v>
      </c>
      <c r="U97" s="238">
        <f>IF(U64=0,,U86*10^6/U75)</f>
        <v>0</v>
      </c>
      <c r="V97" s="238">
        <f>IF(V64=0,,V86*10^6/V75)</f>
        <v>0</v>
      </c>
      <c r="W97" s="238">
        <f t="shared" si="41"/>
        <v>0</v>
      </c>
      <c r="X97" s="238">
        <f t="shared" si="41"/>
        <v>0</v>
      </c>
      <c r="Y97" s="238">
        <f>IF(Y64=0,,Y86*10^6/Y75)</f>
        <v>0</v>
      </c>
      <c r="Z97" s="238">
        <f t="shared" si="42"/>
        <v>0</v>
      </c>
    </row>
    <row r="98" spans="2:26">
      <c r="B98" s="165" t="str">
        <f t="shared" si="43"/>
        <v>40G</v>
      </c>
      <c r="C98" s="238">
        <f t="shared" ref="C98:I98" si="48">IF(C62=0,,C86*10^6/C74)</f>
        <v>3.4249827433431732</v>
      </c>
      <c r="D98" s="238">
        <f t="shared" si="48"/>
        <v>3.4221545615290805</v>
      </c>
      <c r="E98" s="238">
        <f t="shared" si="48"/>
        <v>0</v>
      </c>
      <c r="F98" s="238">
        <f t="shared" si="48"/>
        <v>0</v>
      </c>
      <c r="G98" s="238">
        <f t="shared" si="48"/>
        <v>0</v>
      </c>
      <c r="H98" s="238">
        <f t="shared" si="48"/>
        <v>0</v>
      </c>
      <c r="I98" s="238">
        <f t="shared" si="48"/>
        <v>0</v>
      </c>
      <c r="J98" s="238">
        <f t="shared" ref="J98:M98" si="49">IF(J62=0,,J86*10^6/J74)</f>
        <v>0</v>
      </c>
      <c r="K98" s="238">
        <f t="shared" si="49"/>
        <v>0</v>
      </c>
      <c r="L98" s="238">
        <f t="shared" si="49"/>
        <v>0</v>
      </c>
      <c r="M98" s="238">
        <f t="shared" si="49"/>
        <v>0</v>
      </c>
    </row>
    <row r="99" spans="2:26">
      <c r="B99" s="165" t="str">
        <f t="shared" si="43"/>
        <v>100G</v>
      </c>
      <c r="C99" s="238">
        <f t="shared" ref="C99:I99" si="50">IF(C63=0,,C87*10^6/C75)</f>
        <v>1.3423353126798325</v>
      </c>
      <c r="D99" s="238">
        <f t="shared" si="50"/>
        <v>1.1656028977246828</v>
      </c>
      <c r="E99" s="238">
        <f t="shared" si="50"/>
        <v>0</v>
      </c>
      <c r="F99" s="238">
        <f t="shared" si="50"/>
        <v>0</v>
      </c>
      <c r="G99" s="238">
        <f t="shared" si="50"/>
        <v>0</v>
      </c>
      <c r="H99" s="238">
        <f t="shared" si="50"/>
        <v>0</v>
      </c>
      <c r="I99" s="238">
        <f t="shared" si="50"/>
        <v>0</v>
      </c>
      <c r="J99" s="238">
        <f t="shared" ref="J99:M99" si="51">IF(J63=0,,J87*10^6/J75)</f>
        <v>0</v>
      </c>
      <c r="K99" s="238">
        <f t="shared" si="51"/>
        <v>0</v>
      </c>
      <c r="L99" s="238">
        <f t="shared" si="51"/>
        <v>0</v>
      </c>
      <c r="M99" s="238">
        <f t="shared" si="51"/>
        <v>0</v>
      </c>
    </row>
    <row r="100" spans="2:26">
      <c r="B100" s="165" t="str">
        <f t="shared" si="43"/>
        <v>200G</v>
      </c>
      <c r="C100" s="238">
        <f t="shared" ref="C100:I100" si="52">IF(C64=0,,C88*10^6/C76)</f>
        <v>3.5</v>
      </c>
      <c r="D100" s="238">
        <f t="shared" si="52"/>
        <v>3</v>
      </c>
      <c r="E100" s="238">
        <f t="shared" si="52"/>
        <v>0</v>
      </c>
      <c r="F100" s="238">
        <f t="shared" si="52"/>
        <v>0</v>
      </c>
      <c r="G100" s="238">
        <f t="shared" si="52"/>
        <v>0</v>
      </c>
      <c r="H100" s="238">
        <f t="shared" si="52"/>
        <v>0</v>
      </c>
      <c r="I100" s="238">
        <f t="shared" si="52"/>
        <v>0</v>
      </c>
      <c r="J100" s="238">
        <f t="shared" ref="J100:M100" si="53">IF(J64=0,,J88*10^6/J76)</f>
        <v>0</v>
      </c>
      <c r="K100" s="238">
        <f t="shared" si="53"/>
        <v>0</v>
      </c>
      <c r="L100" s="238">
        <f t="shared" si="53"/>
        <v>0</v>
      </c>
      <c r="M100" s="238">
        <f t="shared" si="53"/>
        <v>0</v>
      </c>
    </row>
    <row r="101" spans="2:26">
      <c r="B101" s="165" t="str">
        <f t="shared" si="43"/>
        <v>400G</v>
      </c>
      <c r="C101" s="238">
        <f t="shared" ref="C101:I102" si="54">IF(C65=0,,C89*10^6/C77)</f>
        <v>1.7012</v>
      </c>
      <c r="D101" s="238">
        <f t="shared" si="54"/>
        <v>1.5421159019634199</v>
      </c>
      <c r="E101" s="238">
        <f t="shared" si="54"/>
        <v>0</v>
      </c>
      <c r="F101" s="238">
        <f t="shared" si="54"/>
        <v>0</v>
      </c>
      <c r="G101" s="238">
        <f t="shared" si="54"/>
        <v>0</v>
      </c>
      <c r="H101" s="238">
        <f t="shared" si="54"/>
        <v>0</v>
      </c>
      <c r="I101" s="238">
        <f t="shared" si="54"/>
        <v>0</v>
      </c>
      <c r="J101" s="238">
        <f t="shared" ref="J101:M102" si="55">IF(J65=0,,J89*10^6/J77)</f>
        <v>0</v>
      </c>
      <c r="K101" s="238">
        <f t="shared" si="55"/>
        <v>0</v>
      </c>
      <c r="L101" s="238">
        <f t="shared" si="55"/>
        <v>0</v>
      </c>
      <c r="M101" s="238">
        <f t="shared" si="55"/>
        <v>0</v>
      </c>
    </row>
    <row r="102" spans="2:26">
      <c r="B102" s="165" t="str">
        <f t="shared" si="43"/>
        <v>800G</v>
      </c>
      <c r="C102" s="238"/>
      <c r="D102" s="238"/>
      <c r="E102" s="238"/>
      <c r="F102" s="238">
        <f t="shared" si="54"/>
        <v>0</v>
      </c>
      <c r="G102" s="238">
        <f t="shared" si="54"/>
        <v>0</v>
      </c>
      <c r="H102" s="238">
        <f t="shared" si="54"/>
        <v>0</v>
      </c>
      <c r="I102" s="238">
        <f t="shared" si="54"/>
        <v>0</v>
      </c>
      <c r="J102" s="238">
        <f t="shared" si="55"/>
        <v>0</v>
      </c>
      <c r="K102" s="238">
        <f t="shared" si="55"/>
        <v>0</v>
      </c>
      <c r="L102" s="238">
        <f t="shared" si="55"/>
        <v>0</v>
      </c>
      <c r="M102" s="238">
        <f t="shared" si="55"/>
        <v>0</v>
      </c>
    </row>
    <row r="103" spans="2:26">
      <c r="B103" s="165" t="str">
        <f t="shared" ref="B103" si="56">B67</f>
        <v>Total</v>
      </c>
      <c r="C103" s="238">
        <f t="shared" ref="C103:I103" si="57">IF(C67=0,,C91*10^6/C79)</f>
        <v>1.9397660095123137</v>
      </c>
      <c r="D103" s="238">
        <f t="shared" si="57"/>
        <v>1.5519529256655591</v>
      </c>
      <c r="E103" s="238">
        <f t="shared" si="57"/>
        <v>0</v>
      </c>
      <c r="F103" s="238">
        <f t="shared" si="57"/>
        <v>0</v>
      </c>
      <c r="G103" s="238">
        <f t="shared" si="57"/>
        <v>0</v>
      </c>
      <c r="H103" s="238">
        <f t="shared" si="57"/>
        <v>0</v>
      </c>
      <c r="I103" s="238">
        <f t="shared" si="57"/>
        <v>0</v>
      </c>
      <c r="J103" s="238">
        <f t="shared" ref="J103:M103" si="58">IF(J67=0,,J91*10^6/J79)</f>
        <v>0</v>
      </c>
      <c r="K103" s="238">
        <f t="shared" si="58"/>
        <v>0</v>
      </c>
      <c r="L103" s="238">
        <f t="shared" si="58"/>
        <v>0</v>
      </c>
      <c r="M103" s="238">
        <f t="shared" si="58"/>
        <v>0</v>
      </c>
    </row>
    <row r="104" spans="2:26">
      <c r="O104" s="137"/>
    </row>
    <row r="105" spans="2:26">
      <c r="O105" s="2"/>
    </row>
    <row r="106" spans="2:26" ht="15.6">
      <c r="B106" s="78" t="s">
        <v>431</v>
      </c>
      <c r="D106" s="96"/>
      <c r="O106" s="2"/>
    </row>
    <row r="107" spans="2:26">
      <c r="B107" s="235" t="s">
        <v>17</v>
      </c>
      <c r="O107" s="2"/>
    </row>
    <row r="108" spans="2:26">
      <c r="B108" s="163" t="s">
        <v>102</v>
      </c>
      <c r="C108" s="105">
        <v>2018</v>
      </c>
      <c r="D108" s="105">
        <v>2019</v>
      </c>
      <c r="E108" s="105">
        <v>2020</v>
      </c>
      <c r="F108" s="105">
        <v>2021</v>
      </c>
      <c r="G108" s="105">
        <v>2022</v>
      </c>
      <c r="H108" s="105">
        <v>2023</v>
      </c>
      <c r="I108" s="105">
        <v>2024</v>
      </c>
      <c r="J108" s="105">
        <v>2025</v>
      </c>
      <c r="K108" s="105">
        <v>2026</v>
      </c>
      <c r="L108" s="105">
        <v>2027</v>
      </c>
      <c r="M108" s="105">
        <v>2028</v>
      </c>
    </row>
    <row r="109" spans="2:26">
      <c r="B109" s="165" t="str">
        <f t="shared" ref="B109:B115" si="59">B60</f>
        <v>1G</v>
      </c>
      <c r="C109" s="242">
        <f>SUM(Ethernet!E9:E11)</f>
        <v>9376680</v>
      </c>
      <c r="D109" s="242">
        <f>SUM(Ethernet!F9:F11)</f>
        <v>8509317</v>
      </c>
      <c r="E109" s="242">
        <f>SUM(Ethernet!G9:G11)</f>
        <v>0</v>
      </c>
      <c r="F109" s="242">
        <f>SUM(Ethernet!H9:H11)</f>
        <v>0</v>
      </c>
      <c r="G109" s="242">
        <f>SUM(Ethernet!I9:I11)</f>
        <v>0</v>
      </c>
      <c r="H109" s="242">
        <f>SUM(Ethernet!J9:J11)</f>
        <v>0</v>
      </c>
      <c r="I109" s="242">
        <f>SUM(Ethernet!K9:K11)</f>
        <v>0</v>
      </c>
      <c r="J109" s="242">
        <f>SUM(Ethernet!L9:L11)</f>
        <v>0</v>
      </c>
      <c r="K109" s="242">
        <f>SUM(Ethernet!M9:M11)</f>
        <v>0</v>
      </c>
      <c r="L109" s="242">
        <f>SUM(Ethernet!N9:N11)</f>
        <v>0</v>
      </c>
      <c r="M109" s="242">
        <f>SUM(Ethernet!O9:O11)</f>
        <v>0</v>
      </c>
    </row>
    <row r="110" spans="2:26">
      <c r="B110" s="165" t="str">
        <f t="shared" si="59"/>
        <v>10G</v>
      </c>
      <c r="C110" s="242">
        <f>SUM(Ethernet!E14:E16)</f>
        <v>7932741.0999999996</v>
      </c>
      <c r="D110" s="242">
        <f>SUM(Ethernet!F14:F16)</f>
        <v>5988134</v>
      </c>
      <c r="E110" s="242">
        <f>SUM(Ethernet!G14:G16)</f>
        <v>0</v>
      </c>
      <c r="F110" s="242">
        <f>SUM(Ethernet!H14:H16)</f>
        <v>0</v>
      </c>
      <c r="G110" s="242">
        <f>SUM(Ethernet!I14:I16)</f>
        <v>0</v>
      </c>
      <c r="H110" s="242">
        <f>SUM(Ethernet!J14:J16)</f>
        <v>0</v>
      </c>
      <c r="I110" s="242">
        <f>SUM(Ethernet!K14:K16)</f>
        <v>0</v>
      </c>
      <c r="J110" s="242">
        <f>SUM(Ethernet!L14:L16)</f>
        <v>0</v>
      </c>
      <c r="K110" s="242">
        <f>SUM(Ethernet!M14:M16)</f>
        <v>0</v>
      </c>
      <c r="L110" s="242">
        <f>SUM(Ethernet!N14:N16)</f>
        <v>0</v>
      </c>
      <c r="M110" s="242">
        <f>SUM(Ethernet!O14:O16)</f>
        <v>0</v>
      </c>
    </row>
    <row r="111" spans="2:26">
      <c r="B111" s="165" t="str">
        <f t="shared" si="59"/>
        <v>40G</v>
      </c>
      <c r="C111" s="242">
        <f>SUM(Ethernet!E21:E24)</f>
        <v>549382</v>
      </c>
      <c r="D111" s="242">
        <f>SUM(Ethernet!F21:F24)</f>
        <v>780331</v>
      </c>
      <c r="E111" s="242">
        <f>SUM(Ethernet!G21:G24)</f>
        <v>0</v>
      </c>
      <c r="F111" s="242">
        <f>SUM(Ethernet!H21:H24)</f>
        <v>0</v>
      </c>
      <c r="G111" s="242">
        <f>SUM(Ethernet!I21:I24)</f>
        <v>0</v>
      </c>
      <c r="H111" s="242">
        <f>SUM(Ethernet!J21:J24)</f>
        <v>0</v>
      </c>
      <c r="I111" s="242">
        <f>SUM(Ethernet!K21:K24)</f>
        <v>0</v>
      </c>
      <c r="J111" s="242">
        <f>SUM(Ethernet!L21:L24)</f>
        <v>0</v>
      </c>
      <c r="K111" s="242">
        <f>SUM(Ethernet!M21:M24)</f>
        <v>0</v>
      </c>
      <c r="L111" s="242">
        <f>SUM(Ethernet!N21:N24)</f>
        <v>0</v>
      </c>
      <c r="M111" s="242">
        <f>SUM(Ethernet!O21:O24)</f>
        <v>0</v>
      </c>
    </row>
    <row r="112" spans="2:26">
      <c r="B112" s="165" t="str">
        <f t="shared" si="59"/>
        <v>100G</v>
      </c>
      <c r="C112" s="242">
        <f>SUM(Ethernet!E29:E32)</f>
        <v>3589796.7366946777</v>
      </c>
      <c r="D112" s="242">
        <f>SUM(Ethernet!F29:F32)</f>
        <v>4870834</v>
      </c>
      <c r="E112" s="242">
        <f>SUM(Ethernet!G29:G32)</f>
        <v>0</v>
      </c>
      <c r="F112" s="242">
        <f>SUM(Ethernet!H29:H32)</f>
        <v>0</v>
      </c>
      <c r="G112" s="242">
        <f>SUM(Ethernet!I29:I32)</f>
        <v>0</v>
      </c>
      <c r="H112" s="242">
        <f>SUM(Ethernet!J29:J32)</f>
        <v>0</v>
      </c>
      <c r="I112" s="242">
        <f>SUM(Ethernet!K29:K32)</f>
        <v>0</v>
      </c>
      <c r="J112" s="242">
        <f>SUM(Ethernet!L29:L32)</f>
        <v>0</v>
      </c>
      <c r="K112" s="242">
        <f>SUM(Ethernet!M29:M32)</f>
        <v>0</v>
      </c>
      <c r="L112" s="242">
        <f>SUM(Ethernet!N29:N32)</f>
        <v>0</v>
      </c>
      <c r="M112" s="242">
        <f>SUM(Ethernet!O29:O32)</f>
        <v>0</v>
      </c>
    </row>
    <row r="113" spans="2:13">
      <c r="B113" s="165" t="str">
        <f t="shared" si="59"/>
        <v>200G</v>
      </c>
      <c r="C113" s="242">
        <f>SUM(Ethernet!E35:E37)</f>
        <v>500</v>
      </c>
      <c r="D113" s="242">
        <f>SUM(Ethernet!F35:F37)</f>
        <v>6072</v>
      </c>
      <c r="E113" s="242">
        <f>SUM(Ethernet!G35:G37)</f>
        <v>0</v>
      </c>
      <c r="F113" s="242">
        <f>SUM(Ethernet!H35:H37)</f>
        <v>0</v>
      </c>
      <c r="G113" s="242">
        <f>SUM(Ethernet!I35:I37)</f>
        <v>0</v>
      </c>
      <c r="H113" s="242">
        <f>SUM(Ethernet!J35:J37)</f>
        <v>0</v>
      </c>
      <c r="I113" s="242">
        <f>SUM(Ethernet!K35:K37)</f>
        <v>0</v>
      </c>
      <c r="J113" s="242">
        <f>SUM(Ethernet!L35:L37)</f>
        <v>0</v>
      </c>
      <c r="K113" s="242">
        <f>SUM(Ethernet!M35:M37)</f>
        <v>0</v>
      </c>
      <c r="L113" s="242">
        <f>SUM(Ethernet!N35:N37)</f>
        <v>0</v>
      </c>
      <c r="M113" s="242">
        <f>SUM(Ethernet!O35:O37)</f>
        <v>0</v>
      </c>
    </row>
    <row r="114" spans="2:13">
      <c r="B114" s="165" t="str">
        <f t="shared" si="59"/>
        <v>400G</v>
      </c>
      <c r="C114" s="242">
        <f>SUM(Ethernet!E41:E44)</f>
        <v>14000</v>
      </c>
      <c r="D114" s="242">
        <f>SUM(Ethernet!F41:F44)</f>
        <v>57372.626373626372</v>
      </c>
      <c r="E114" s="242">
        <f>SUM(Ethernet!G41:G44)</f>
        <v>0</v>
      </c>
      <c r="F114" s="242">
        <f>SUM(Ethernet!H41:H44)</f>
        <v>0</v>
      </c>
      <c r="G114" s="242">
        <f>SUM(Ethernet!I41:I44)</f>
        <v>0</v>
      </c>
      <c r="H114" s="242">
        <f>SUM(Ethernet!J41:J44)</f>
        <v>0</v>
      </c>
      <c r="I114" s="242">
        <f>SUM(Ethernet!K41:K44)</f>
        <v>0</v>
      </c>
      <c r="J114" s="242">
        <f>SUM(Ethernet!L41:L44)</f>
        <v>0</v>
      </c>
      <c r="K114" s="242">
        <f>SUM(Ethernet!M41:M44)</f>
        <v>0</v>
      </c>
      <c r="L114" s="242">
        <f>SUM(Ethernet!N41:N44)</f>
        <v>0</v>
      </c>
      <c r="M114" s="242">
        <f>SUM(Ethernet!O41:O44)</f>
        <v>0</v>
      </c>
    </row>
    <row r="115" spans="2:13">
      <c r="B115" s="165" t="str">
        <f t="shared" si="59"/>
        <v>800G</v>
      </c>
      <c r="C115" s="242"/>
      <c r="D115" s="242"/>
      <c r="E115" s="242"/>
      <c r="F115" s="242"/>
      <c r="G115" s="242"/>
      <c r="H115" s="242"/>
      <c r="I115" s="242"/>
      <c r="J115" s="242"/>
      <c r="K115" s="242"/>
      <c r="L115" s="242"/>
      <c r="M115" s="242"/>
    </row>
    <row r="116" spans="2:13">
      <c r="B116" s="165" t="str">
        <f t="shared" ref="B116" si="60">B67</f>
        <v>Total</v>
      </c>
      <c r="C116" s="114">
        <f t="shared" ref="C116:M116" si="61">SUM(C109:C114)</f>
        <v>21463099.83669468</v>
      </c>
      <c r="D116" s="114">
        <f t="shared" si="61"/>
        <v>20212060.626373626</v>
      </c>
      <c r="E116" s="114">
        <f t="shared" si="61"/>
        <v>0</v>
      </c>
      <c r="F116" s="114">
        <f t="shared" si="61"/>
        <v>0</v>
      </c>
      <c r="G116" s="114">
        <f t="shared" si="61"/>
        <v>0</v>
      </c>
      <c r="H116" s="114">
        <f t="shared" si="61"/>
        <v>0</v>
      </c>
      <c r="I116" s="114">
        <f t="shared" si="61"/>
        <v>0</v>
      </c>
      <c r="J116" s="114">
        <f t="shared" si="61"/>
        <v>0</v>
      </c>
      <c r="K116" s="114">
        <f t="shared" si="61"/>
        <v>0</v>
      </c>
      <c r="L116" s="114">
        <f t="shared" si="61"/>
        <v>0</v>
      </c>
      <c r="M116" s="114">
        <f t="shared" si="61"/>
        <v>0</v>
      </c>
    </row>
    <row r="118" spans="2:13">
      <c r="B118" s="235" t="s">
        <v>193</v>
      </c>
    </row>
    <row r="119" spans="2:13">
      <c r="B119" s="235" t="s">
        <v>17</v>
      </c>
    </row>
    <row r="120" spans="2:13">
      <c r="B120" s="163" t="s">
        <v>102</v>
      </c>
      <c r="C120" s="105">
        <v>2018</v>
      </c>
      <c r="D120" s="105">
        <v>2019</v>
      </c>
      <c r="E120" s="105">
        <v>2020</v>
      </c>
      <c r="F120" s="105">
        <v>2021</v>
      </c>
      <c r="G120" s="105">
        <v>2022</v>
      </c>
      <c r="H120" s="105">
        <v>2023</v>
      </c>
      <c r="I120" s="105">
        <v>2024</v>
      </c>
      <c r="J120" s="105">
        <v>2025</v>
      </c>
      <c r="K120" s="105">
        <v>2026</v>
      </c>
      <c r="L120" s="105">
        <v>2027</v>
      </c>
      <c r="M120" s="105">
        <v>2028</v>
      </c>
    </row>
    <row r="121" spans="2:13">
      <c r="B121" s="165" t="str">
        <f t="shared" ref="B121:B127" si="62">B60</f>
        <v>1G</v>
      </c>
      <c r="C121" s="114">
        <f t="shared" ref="C121:I121" si="63">C109</f>
        <v>9376680</v>
      </c>
      <c r="D121" s="114">
        <f t="shared" si="63"/>
        <v>8509317</v>
      </c>
      <c r="E121" s="114">
        <f t="shared" si="63"/>
        <v>0</v>
      </c>
      <c r="F121" s="114">
        <f t="shared" si="63"/>
        <v>0</v>
      </c>
      <c r="G121" s="114">
        <f t="shared" si="63"/>
        <v>0</v>
      </c>
      <c r="H121" s="114">
        <f t="shared" si="63"/>
        <v>0</v>
      </c>
      <c r="I121" s="114">
        <f t="shared" si="63"/>
        <v>0</v>
      </c>
      <c r="J121" s="114">
        <f t="shared" ref="J121:M121" si="64">J109</f>
        <v>0</v>
      </c>
      <c r="K121" s="114">
        <f t="shared" si="64"/>
        <v>0</v>
      </c>
      <c r="L121" s="114">
        <f t="shared" si="64"/>
        <v>0</v>
      </c>
      <c r="M121" s="114">
        <f t="shared" si="64"/>
        <v>0</v>
      </c>
    </row>
    <row r="122" spans="2:13">
      <c r="B122" s="165" t="str">
        <f t="shared" si="62"/>
        <v>10G</v>
      </c>
      <c r="C122" s="114">
        <f t="shared" ref="C122:I122" si="65">C110*10</f>
        <v>79327411</v>
      </c>
      <c r="D122" s="114">
        <f t="shared" si="65"/>
        <v>59881340</v>
      </c>
      <c r="E122" s="114">
        <f t="shared" si="65"/>
        <v>0</v>
      </c>
      <c r="F122" s="114">
        <f t="shared" si="65"/>
        <v>0</v>
      </c>
      <c r="G122" s="114">
        <f t="shared" si="65"/>
        <v>0</v>
      </c>
      <c r="H122" s="114">
        <f t="shared" si="65"/>
        <v>0</v>
      </c>
      <c r="I122" s="114">
        <f t="shared" si="65"/>
        <v>0</v>
      </c>
      <c r="J122" s="114">
        <f t="shared" ref="J122:M122" si="66">J110*10</f>
        <v>0</v>
      </c>
      <c r="K122" s="114">
        <f t="shared" si="66"/>
        <v>0</v>
      </c>
      <c r="L122" s="114">
        <f t="shared" si="66"/>
        <v>0</v>
      </c>
      <c r="M122" s="114">
        <f t="shared" si="66"/>
        <v>0</v>
      </c>
    </row>
    <row r="123" spans="2:13">
      <c r="B123" s="165" t="str">
        <f t="shared" si="62"/>
        <v>40G</v>
      </c>
      <c r="C123" s="114">
        <f t="shared" ref="C123:I123" si="67">C111*40</f>
        <v>21975280</v>
      </c>
      <c r="D123" s="114">
        <f t="shared" si="67"/>
        <v>31213240</v>
      </c>
      <c r="E123" s="114">
        <f t="shared" si="67"/>
        <v>0</v>
      </c>
      <c r="F123" s="114">
        <f t="shared" si="67"/>
        <v>0</v>
      </c>
      <c r="G123" s="114">
        <f t="shared" si="67"/>
        <v>0</v>
      </c>
      <c r="H123" s="114">
        <f t="shared" si="67"/>
        <v>0</v>
      </c>
      <c r="I123" s="114">
        <f t="shared" si="67"/>
        <v>0</v>
      </c>
      <c r="J123" s="114">
        <f t="shared" ref="J123:M123" si="68">J111*40</f>
        <v>0</v>
      </c>
      <c r="K123" s="114">
        <f t="shared" si="68"/>
        <v>0</v>
      </c>
      <c r="L123" s="114">
        <f t="shared" si="68"/>
        <v>0</v>
      </c>
      <c r="M123" s="114">
        <f t="shared" si="68"/>
        <v>0</v>
      </c>
    </row>
    <row r="124" spans="2:13">
      <c r="B124" s="165" t="str">
        <f t="shared" si="62"/>
        <v>100G</v>
      </c>
      <c r="C124" s="114">
        <f t="shared" ref="C124:I124" si="69">C112*100</f>
        <v>358979673.66946775</v>
      </c>
      <c r="D124" s="114">
        <f t="shared" si="69"/>
        <v>487083400</v>
      </c>
      <c r="E124" s="114">
        <f t="shared" si="69"/>
        <v>0</v>
      </c>
      <c r="F124" s="114">
        <f t="shared" si="69"/>
        <v>0</v>
      </c>
      <c r="G124" s="114">
        <f t="shared" si="69"/>
        <v>0</v>
      </c>
      <c r="H124" s="114">
        <f t="shared" si="69"/>
        <v>0</v>
      </c>
      <c r="I124" s="114">
        <f t="shared" si="69"/>
        <v>0</v>
      </c>
      <c r="J124" s="114">
        <f t="shared" ref="J124:M124" si="70">J112*100</f>
        <v>0</v>
      </c>
      <c r="K124" s="114">
        <f t="shared" si="70"/>
        <v>0</v>
      </c>
      <c r="L124" s="114">
        <f t="shared" si="70"/>
        <v>0</v>
      </c>
      <c r="M124" s="114">
        <f t="shared" si="70"/>
        <v>0</v>
      </c>
    </row>
    <row r="125" spans="2:13">
      <c r="B125" s="165" t="str">
        <f t="shared" si="62"/>
        <v>200G</v>
      </c>
      <c r="C125" s="114">
        <f t="shared" ref="C125:I125" si="71">C113*200</f>
        <v>100000</v>
      </c>
      <c r="D125" s="114">
        <f t="shared" si="71"/>
        <v>1214400</v>
      </c>
      <c r="E125" s="114">
        <f t="shared" si="71"/>
        <v>0</v>
      </c>
      <c r="F125" s="114">
        <f t="shared" si="71"/>
        <v>0</v>
      </c>
      <c r="G125" s="114">
        <f t="shared" si="71"/>
        <v>0</v>
      </c>
      <c r="H125" s="114">
        <f t="shared" si="71"/>
        <v>0</v>
      </c>
      <c r="I125" s="114">
        <f t="shared" si="71"/>
        <v>0</v>
      </c>
      <c r="J125" s="114">
        <f t="shared" ref="J125:M125" si="72">J113*200</f>
        <v>0</v>
      </c>
      <c r="K125" s="114">
        <f t="shared" si="72"/>
        <v>0</v>
      </c>
      <c r="L125" s="114">
        <f t="shared" si="72"/>
        <v>0</v>
      </c>
      <c r="M125" s="114">
        <f t="shared" si="72"/>
        <v>0</v>
      </c>
    </row>
    <row r="126" spans="2:13">
      <c r="B126" s="165" t="str">
        <f t="shared" si="62"/>
        <v>400G</v>
      </c>
      <c r="C126" s="114">
        <f t="shared" ref="C126:I126" si="73">C114*400</f>
        <v>5600000</v>
      </c>
      <c r="D126" s="114">
        <f t="shared" si="73"/>
        <v>22949050.54945055</v>
      </c>
      <c r="E126" s="114">
        <f t="shared" si="73"/>
        <v>0</v>
      </c>
      <c r="F126" s="114">
        <f t="shared" si="73"/>
        <v>0</v>
      </c>
      <c r="G126" s="114">
        <f t="shared" si="73"/>
        <v>0</v>
      </c>
      <c r="H126" s="114">
        <f t="shared" si="73"/>
        <v>0</v>
      </c>
      <c r="I126" s="114">
        <f t="shared" si="73"/>
        <v>0</v>
      </c>
      <c r="J126" s="114">
        <f t="shared" ref="J126:M126" si="74">J114*400</f>
        <v>0</v>
      </c>
      <c r="K126" s="114">
        <f t="shared" si="74"/>
        <v>0</v>
      </c>
      <c r="L126" s="114">
        <f t="shared" si="74"/>
        <v>0</v>
      </c>
      <c r="M126" s="114">
        <f t="shared" si="74"/>
        <v>0</v>
      </c>
    </row>
    <row r="127" spans="2:13">
      <c r="B127" s="165" t="str">
        <f t="shared" si="62"/>
        <v>800G</v>
      </c>
      <c r="C127" s="114">
        <f t="shared" ref="C127:M127" si="75">C115*800</f>
        <v>0</v>
      </c>
      <c r="D127" s="114">
        <f t="shared" si="75"/>
        <v>0</v>
      </c>
      <c r="E127" s="114">
        <f t="shared" si="75"/>
        <v>0</v>
      </c>
      <c r="F127" s="114">
        <f t="shared" si="75"/>
        <v>0</v>
      </c>
      <c r="G127" s="114">
        <f t="shared" si="75"/>
        <v>0</v>
      </c>
      <c r="H127" s="114">
        <f t="shared" si="75"/>
        <v>0</v>
      </c>
      <c r="I127" s="114">
        <f t="shared" si="75"/>
        <v>0</v>
      </c>
      <c r="J127" s="114">
        <f t="shared" si="75"/>
        <v>0</v>
      </c>
      <c r="K127" s="114">
        <f t="shared" si="75"/>
        <v>0</v>
      </c>
      <c r="L127" s="114">
        <f t="shared" si="75"/>
        <v>0</v>
      </c>
      <c r="M127" s="114">
        <f t="shared" si="75"/>
        <v>0</v>
      </c>
    </row>
    <row r="128" spans="2:13">
      <c r="B128" s="165" t="str">
        <f t="shared" ref="B128" si="76">B67</f>
        <v>Total</v>
      </c>
      <c r="C128" s="114">
        <f t="shared" ref="C128:M128" si="77">SUM(C121:C127)</f>
        <v>475359044.66946775</v>
      </c>
      <c r="D128" s="114">
        <f t="shared" si="77"/>
        <v>610850747.54945052</v>
      </c>
      <c r="E128" s="114">
        <f t="shared" si="77"/>
        <v>0</v>
      </c>
      <c r="F128" s="114">
        <f t="shared" si="77"/>
        <v>0</v>
      </c>
      <c r="G128" s="114">
        <f t="shared" si="77"/>
        <v>0</v>
      </c>
      <c r="H128" s="114">
        <f t="shared" si="77"/>
        <v>0</v>
      </c>
      <c r="I128" s="114">
        <f t="shared" si="77"/>
        <v>0</v>
      </c>
      <c r="J128" s="114">
        <f t="shared" si="77"/>
        <v>0</v>
      </c>
      <c r="K128" s="114">
        <f t="shared" si="77"/>
        <v>0</v>
      </c>
      <c r="L128" s="114">
        <f t="shared" si="77"/>
        <v>0</v>
      </c>
      <c r="M128" s="114">
        <f t="shared" si="77"/>
        <v>0</v>
      </c>
    </row>
    <row r="130" spans="2:13" ht="15.6">
      <c r="B130" s="78" t="s">
        <v>432</v>
      </c>
    </row>
    <row r="131" spans="2:13">
      <c r="B131" s="235" t="s">
        <v>17</v>
      </c>
    </row>
    <row r="132" spans="2:13">
      <c r="B132" s="163" t="s">
        <v>102</v>
      </c>
      <c r="C132" s="105">
        <v>2018</v>
      </c>
      <c r="D132" s="105">
        <v>2019</v>
      </c>
      <c r="E132" s="105">
        <v>2020</v>
      </c>
      <c r="F132" s="105">
        <v>2021</v>
      </c>
      <c r="G132" s="105">
        <v>2022</v>
      </c>
      <c r="H132" s="105">
        <v>2023</v>
      </c>
      <c r="I132" s="105">
        <v>2024</v>
      </c>
      <c r="J132" s="105">
        <v>2025</v>
      </c>
      <c r="K132" s="105">
        <v>2026</v>
      </c>
      <c r="L132" s="105">
        <v>2027</v>
      </c>
      <c r="M132" s="105">
        <v>2028</v>
      </c>
    </row>
    <row r="133" spans="2:13">
      <c r="B133" s="165" t="str">
        <f t="shared" ref="B133:B139" si="78">B60</f>
        <v>1G</v>
      </c>
      <c r="C133" s="454">
        <f>Ethernet!E96</f>
        <v>62.753532079999992</v>
      </c>
      <c r="D133" s="454">
        <f>Ethernet!F96</f>
        <v>57.619792081540687</v>
      </c>
      <c r="E133" s="454">
        <f>Ethernet!G96</f>
        <v>0</v>
      </c>
      <c r="F133" s="454">
        <f>Ethernet!H96</f>
        <v>0</v>
      </c>
      <c r="G133" s="454">
        <f>Ethernet!I96</f>
        <v>0</v>
      </c>
      <c r="H133" s="454">
        <f>Ethernet!J96</f>
        <v>0</v>
      </c>
      <c r="I133" s="454">
        <f>Ethernet!K96</f>
        <v>0</v>
      </c>
      <c r="J133" s="454">
        <f>Ethernet!L96</f>
        <v>0</v>
      </c>
      <c r="K133" s="454">
        <f>Ethernet!M96</f>
        <v>0</v>
      </c>
      <c r="L133" s="454">
        <f>Ethernet!N96</f>
        <v>0</v>
      </c>
      <c r="M133" s="454">
        <f>Ethernet!O96</f>
        <v>0</v>
      </c>
    </row>
    <row r="134" spans="2:13">
      <c r="B134" s="165" t="str">
        <f t="shared" si="78"/>
        <v>10G</v>
      </c>
      <c r="C134" s="454">
        <f>SUM(Ethernet!E101:'Ethernet'!E103)</f>
        <v>282.99344769683614</v>
      </c>
      <c r="D134" s="454">
        <f>SUM(Ethernet!F101:'Ethernet'!F103)</f>
        <v>176.46735218014217</v>
      </c>
      <c r="E134" s="454">
        <f>SUM(Ethernet!G101:'Ethernet'!G103)</f>
        <v>0</v>
      </c>
      <c r="F134" s="454">
        <f>SUM(Ethernet!H101:'Ethernet'!H103)</f>
        <v>0</v>
      </c>
      <c r="G134" s="454">
        <f>SUM(Ethernet!I101:'Ethernet'!I103)</f>
        <v>0</v>
      </c>
      <c r="H134" s="454">
        <f>SUM(Ethernet!J101:'Ethernet'!J103)</f>
        <v>0</v>
      </c>
      <c r="I134" s="454">
        <f>SUM(Ethernet!K101:'Ethernet'!K103)</f>
        <v>0</v>
      </c>
      <c r="J134" s="454">
        <f>SUM(Ethernet!L101:'Ethernet'!L103)</f>
        <v>0</v>
      </c>
      <c r="K134" s="454">
        <f>SUM(Ethernet!M101:'Ethernet'!M103)</f>
        <v>0</v>
      </c>
      <c r="L134" s="454">
        <f>SUM(Ethernet!N101:'Ethernet'!N103)</f>
        <v>0</v>
      </c>
      <c r="M134" s="454">
        <f>SUM(Ethernet!O101:'Ethernet'!O103)</f>
        <v>0</v>
      </c>
    </row>
    <row r="135" spans="2:13">
      <c r="B135" s="165" t="str">
        <f t="shared" si="78"/>
        <v>40G</v>
      </c>
      <c r="C135" s="454">
        <f>SUM(Ethernet!E108:E111)</f>
        <v>190.30812273999996</v>
      </c>
      <c r="D135" s="454">
        <f>SUM(Ethernet!F108:F111)</f>
        <v>198.85982717118421</v>
      </c>
      <c r="E135" s="454">
        <f>SUM(Ethernet!G108:G111)</f>
        <v>0</v>
      </c>
      <c r="F135" s="454">
        <f>SUM(Ethernet!H108:H111)</f>
        <v>0</v>
      </c>
      <c r="G135" s="454">
        <f>SUM(Ethernet!I108:I111)</f>
        <v>0</v>
      </c>
      <c r="H135" s="454">
        <f>SUM(Ethernet!J108:J111)</f>
        <v>0</v>
      </c>
      <c r="I135" s="454">
        <f>SUM(Ethernet!K108:K111)</f>
        <v>0</v>
      </c>
      <c r="J135" s="454">
        <f>SUM(Ethernet!L108:L111)</f>
        <v>0</v>
      </c>
      <c r="K135" s="454">
        <f>SUM(Ethernet!M108:M111)</f>
        <v>0</v>
      </c>
      <c r="L135" s="454">
        <f>SUM(Ethernet!N108:N111)</f>
        <v>0</v>
      </c>
      <c r="M135" s="454">
        <f>SUM(Ethernet!O108:O111)</f>
        <v>0</v>
      </c>
    </row>
    <row r="136" spans="2:13">
      <c r="B136" s="165" t="str">
        <f t="shared" si="78"/>
        <v>100G</v>
      </c>
      <c r="C136" s="454">
        <f>SUM(Ethernet!E116:E118)</f>
        <v>1768.1289083475758</v>
      </c>
      <c r="D136" s="454">
        <f>SUM(Ethernet!F116:F118)</f>
        <v>1294.9018911506864</v>
      </c>
      <c r="E136" s="454">
        <f>SUM(Ethernet!G116:G118)</f>
        <v>0</v>
      </c>
      <c r="F136" s="454">
        <f>SUM(Ethernet!H116:H118)</f>
        <v>0</v>
      </c>
      <c r="G136" s="454">
        <f>SUM(Ethernet!I116:I118)</f>
        <v>0</v>
      </c>
      <c r="H136" s="454">
        <f>SUM(Ethernet!J116:J118)</f>
        <v>0</v>
      </c>
      <c r="I136" s="454">
        <f>SUM(Ethernet!K116:K118)</f>
        <v>0</v>
      </c>
      <c r="J136" s="454">
        <f>SUM(Ethernet!L116:L118)</f>
        <v>0</v>
      </c>
      <c r="K136" s="454">
        <f>SUM(Ethernet!M116:M118)</f>
        <v>0</v>
      </c>
      <c r="L136" s="454">
        <f>SUM(Ethernet!N116:N118)</f>
        <v>0</v>
      </c>
      <c r="M136" s="454">
        <f>SUM(Ethernet!O116:O118)</f>
        <v>0</v>
      </c>
    </row>
    <row r="137" spans="2:13">
      <c r="B137" s="165" t="str">
        <f t="shared" si="78"/>
        <v>200G</v>
      </c>
      <c r="C137" s="454">
        <f>SUM(Ethernet!E122)</f>
        <v>0.75</v>
      </c>
      <c r="D137" s="454">
        <f>SUM(Ethernet!F122)</f>
        <v>3.0945</v>
      </c>
      <c r="E137" s="454">
        <f>SUM(Ethernet!G122)</f>
        <v>0</v>
      </c>
      <c r="F137" s="454">
        <f>SUM(Ethernet!H122)</f>
        <v>0</v>
      </c>
      <c r="G137" s="454">
        <f>SUM(Ethernet!I122)</f>
        <v>0</v>
      </c>
      <c r="H137" s="454">
        <f>SUM(Ethernet!J122)</f>
        <v>0</v>
      </c>
      <c r="I137" s="454">
        <f>SUM(Ethernet!K122)</f>
        <v>0</v>
      </c>
      <c r="J137" s="454">
        <f>SUM(Ethernet!L122)</f>
        <v>0</v>
      </c>
      <c r="K137" s="454">
        <f>SUM(Ethernet!M122)</f>
        <v>0</v>
      </c>
      <c r="L137" s="454">
        <f>SUM(Ethernet!N122)</f>
        <v>0</v>
      </c>
      <c r="M137" s="454">
        <f>SUM(Ethernet!O122)</f>
        <v>0</v>
      </c>
    </row>
    <row r="138" spans="2:13">
      <c r="B138" s="165" t="str">
        <f t="shared" si="78"/>
        <v>400G</v>
      </c>
      <c r="C138" s="454">
        <f>SUM(Ethernet!E128:E131)</f>
        <v>32.200000000000003</v>
      </c>
      <c r="D138" s="454">
        <f>SUM(Ethernet!F128:F131)</f>
        <v>68.890076067181894</v>
      </c>
      <c r="E138" s="454">
        <f>SUM(Ethernet!G128:G131)</f>
        <v>0</v>
      </c>
      <c r="F138" s="454">
        <f>SUM(Ethernet!H128:H131)</f>
        <v>0</v>
      </c>
      <c r="G138" s="454">
        <f>SUM(Ethernet!I128:I131)</f>
        <v>0</v>
      </c>
      <c r="H138" s="454">
        <f>SUM(Ethernet!J128:J131)</f>
        <v>0</v>
      </c>
      <c r="I138" s="454">
        <f>SUM(Ethernet!K128:K131)</f>
        <v>0</v>
      </c>
      <c r="J138" s="454">
        <f>SUM(Ethernet!L128:L131)</f>
        <v>0</v>
      </c>
      <c r="K138" s="454">
        <f>SUM(Ethernet!M128:M131)</f>
        <v>0</v>
      </c>
      <c r="L138" s="454">
        <f>SUM(Ethernet!N128:N131)</f>
        <v>0</v>
      </c>
      <c r="M138" s="454">
        <f>SUM(Ethernet!O128:O131)</f>
        <v>0</v>
      </c>
    </row>
    <row r="139" spans="2:13">
      <c r="B139" s="165" t="str">
        <f t="shared" si="78"/>
        <v>800G</v>
      </c>
      <c r="C139" s="454"/>
      <c r="D139" s="454"/>
      <c r="E139" s="454"/>
      <c r="F139" s="454"/>
      <c r="G139" s="454"/>
      <c r="H139" s="454"/>
      <c r="I139" s="454"/>
      <c r="J139" s="454"/>
      <c r="K139" s="454"/>
      <c r="L139" s="454"/>
      <c r="M139" s="454"/>
    </row>
    <row r="140" spans="2:13">
      <c r="B140" s="165" t="str">
        <f t="shared" ref="B140" si="79">B67</f>
        <v>Total</v>
      </c>
      <c r="C140" s="122">
        <f t="shared" ref="C140:J140" si="80">SUM(C133:C138)</f>
        <v>2337.1340108644117</v>
      </c>
      <c r="D140" s="122">
        <f t="shared" si="80"/>
        <v>1799.8334386507354</v>
      </c>
      <c r="E140" s="122">
        <f t="shared" si="80"/>
        <v>0</v>
      </c>
      <c r="F140" s="122">
        <f t="shared" si="80"/>
        <v>0</v>
      </c>
      <c r="G140" s="122">
        <f t="shared" si="80"/>
        <v>0</v>
      </c>
      <c r="H140" s="122">
        <f t="shared" si="80"/>
        <v>0</v>
      </c>
      <c r="I140" s="122">
        <f>SUM(I133:I138)</f>
        <v>0</v>
      </c>
      <c r="J140" s="122">
        <f t="shared" si="80"/>
        <v>0</v>
      </c>
      <c r="K140" s="122">
        <f t="shared" ref="K140:M140" si="81">SUM(K133:K138)</f>
        <v>0</v>
      </c>
      <c r="L140" s="122">
        <f t="shared" si="81"/>
        <v>0</v>
      </c>
      <c r="M140" s="122">
        <f t="shared" si="81"/>
        <v>0</v>
      </c>
    </row>
    <row r="142" spans="2:13" ht="15.6">
      <c r="B142" s="78" t="s">
        <v>433</v>
      </c>
    </row>
    <row r="143" spans="2:13">
      <c r="B143" s="235" t="s">
        <v>17</v>
      </c>
    </row>
    <row r="144" spans="2:13">
      <c r="B144" s="163" t="s">
        <v>102</v>
      </c>
      <c r="C144" s="105">
        <v>2018</v>
      </c>
      <c r="D144" s="105">
        <v>2019</v>
      </c>
      <c r="E144" s="105">
        <v>2020</v>
      </c>
      <c r="F144" s="105">
        <v>2021</v>
      </c>
      <c r="G144" s="105">
        <v>2022</v>
      </c>
      <c r="H144" s="105">
        <v>2023</v>
      </c>
      <c r="I144" s="105">
        <v>2024</v>
      </c>
      <c r="J144" s="105">
        <v>2025</v>
      </c>
      <c r="K144" s="105">
        <v>2026</v>
      </c>
      <c r="L144" s="105">
        <v>2027</v>
      </c>
      <c r="M144" s="105">
        <v>2028</v>
      </c>
    </row>
    <row r="145" spans="2:19">
      <c r="B145" s="165" t="str">
        <f t="shared" ref="B145:B151" si="82">B60</f>
        <v>1G</v>
      </c>
      <c r="C145" s="238">
        <f t="shared" ref="C145:I145" si="83">IF(C109=0,,C133*10^6/C121)</f>
        <v>6.6925107905996573</v>
      </c>
      <c r="D145" s="238">
        <f t="shared" si="83"/>
        <v>6.7713768427643126</v>
      </c>
      <c r="E145" s="238">
        <f t="shared" si="83"/>
        <v>0</v>
      </c>
      <c r="F145" s="238">
        <f t="shared" si="83"/>
        <v>0</v>
      </c>
      <c r="G145" s="238">
        <f t="shared" si="83"/>
        <v>0</v>
      </c>
      <c r="H145" s="238">
        <f t="shared" si="83"/>
        <v>0</v>
      </c>
      <c r="I145" s="238">
        <f t="shared" si="83"/>
        <v>0</v>
      </c>
      <c r="J145" s="238">
        <f t="shared" ref="J145:M145" si="84">IF(J109=0,,J133*10^6/J121)</f>
        <v>0</v>
      </c>
      <c r="K145" s="238">
        <f t="shared" si="84"/>
        <v>0</v>
      </c>
      <c r="L145" s="238">
        <f t="shared" si="84"/>
        <v>0</v>
      </c>
      <c r="M145" s="238">
        <f t="shared" si="84"/>
        <v>0</v>
      </c>
    </row>
    <row r="146" spans="2:19">
      <c r="B146" s="165" t="str">
        <f t="shared" si="82"/>
        <v>10G</v>
      </c>
      <c r="C146" s="238">
        <f t="shared" ref="C146:I146" si="85">IF(C110=0,,C134*10^6/C122)</f>
        <v>3.5674106103984173</v>
      </c>
      <c r="D146" s="238">
        <f t="shared" si="85"/>
        <v>2.9469506223498367</v>
      </c>
      <c r="E146" s="238">
        <f t="shared" si="85"/>
        <v>0</v>
      </c>
      <c r="F146" s="238">
        <f t="shared" si="85"/>
        <v>0</v>
      </c>
      <c r="G146" s="238">
        <f t="shared" si="85"/>
        <v>0</v>
      </c>
      <c r="H146" s="238">
        <f t="shared" si="85"/>
        <v>0</v>
      </c>
      <c r="I146" s="238">
        <f t="shared" si="85"/>
        <v>0</v>
      </c>
      <c r="J146" s="238">
        <f t="shared" ref="J146:M146" si="86">IF(J110=0,,J134*10^6/J122)</f>
        <v>0</v>
      </c>
      <c r="K146" s="238">
        <f t="shared" si="86"/>
        <v>0</v>
      </c>
      <c r="L146" s="238">
        <f t="shared" si="86"/>
        <v>0</v>
      </c>
      <c r="M146" s="238">
        <f t="shared" si="86"/>
        <v>0</v>
      </c>
    </row>
    <row r="147" spans="2:19">
      <c r="B147" s="165" t="str">
        <f t="shared" si="82"/>
        <v>40G</v>
      </c>
      <c r="C147" s="238">
        <f t="shared" ref="C147:I147" si="87">IF(C111=0,,C135*10^6/C123)</f>
        <v>8.6601000187483361</v>
      </c>
      <c r="D147" s="238">
        <f t="shared" si="87"/>
        <v>6.3710088145666459</v>
      </c>
      <c r="E147" s="238">
        <f t="shared" si="87"/>
        <v>0</v>
      </c>
      <c r="F147" s="238">
        <f t="shared" si="87"/>
        <v>0</v>
      </c>
      <c r="G147" s="238">
        <f t="shared" si="87"/>
        <v>0</v>
      </c>
      <c r="H147" s="238">
        <f t="shared" si="87"/>
        <v>0</v>
      </c>
      <c r="I147" s="238">
        <f t="shared" si="87"/>
        <v>0</v>
      </c>
      <c r="J147" s="238">
        <f t="shared" ref="J147:M147" si="88">IF(J111=0,,J135*10^6/J123)</f>
        <v>0</v>
      </c>
      <c r="K147" s="238">
        <f t="shared" si="88"/>
        <v>0</v>
      </c>
      <c r="L147" s="238">
        <f t="shared" si="88"/>
        <v>0</v>
      </c>
      <c r="M147" s="238">
        <f t="shared" si="88"/>
        <v>0</v>
      </c>
    </row>
    <row r="148" spans="2:19">
      <c r="B148" s="165" t="str">
        <f t="shared" si="82"/>
        <v>100G</v>
      </c>
      <c r="C148" s="238">
        <f t="shared" ref="C148:I148" si="89">IF(C112=0,,C136*10^6/C124)</f>
        <v>4.9254290368974738</v>
      </c>
      <c r="D148" s="238">
        <f t="shared" si="89"/>
        <v>2.6584808497901724</v>
      </c>
      <c r="E148" s="238">
        <f t="shared" si="89"/>
        <v>0</v>
      </c>
      <c r="F148" s="238">
        <f t="shared" si="89"/>
        <v>0</v>
      </c>
      <c r="G148" s="238">
        <f t="shared" si="89"/>
        <v>0</v>
      </c>
      <c r="H148" s="238">
        <f t="shared" si="89"/>
        <v>0</v>
      </c>
      <c r="I148" s="238">
        <f t="shared" si="89"/>
        <v>0</v>
      </c>
      <c r="J148" s="238">
        <f t="shared" ref="J148:M148" si="90">IF(J112=0,,J136*10^6/J124)</f>
        <v>0</v>
      </c>
      <c r="K148" s="238">
        <f t="shared" si="90"/>
        <v>0</v>
      </c>
      <c r="L148" s="238">
        <f t="shared" si="90"/>
        <v>0</v>
      </c>
      <c r="M148" s="238">
        <f t="shared" si="90"/>
        <v>0</v>
      </c>
    </row>
    <row r="149" spans="2:19">
      <c r="B149" s="165" t="str">
        <f t="shared" si="82"/>
        <v>200G</v>
      </c>
      <c r="C149" s="238">
        <f t="shared" ref="C149:I149" si="91">IF(C113=0,,C137*10^6/C125)</f>
        <v>7.5</v>
      </c>
      <c r="D149" s="238">
        <f t="shared" si="91"/>
        <v>2.5481719367588931</v>
      </c>
      <c r="E149" s="238">
        <f t="shared" si="91"/>
        <v>0</v>
      </c>
      <c r="F149" s="238">
        <f t="shared" si="91"/>
        <v>0</v>
      </c>
      <c r="G149" s="238">
        <f t="shared" si="91"/>
        <v>0</v>
      </c>
      <c r="H149" s="238">
        <f t="shared" si="91"/>
        <v>0</v>
      </c>
      <c r="I149" s="238">
        <f t="shared" si="91"/>
        <v>0</v>
      </c>
      <c r="J149" s="238">
        <f t="shared" ref="J149:M149" si="92">IF(J113=0,,J137*10^6/J125)</f>
        <v>0</v>
      </c>
      <c r="K149" s="238">
        <f t="shared" si="92"/>
        <v>0</v>
      </c>
      <c r="L149" s="238">
        <f t="shared" si="92"/>
        <v>0</v>
      </c>
      <c r="M149" s="238">
        <f t="shared" si="92"/>
        <v>0</v>
      </c>
    </row>
    <row r="150" spans="2:19">
      <c r="B150" s="165" t="str">
        <f t="shared" si="82"/>
        <v>400G</v>
      </c>
      <c r="C150" s="238">
        <f t="shared" ref="C150:I150" si="93">IF(C114=0,,C138*10^6/C126)</f>
        <v>5.7500000000000009</v>
      </c>
      <c r="D150" s="238">
        <f t="shared" si="93"/>
        <v>3.0018704224271828</v>
      </c>
      <c r="E150" s="238">
        <f t="shared" si="93"/>
        <v>0</v>
      </c>
      <c r="F150" s="238">
        <f t="shared" si="93"/>
        <v>0</v>
      </c>
      <c r="G150" s="238">
        <f t="shared" si="93"/>
        <v>0</v>
      </c>
      <c r="H150" s="238">
        <f t="shared" si="93"/>
        <v>0</v>
      </c>
      <c r="I150" s="238">
        <f t="shared" si="93"/>
        <v>0</v>
      </c>
      <c r="J150" s="238">
        <f t="shared" ref="J150:M150" si="94">IF(J114=0,,J138*10^6/J126)</f>
        <v>0</v>
      </c>
      <c r="K150" s="238">
        <f t="shared" si="94"/>
        <v>0</v>
      </c>
      <c r="L150" s="238">
        <f t="shared" si="94"/>
        <v>0</v>
      </c>
      <c r="M150" s="238">
        <f t="shared" si="94"/>
        <v>0</v>
      </c>
    </row>
    <row r="151" spans="2:19">
      <c r="B151" s="165" t="str">
        <f t="shared" si="82"/>
        <v>800G</v>
      </c>
      <c r="C151" s="238"/>
      <c r="D151" s="238"/>
      <c r="E151" s="238"/>
      <c r="F151" s="238"/>
      <c r="G151" s="238"/>
      <c r="H151" s="238"/>
      <c r="I151" s="238"/>
      <c r="J151" s="238"/>
      <c r="K151" s="238"/>
      <c r="L151" s="238"/>
      <c r="M151" s="238"/>
    </row>
    <row r="152" spans="2:19">
      <c r="B152" s="165" t="str">
        <f t="shared" ref="B152" si="95">B67</f>
        <v>Total</v>
      </c>
      <c r="C152" s="238">
        <f t="shared" ref="C152:I152" si="96">IF(C116=0,,C140*10^6/C128)</f>
        <v>4.9165657771158964</v>
      </c>
      <c r="D152" s="238">
        <f t="shared" si="96"/>
        <v>2.9464373185612458</v>
      </c>
      <c r="E152" s="238">
        <f t="shared" si="96"/>
        <v>0</v>
      </c>
      <c r="F152" s="238">
        <f t="shared" si="96"/>
        <v>0</v>
      </c>
      <c r="G152" s="238">
        <f t="shared" si="96"/>
        <v>0</v>
      </c>
      <c r="H152" s="238">
        <f t="shared" si="96"/>
        <v>0</v>
      </c>
      <c r="I152" s="238">
        <f t="shared" si="96"/>
        <v>0</v>
      </c>
      <c r="J152" s="238">
        <f t="shared" ref="J152:M152" si="97">IF(J116=0,,J140*10^6/J128)</f>
        <v>0</v>
      </c>
      <c r="K152" s="238">
        <f t="shared" si="97"/>
        <v>0</v>
      </c>
      <c r="L152" s="238">
        <f t="shared" si="97"/>
        <v>0</v>
      </c>
      <c r="M152" s="238">
        <f t="shared" si="97"/>
        <v>0</v>
      </c>
    </row>
    <row r="157" spans="2:19">
      <c r="B157" t="s">
        <v>373</v>
      </c>
    </row>
    <row r="159" spans="2:19" ht="13.8">
      <c r="C159" s="429">
        <v>2012</v>
      </c>
      <c r="D159" s="429">
        <v>2013</v>
      </c>
      <c r="E159" s="429">
        <v>2014</v>
      </c>
      <c r="F159" s="429">
        <v>2015</v>
      </c>
      <c r="G159" s="105">
        <v>2016</v>
      </c>
      <c r="H159" s="105">
        <v>2017</v>
      </c>
      <c r="I159" s="105">
        <v>2018</v>
      </c>
      <c r="J159" s="105">
        <v>2019</v>
      </c>
      <c r="K159" s="105">
        <v>2020</v>
      </c>
      <c r="L159" s="105">
        <v>2021</v>
      </c>
      <c r="M159" s="105">
        <v>2022</v>
      </c>
      <c r="N159" s="105">
        <v>2023</v>
      </c>
      <c r="O159" s="105">
        <v>2024</v>
      </c>
      <c r="P159" s="105">
        <v>2025</v>
      </c>
      <c r="Q159" s="105">
        <v>2026</v>
      </c>
      <c r="R159" s="105">
        <v>2027</v>
      </c>
      <c r="S159" s="105">
        <v>2028</v>
      </c>
    </row>
    <row r="160" spans="2:19">
      <c r="B160" t="s">
        <v>374</v>
      </c>
      <c r="C160" s="430">
        <v>11.206910619233913</v>
      </c>
      <c r="D160" s="430">
        <v>9.2919679279757297</v>
      </c>
      <c r="E160" s="430">
        <v>7.2488549734174939</v>
      </c>
      <c r="F160" s="430">
        <v>6.6238891591280309</v>
      </c>
      <c r="G160" s="430">
        <v>6.430652693320269</v>
      </c>
      <c r="H160" s="430">
        <v>4.8388879113986398</v>
      </c>
      <c r="I160" s="430">
        <f>Summary!C432</f>
        <v>3.3800304628664972</v>
      </c>
      <c r="J160" s="430">
        <f>Summary!D432</f>
        <v>2.3664260454537258</v>
      </c>
      <c r="K160" s="430">
        <f>Summary!E432</f>
        <v>0</v>
      </c>
      <c r="L160" s="430">
        <f>Summary!F432</f>
        <v>0</v>
      </c>
      <c r="M160" s="430">
        <f>Summary!G432</f>
        <v>0</v>
      </c>
      <c r="N160" s="430">
        <f>Summary!H432</f>
        <v>0</v>
      </c>
      <c r="O160" s="430">
        <f>Summary!I432</f>
        <v>0</v>
      </c>
      <c r="P160" s="430">
        <f>Summary!J432</f>
        <v>0</v>
      </c>
      <c r="Q160" s="430">
        <f>Summary!K432</f>
        <v>0</v>
      </c>
      <c r="R160" s="430">
        <f>Summary!L432</f>
        <v>0</v>
      </c>
      <c r="S160" s="430">
        <f>Summary!M432</f>
        <v>0</v>
      </c>
    </row>
    <row r="161" spans="2:19">
      <c r="C161" s="52">
        <v>-0.10281251580431217</v>
      </c>
      <c r="D161" s="52">
        <v>-0.17087159488643133</v>
      </c>
      <c r="E161" s="52">
        <v>-0.21987946691108862</v>
      </c>
      <c r="F161" s="52">
        <v>-8.6215797747547063E-2</v>
      </c>
      <c r="G161" s="52">
        <v>-2.9172659923131894E-2</v>
      </c>
      <c r="H161" s="52">
        <v>-0.24752771729921719</v>
      </c>
      <c r="I161" s="52">
        <f t="shared" ref="I161" si="98">I160/H160-1</f>
        <v>-0.30148610078270488</v>
      </c>
      <c r="J161" s="52">
        <f t="shared" ref="J161" si="99">J160/I160-1</f>
        <v>-0.29988026100604004</v>
      </c>
      <c r="K161" s="52">
        <f t="shared" ref="K161" si="100">K160/J160-1</f>
        <v>-1</v>
      </c>
      <c r="L161" s="52" t="e">
        <f t="shared" ref="L161" si="101">L160/K160-1</f>
        <v>#DIV/0!</v>
      </c>
      <c r="M161" s="52" t="e">
        <f t="shared" ref="M161" si="102">M160/L160-1</f>
        <v>#DIV/0!</v>
      </c>
      <c r="N161" s="52" t="e">
        <f t="shared" ref="N161" si="103">N160/M160-1</f>
        <v>#DIV/0!</v>
      </c>
      <c r="O161" s="52" t="e">
        <f t="shared" ref="O161" si="104">O160/N160-1</f>
        <v>#DIV/0!</v>
      </c>
      <c r="P161" s="52" t="e">
        <f t="shared" ref="P161" si="105">P160/O160-1</f>
        <v>#DIV/0!</v>
      </c>
      <c r="Q161" s="52" t="e">
        <f t="shared" ref="Q161" si="106">Q160/P160-1</f>
        <v>#DIV/0!</v>
      </c>
      <c r="R161" s="52" t="e">
        <f t="shared" ref="R161:S161" si="107">R160/Q160-1</f>
        <v>#DIV/0!</v>
      </c>
      <c r="S161" s="52" t="e">
        <f t="shared" si="107"/>
        <v>#DIV/0!</v>
      </c>
    </row>
    <row r="162" spans="2:19">
      <c r="I162" s="431"/>
    </row>
    <row r="164" spans="2:19">
      <c r="B164" s="235" t="s">
        <v>198</v>
      </c>
    </row>
    <row r="165" spans="2:19">
      <c r="B165" s="235" t="s">
        <v>17</v>
      </c>
    </row>
    <row r="166" spans="2:19">
      <c r="B166" s="163" t="s">
        <v>102</v>
      </c>
      <c r="C166" s="105">
        <v>2018</v>
      </c>
      <c r="D166" s="105">
        <v>2019</v>
      </c>
      <c r="E166" s="105">
        <v>2020</v>
      </c>
      <c r="F166" s="105">
        <v>2021</v>
      </c>
      <c r="G166" s="105">
        <v>2022</v>
      </c>
      <c r="H166" s="105">
        <v>2023</v>
      </c>
      <c r="I166" s="105">
        <v>2024</v>
      </c>
      <c r="J166" s="105">
        <v>2025</v>
      </c>
      <c r="K166" s="105">
        <v>2026</v>
      </c>
      <c r="L166" s="105">
        <v>2027</v>
      </c>
      <c r="M166" s="105">
        <v>2028</v>
      </c>
    </row>
    <row r="167" spans="2:19">
      <c r="B167" s="165" t="s">
        <v>17</v>
      </c>
      <c r="C167" s="239">
        <f t="shared" ref="C167:I167" si="108">C79</f>
        <v>517576796</v>
      </c>
      <c r="D167" s="239">
        <f t="shared" si="108"/>
        <v>546705916.11414719</v>
      </c>
      <c r="E167" s="239">
        <f t="shared" si="108"/>
        <v>0</v>
      </c>
      <c r="F167" s="239">
        <f t="shared" si="108"/>
        <v>0</v>
      </c>
      <c r="G167" s="239">
        <f t="shared" si="108"/>
        <v>0</v>
      </c>
      <c r="H167" s="239">
        <f t="shared" si="108"/>
        <v>0</v>
      </c>
      <c r="I167" s="239">
        <f t="shared" si="108"/>
        <v>0</v>
      </c>
      <c r="J167" s="239">
        <f t="shared" ref="J167:M167" si="109">J79</f>
        <v>0</v>
      </c>
      <c r="K167" s="239">
        <f t="shared" si="109"/>
        <v>0</v>
      </c>
      <c r="L167" s="239">
        <f t="shared" si="109"/>
        <v>0</v>
      </c>
      <c r="M167" s="239">
        <f t="shared" si="109"/>
        <v>0</v>
      </c>
    </row>
    <row r="168" spans="2:19">
      <c r="B168" s="165" t="s">
        <v>5</v>
      </c>
      <c r="C168" s="239">
        <f t="shared" ref="C168:M168" si="110">P76</f>
        <v>128668112</v>
      </c>
      <c r="D168" s="239">
        <f t="shared" si="110"/>
        <v>154414992.25261691</v>
      </c>
      <c r="E168" s="239">
        <f t="shared" si="110"/>
        <v>0</v>
      </c>
      <c r="F168" s="239">
        <f t="shared" si="110"/>
        <v>0</v>
      </c>
      <c r="G168" s="239">
        <f t="shared" si="110"/>
        <v>0</v>
      </c>
      <c r="H168" s="239">
        <f t="shared" si="110"/>
        <v>0</v>
      </c>
      <c r="I168" s="239">
        <f t="shared" si="110"/>
        <v>0</v>
      </c>
      <c r="J168" s="239">
        <f t="shared" si="110"/>
        <v>0</v>
      </c>
      <c r="K168" s="239">
        <f t="shared" si="110"/>
        <v>0</v>
      </c>
      <c r="L168" s="239">
        <f t="shared" si="110"/>
        <v>0</v>
      </c>
      <c r="M168" s="239">
        <f t="shared" si="110"/>
        <v>0</v>
      </c>
      <c r="N168" s="240"/>
    </row>
  </sheetData>
  <pageMargins left="0.7" right="0.7" top="0.75" bottom="0.75" header="0.3" footer="0.3"/>
  <pageSetup orientation="portrait" horizontalDpi="300" verticalDpi="300" r:id="rId1"/>
  <cellWatches>
    <cellWatch r="D19"/>
  </cellWatche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FFCC"/>
  </sheetPr>
  <dimension ref="B2:O44"/>
  <sheetViews>
    <sheetView showGridLines="0" zoomScale="70" zoomScaleNormal="70" zoomScalePageLayoutView="80" workbookViewId="0"/>
  </sheetViews>
  <sheetFormatPr defaultColWidth="9.21875" defaultRowHeight="13.2"/>
  <cols>
    <col min="1" max="1" width="4.44140625" customWidth="1"/>
    <col min="2" max="2" width="12.21875" style="3" customWidth="1"/>
    <col min="3" max="3" width="17.44140625" style="3" customWidth="1"/>
    <col min="4" max="4" width="15.44140625" style="3" customWidth="1"/>
    <col min="5" max="15" width="13.21875" customWidth="1"/>
  </cols>
  <sheetData>
    <row r="2" spans="2:15" ht="17.399999999999999">
      <c r="B2" s="185" t="str">
        <f>Introduction!B2</f>
        <v xml:space="preserve">LightCounting Optical Components Market Forecast </v>
      </c>
    </row>
    <row r="3" spans="2:15" ht="15">
      <c r="B3" s="599" t="str">
        <f>Introduction!B3</f>
        <v>Published April 28, 2023 - SAMPLE SPREADSHEET</v>
      </c>
    </row>
    <row r="4" spans="2:15" ht="15.6">
      <c r="B4" s="187" t="s">
        <v>210</v>
      </c>
    </row>
    <row r="5" spans="2:15">
      <c r="B5"/>
      <c r="C5"/>
      <c r="D5"/>
    </row>
    <row r="6" spans="2:15">
      <c r="B6" t="s">
        <v>211</v>
      </c>
      <c r="C6"/>
      <c r="D6"/>
    </row>
    <row r="7" spans="2:15">
      <c r="B7"/>
      <c r="C7"/>
      <c r="D7"/>
    </row>
    <row r="8" spans="2:15" ht="17.399999999999999">
      <c r="B8" s="192" t="s">
        <v>167</v>
      </c>
      <c r="F8" s="256" t="s">
        <v>209</v>
      </c>
    </row>
    <row r="9" spans="2:15">
      <c r="B9" s="4" t="s">
        <v>23</v>
      </c>
      <c r="C9" s="4" t="s">
        <v>11</v>
      </c>
      <c r="D9" s="4" t="s">
        <v>12</v>
      </c>
      <c r="E9" s="105">
        <v>2018</v>
      </c>
      <c r="F9" s="105">
        <v>2019</v>
      </c>
      <c r="G9" s="105">
        <v>2020</v>
      </c>
      <c r="H9" s="105">
        <v>2021</v>
      </c>
      <c r="I9" s="105">
        <v>2022</v>
      </c>
      <c r="J9" s="105">
        <v>2023</v>
      </c>
      <c r="K9" s="105">
        <v>2024</v>
      </c>
      <c r="L9" s="105">
        <v>2025</v>
      </c>
      <c r="M9" s="105">
        <v>2026</v>
      </c>
      <c r="N9" s="105">
        <v>2027</v>
      </c>
      <c r="O9" s="105">
        <v>2028</v>
      </c>
    </row>
    <row r="10" spans="2:15" ht="10.5" customHeight="1">
      <c r="B10" s="42" t="s">
        <v>20</v>
      </c>
      <c r="C10" s="42" t="s">
        <v>125</v>
      </c>
      <c r="D10" s="42"/>
      <c r="E10" s="542">
        <v>326257</v>
      </c>
      <c r="F10" s="542">
        <v>376931</v>
      </c>
      <c r="G10" s="542"/>
      <c r="H10" s="542"/>
      <c r="I10" s="542"/>
      <c r="J10" s="542"/>
      <c r="K10" s="542"/>
      <c r="L10" s="542"/>
      <c r="M10" s="542"/>
      <c r="N10" s="542"/>
      <c r="O10" s="542"/>
    </row>
    <row r="11" spans="2:15">
      <c r="B11" s="583" t="s">
        <v>33</v>
      </c>
      <c r="C11" s="115" t="s">
        <v>246</v>
      </c>
      <c r="D11" s="295" t="s">
        <v>24</v>
      </c>
      <c r="E11" s="543">
        <v>38304</v>
      </c>
      <c r="F11" s="543">
        <v>33359</v>
      </c>
      <c r="G11" s="543"/>
      <c r="H11" s="543"/>
      <c r="I11" s="543"/>
      <c r="J11" s="543"/>
      <c r="K11" s="543"/>
      <c r="L11" s="543"/>
      <c r="M11" s="543"/>
      <c r="N11" s="543"/>
      <c r="O11" s="543"/>
    </row>
    <row r="12" spans="2:15">
      <c r="B12" s="581"/>
      <c r="C12" s="115" t="s">
        <v>247</v>
      </c>
      <c r="D12" s="296"/>
      <c r="E12" s="543">
        <v>420136</v>
      </c>
      <c r="F12" s="543">
        <v>529485</v>
      </c>
      <c r="G12" s="543"/>
      <c r="H12" s="543"/>
      <c r="I12" s="543"/>
      <c r="J12" s="543"/>
      <c r="K12" s="543"/>
      <c r="L12" s="543"/>
      <c r="M12" s="543"/>
      <c r="N12" s="543"/>
      <c r="O12" s="543"/>
    </row>
    <row r="13" spans="2:15">
      <c r="B13" s="581"/>
      <c r="C13" s="115" t="s">
        <v>248</v>
      </c>
      <c r="D13" s="296"/>
      <c r="E13" s="543">
        <v>0</v>
      </c>
      <c r="F13" s="543">
        <v>0</v>
      </c>
      <c r="G13" s="543"/>
      <c r="H13" s="543"/>
      <c r="I13" s="543"/>
      <c r="J13" s="543"/>
      <c r="K13" s="543"/>
      <c r="L13" s="543"/>
      <c r="M13" s="543"/>
      <c r="N13" s="543"/>
      <c r="O13" s="543"/>
    </row>
    <row r="14" spans="2:15">
      <c r="B14" s="581"/>
      <c r="C14" s="115" t="s">
        <v>31</v>
      </c>
      <c r="D14" s="296"/>
      <c r="E14" s="543">
        <v>357000</v>
      </c>
      <c r="F14" s="543">
        <v>345000.00000000006</v>
      </c>
      <c r="G14" s="543"/>
      <c r="H14" s="543"/>
      <c r="I14" s="543"/>
      <c r="J14" s="543"/>
      <c r="K14" s="543"/>
      <c r="L14" s="543"/>
      <c r="M14" s="543"/>
      <c r="N14" s="543"/>
      <c r="O14" s="543"/>
    </row>
    <row r="15" spans="2:15">
      <c r="B15" s="581"/>
      <c r="C15" s="115" t="s">
        <v>259</v>
      </c>
      <c r="D15" s="296"/>
      <c r="E15" s="543">
        <v>122000</v>
      </c>
      <c r="F15" s="543">
        <v>217000</v>
      </c>
      <c r="G15" s="543"/>
      <c r="H15" s="543"/>
      <c r="I15" s="543"/>
      <c r="J15" s="543"/>
      <c r="K15" s="543"/>
      <c r="L15" s="543"/>
      <c r="M15" s="543"/>
      <c r="N15" s="543"/>
      <c r="O15" s="543"/>
    </row>
    <row r="16" spans="2:15" ht="12.75" customHeight="1">
      <c r="B16" s="581"/>
      <c r="C16" s="115" t="s">
        <v>132</v>
      </c>
      <c r="D16" s="296"/>
      <c r="E16" s="543">
        <v>17500</v>
      </c>
      <c r="F16" s="543">
        <v>39000</v>
      </c>
      <c r="G16" s="543"/>
      <c r="H16" s="543"/>
      <c r="I16" s="543"/>
      <c r="J16" s="543"/>
      <c r="K16" s="543"/>
      <c r="L16" s="543"/>
      <c r="M16" s="543"/>
      <c r="N16" s="543"/>
      <c r="O16" s="543"/>
    </row>
    <row r="17" spans="2:15" ht="12.75" customHeight="1">
      <c r="B17" s="581"/>
      <c r="C17" s="115" t="s">
        <v>495</v>
      </c>
      <c r="D17" s="296"/>
      <c r="E17" s="543">
        <v>0</v>
      </c>
      <c r="F17" s="543">
        <v>82</v>
      </c>
      <c r="G17" s="543"/>
      <c r="H17" s="543"/>
      <c r="I17" s="543"/>
      <c r="J17" s="543"/>
      <c r="K17" s="543"/>
      <c r="L17" s="543"/>
      <c r="M17" s="543"/>
      <c r="N17" s="543"/>
      <c r="O17" s="543"/>
    </row>
    <row r="18" spans="2:15" ht="12.75" customHeight="1">
      <c r="B18" s="581"/>
      <c r="C18" s="115" t="s">
        <v>421</v>
      </c>
      <c r="D18" s="296"/>
      <c r="E18" s="543">
        <v>0</v>
      </c>
      <c r="F18" s="543">
        <v>0</v>
      </c>
      <c r="G18" s="543"/>
      <c r="H18" s="543"/>
      <c r="I18" s="543"/>
      <c r="J18" s="543"/>
      <c r="K18" s="543"/>
      <c r="L18" s="543"/>
      <c r="M18" s="543"/>
      <c r="N18" s="543"/>
      <c r="O18" s="543"/>
    </row>
    <row r="19" spans="2:15" ht="12.75" customHeight="1">
      <c r="B19" s="581"/>
      <c r="C19" s="115" t="s">
        <v>503</v>
      </c>
      <c r="D19" s="296"/>
      <c r="E19" s="543">
        <v>0</v>
      </c>
      <c r="F19" s="543">
        <v>0</v>
      </c>
      <c r="G19" s="543"/>
      <c r="H19" s="543"/>
      <c r="I19" s="543"/>
      <c r="J19" s="543"/>
      <c r="K19" s="543"/>
      <c r="L19" s="543"/>
      <c r="M19" s="543"/>
      <c r="N19" s="543"/>
      <c r="O19" s="543"/>
    </row>
    <row r="20" spans="2:15" ht="12.75" customHeight="1" thickBot="1">
      <c r="B20" s="591"/>
      <c r="C20" s="115" t="s">
        <v>504</v>
      </c>
      <c r="D20" s="298"/>
      <c r="E20" s="543">
        <v>0</v>
      </c>
      <c r="F20" s="543">
        <v>0</v>
      </c>
      <c r="G20" s="543"/>
      <c r="H20" s="543"/>
      <c r="I20" s="543"/>
      <c r="J20" s="543"/>
      <c r="K20" s="543"/>
      <c r="L20" s="543"/>
      <c r="M20" s="543"/>
      <c r="N20" s="543"/>
      <c r="O20" s="543"/>
    </row>
    <row r="21" spans="2:15">
      <c r="B21" s="593" t="s">
        <v>17</v>
      </c>
      <c r="C21" s="343" t="s">
        <v>18</v>
      </c>
      <c r="D21" s="343" t="s">
        <v>37</v>
      </c>
      <c r="E21" s="344">
        <v>0</v>
      </c>
      <c r="F21" s="344">
        <v>0</v>
      </c>
      <c r="G21" s="344"/>
      <c r="H21" s="344"/>
      <c r="I21" s="344"/>
      <c r="J21" s="344"/>
      <c r="K21" s="344"/>
      <c r="L21" s="344"/>
      <c r="M21" s="344"/>
      <c r="N21" s="344"/>
      <c r="O21" s="344"/>
    </row>
    <row r="22" spans="2:15">
      <c r="B22" s="581"/>
      <c r="C22" s="592" t="s">
        <v>168</v>
      </c>
      <c r="D22" s="115" t="s">
        <v>38</v>
      </c>
      <c r="E22" s="301">
        <v>4962296</v>
      </c>
      <c r="F22" s="301">
        <v>3594917</v>
      </c>
      <c r="G22" s="301"/>
      <c r="H22" s="301"/>
      <c r="I22" s="301"/>
      <c r="J22" s="301"/>
      <c r="K22" s="301"/>
      <c r="L22" s="301"/>
      <c r="M22" s="301"/>
      <c r="N22" s="301"/>
      <c r="O22" s="301"/>
    </row>
    <row r="23" spans="2:15">
      <c r="B23" s="581"/>
      <c r="C23" s="592"/>
      <c r="D23" s="115" t="s">
        <v>37</v>
      </c>
      <c r="E23" s="301">
        <v>7845061</v>
      </c>
      <c r="F23" s="301">
        <v>7456788</v>
      </c>
      <c r="G23" s="301"/>
      <c r="H23" s="301"/>
      <c r="I23" s="301"/>
      <c r="J23" s="301"/>
      <c r="K23" s="301"/>
      <c r="L23" s="301"/>
      <c r="M23" s="301"/>
      <c r="N23" s="301"/>
      <c r="O23" s="301"/>
    </row>
    <row r="24" spans="2:15">
      <c r="B24" s="581"/>
      <c r="C24" s="592"/>
      <c r="D24" s="115" t="s">
        <v>39</v>
      </c>
      <c r="E24" s="301">
        <v>1531619</v>
      </c>
      <c r="F24" s="301">
        <v>1052529</v>
      </c>
      <c r="G24" s="301"/>
      <c r="H24" s="301"/>
      <c r="I24" s="301"/>
      <c r="J24" s="301"/>
      <c r="K24" s="301"/>
      <c r="L24" s="301"/>
      <c r="M24" s="301"/>
      <c r="N24" s="301"/>
      <c r="O24" s="301"/>
    </row>
    <row r="25" spans="2:15">
      <c r="B25" s="581"/>
      <c r="C25" s="592" t="s">
        <v>188</v>
      </c>
      <c r="D25" s="115" t="s">
        <v>38</v>
      </c>
      <c r="E25" s="301">
        <v>14084264</v>
      </c>
      <c r="F25" s="301">
        <v>12626905</v>
      </c>
      <c r="G25" s="301"/>
      <c r="H25" s="301"/>
      <c r="I25" s="301"/>
      <c r="J25" s="301"/>
      <c r="K25" s="301"/>
      <c r="L25" s="301"/>
      <c r="M25" s="301"/>
      <c r="N25" s="301"/>
      <c r="O25" s="301"/>
    </row>
    <row r="26" spans="2:15">
      <c r="B26" s="581"/>
      <c r="C26" s="592"/>
      <c r="D26" s="115" t="s">
        <v>37</v>
      </c>
      <c r="E26" s="301">
        <v>7087259</v>
      </c>
      <c r="F26" s="301">
        <v>5481407</v>
      </c>
      <c r="G26" s="301"/>
      <c r="H26" s="301"/>
      <c r="I26" s="301"/>
      <c r="J26" s="301"/>
      <c r="K26" s="301"/>
      <c r="L26" s="301"/>
      <c r="M26" s="301"/>
      <c r="N26" s="301"/>
      <c r="O26" s="301"/>
    </row>
    <row r="27" spans="2:15">
      <c r="B27" s="581"/>
      <c r="C27" s="592"/>
      <c r="D27" s="115" t="s">
        <v>39</v>
      </c>
      <c r="E27" s="301">
        <v>845482.1</v>
      </c>
      <c r="F27" s="301">
        <v>506727</v>
      </c>
      <c r="G27" s="301"/>
      <c r="H27" s="301"/>
      <c r="I27" s="301"/>
      <c r="J27" s="301"/>
      <c r="K27" s="301"/>
      <c r="L27" s="301"/>
      <c r="M27" s="301"/>
      <c r="N27" s="301"/>
      <c r="O27" s="301"/>
    </row>
    <row r="28" spans="2:15">
      <c r="B28" s="581"/>
      <c r="C28" s="115" t="s">
        <v>240</v>
      </c>
      <c r="D28" s="115" t="s">
        <v>75</v>
      </c>
      <c r="E28" s="301">
        <v>395460</v>
      </c>
      <c r="F28" s="301">
        <v>766509.47368421056</v>
      </c>
      <c r="G28" s="301"/>
      <c r="H28" s="301"/>
      <c r="I28" s="301"/>
      <c r="J28" s="301"/>
      <c r="K28" s="301"/>
      <c r="L28" s="301"/>
      <c r="M28" s="301"/>
      <c r="N28" s="301"/>
      <c r="O28" s="301"/>
    </row>
    <row r="29" spans="2:15">
      <c r="B29" s="581"/>
      <c r="C29" s="115" t="s">
        <v>217</v>
      </c>
      <c r="D29" s="115" t="s">
        <v>75</v>
      </c>
      <c r="E29" s="301">
        <v>3227211.979166667</v>
      </c>
      <c r="F29" s="301">
        <v>2801854.166666667</v>
      </c>
      <c r="G29" s="301"/>
      <c r="H29" s="301"/>
      <c r="I29" s="301"/>
      <c r="J29" s="301"/>
      <c r="K29" s="301"/>
      <c r="L29" s="301"/>
      <c r="M29" s="301"/>
      <c r="N29" s="301"/>
      <c r="O29" s="301"/>
    </row>
    <row r="30" spans="2:15">
      <c r="B30" s="581"/>
      <c r="C30" s="115" t="s">
        <v>249</v>
      </c>
      <c r="D30" s="115" t="s">
        <v>75</v>
      </c>
      <c r="E30" s="301">
        <v>0</v>
      </c>
      <c r="F30" s="301">
        <v>0</v>
      </c>
      <c r="G30" s="301"/>
      <c r="H30" s="301"/>
      <c r="I30" s="301"/>
      <c r="J30" s="301"/>
      <c r="K30" s="301"/>
      <c r="L30" s="301"/>
      <c r="M30" s="301"/>
      <c r="N30" s="301"/>
      <c r="O30" s="301"/>
    </row>
    <row r="31" spans="2:15">
      <c r="B31" s="581"/>
      <c r="C31" s="115" t="s">
        <v>218</v>
      </c>
      <c r="D31" s="115" t="s">
        <v>75</v>
      </c>
      <c r="E31" s="301">
        <v>6512651.3017838728</v>
      </c>
      <c r="F31" s="301">
        <v>8324570.4117278662</v>
      </c>
      <c r="G31" s="301"/>
      <c r="H31" s="301"/>
      <c r="I31" s="301"/>
      <c r="J31" s="301"/>
      <c r="K31" s="301"/>
      <c r="L31" s="301"/>
      <c r="M31" s="301"/>
      <c r="N31" s="301"/>
      <c r="O31" s="301"/>
    </row>
    <row r="32" spans="2:15">
      <c r="B32" s="581"/>
      <c r="C32" s="115" t="s">
        <v>250</v>
      </c>
      <c r="D32" s="115" t="s">
        <v>75</v>
      </c>
      <c r="E32" s="301">
        <v>1063.8297872340427</v>
      </c>
      <c r="F32" s="301">
        <v>11654.736842105263</v>
      </c>
      <c r="G32" s="301"/>
      <c r="H32" s="301"/>
      <c r="I32" s="301"/>
      <c r="J32" s="301"/>
      <c r="K32" s="301"/>
      <c r="L32" s="301"/>
      <c r="M32" s="301"/>
      <c r="N32" s="301"/>
      <c r="O32" s="301"/>
    </row>
    <row r="33" spans="2:15" ht="14.4" thickBot="1">
      <c r="B33" s="594"/>
      <c r="C33" s="341" t="s">
        <v>426</v>
      </c>
      <c r="D33" s="341" t="s">
        <v>75</v>
      </c>
      <c r="E33" s="345">
        <v>41935.483870967742</v>
      </c>
      <c r="F33" s="345">
        <v>156016.62380173019</v>
      </c>
      <c r="G33" s="345"/>
      <c r="H33" s="345"/>
      <c r="I33" s="345"/>
      <c r="J33" s="345"/>
      <c r="K33" s="345"/>
      <c r="L33" s="345"/>
      <c r="M33" s="345"/>
      <c r="N33" s="345"/>
      <c r="O33" s="345"/>
    </row>
    <row r="34" spans="2:15">
      <c r="B34" s="581" t="s">
        <v>5</v>
      </c>
      <c r="C34" s="115" t="s">
        <v>40</v>
      </c>
      <c r="D34" s="115" t="s">
        <v>75</v>
      </c>
      <c r="E34" s="301">
        <v>1306622</v>
      </c>
      <c r="F34" s="301">
        <v>487662</v>
      </c>
      <c r="G34" s="301"/>
      <c r="H34" s="301"/>
      <c r="I34" s="301"/>
      <c r="J34" s="301"/>
      <c r="K34" s="301"/>
      <c r="L34" s="301"/>
      <c r="M34" s="301"/>
      <c r="N34" s="301"/>
      <c r="O34" s="301"/>
    </row>
    <row r="35" spans="2:15">
      <c r="B35" s="581"/>
      <c r="C35" s="152" t="s">
        <v>41</v>
      </c>
      <c r="D35" s="115" t="s">
        <v>75</v>
      </c>
      <c r="E35" s="301">
        <v>5677250</v>
      </c>
      <c r="F35" s="301">
        <v>4999639.0999999996</v>
      </c>
      <c r="G35" s="301"/>
      <c r="H35" s="301"/>
      <c r="I35" s="301"/>
      <c r="J35" s="301"/>
      <c r="K35" s="301"/>
      <c r="L35" s="301"/>
      <c r="M35" s="301"/>
      <c r="N35" s="301"/>
      <c r="O35" s="301"/>
    </row>
    <row r="36" spans="2:15">
      <c r="B36" s="581"/>
      <c r="C36" s="152" t="s">
        <v>111</v>
      </c>
      <c r="D36" s="115" t="s">
        <v>75</v>
      </c>
      <c r="E36" s="301">
        <v>854998</v>
      </c>
      <c r="F36" s="301">
        <v>2197133.4578942787</v>
      </c>
      <c r="G36" s="301"/>
      <c r="H36" s="301"/>
      <c r="I36" s="301"/>
      <c r="J36" s="301"/>
      <c r="K36" s="301"/>
      <c r="L36" s="301"/>
      <c r="M36" s="301"/>
      <c r="N36" s="301"/>
      <c r="O36" s="301"/>
    </row>
    <row r="37" spans="2:15" ht="13.8" thickBot="1">
      <c r="B37" s="594"/>
      <c r="C37" s="342" t="s">
        <v>130</v>
      </c>
      <c r="D37" s="341" t="s">
        <v>75</v>
      </c>
      <c r="E37" s="345">
        <v>300</v>
      </c>
      <c r="F37" s="345">
        <v>3300</v>
      </c>
      <c r="G37" s="345"/>
      <c r="H37" s="345"/>
      <c r="I37" s="345"/>
      <c r="J37" s="345"/>
      <c r="K37" s="345"/>
      <c r="L37" s="345"/>
      <c r="M37" s="345"/>
      <c r="N37" s="345"/>
      <c r="O37" s="345"/>
    </row>
    <row r="38" spans="2:15">
      <c r="B38" s="593" t="s">
        <v>84</v>
      </c>
      <c r="C38" s="343" t="s">
        <v>312</v>
      </c>
      <c r="D38" s="593" t="s">
        <v>75</v>
      </c>
      <c r="E38" s="346">
        <v>8068409.5123438826</v>
      </c>
      <c r="F38" s="346">
        <v>8143755.8995631151</v>
      </c>
      <c r="G38" s="346"/>
      <c r="H38" s="346"/>
      <c r="I38" s="346"/>
      <c r="J38" s="346"/>
      <c r="K38" s="346"/>
      <c r="L38" s="346"/>
      <c r="M38" s="346"/>
      <c r="N38" s="346"/>
      <c r="O38" s="346"/>
    </row>
    <row r="39" spans="2:15">
      <c r="B39" s="581"/>
      <c r="C39" s="115" t="s">
        <v>83</v>
      </c>
      <c r="D39" s="581"/>
      <c r="E39" s="333">
        <v>9428735.2416260391</v>
      </c>
      <c r="F39" s="333">
        <v>22723866.798301022</v>
      </c>
      <c r="G39" s="333"/>
      <c r="H39" s="333"/>
      <c r="I39" s="333"/>
      <c r="J39" s="333"/>
      <c r="K39" s="333"/>
      <c r="L39" s="333"/>
      <c r="M39" s="333"/>
      <c r="N39" s="333"/>
      <c r="O39" s="333"/>
    </row>
    <row r="40" spans="2:15">
      <c r="B40" s="581"/>
      <c r="C40" s="115" t="s">
        <v>242</v>
      </c>
      <c r="D40" s="581"/>
      <c r="E40" s="333">
        <v>357262</v>
      </c>
      <c r="F40" s="333">
        <v>3632434.6563931196</v>
      </c>
      <c r="G40" s="333"/>
      <c r="H40" s="333"/>
      <c r="I40" s="333"/>
      <c r="J40" s="333"/>
      <c r="K40" s="333"/>
      <c r="L40" s="333"/>
      <c r="M40" s="333"/>
      <c r="N40" s="333"/>
      <c r="O40" s="333"/>
    </row>
    <row r="41" spans="2:15">
      <c r="B41" s="581"/>
      <c r="C41" s="298" t="s">
        <v>299</v>
      </c>
      <c r="D41" s="581"/>
      <c r="E41" s="333">
        <v>0</v>
      </c>
      <c r="F41" s="333">
        <v>110894</v>
      </c>
      <c r="G41" s="333"/>
      <c r="H41" s="333"/>
      <c r="I41" s="333"/>
      <c r="J41" s="333"/>
      <c r="K41" s="333"/>
      <c r="L41" s="333"/>
      <c r="M41" s="333"/>
      <c r="N41" s="333"/>
      <c r="O41" s="333"/>
    </row>
    <row r="42" spans="2:15">
      <c r="B42" s="581"/>
      <c r="C42" s="115" t="s">
        <v>31</v>
      </c>
      <c r="D42" s="581"/>
      <c r="E42" s="333">
        <v>0</v>
      </c>
      <c r="F42" s="333">
        <v>12200</v>
      </c>
      <c r="G42" s="333"/>
      <c r="H42" s="333"/>
      <c r="I42" s="333"/>
      <c r="J42" s="333"/>
      <c r="K42" s="333"/>
      <c r="L42" s="333"/>
      <c r="M42" s="333"/>
      <c r="N42" s="333"/>
      <c r="O42" s="333"/>
    </row>
    <row r="43" spans="2:15">
      <c r="B43" s="581"/>
      <c r="C43" s="115" t="s">
        <v>259</v>
      </c>
      <c r="D43" s="581"/>
      <c r="E43" s="333">
        <v>0</v>
      </c>
      <c r="F43" s="333">
        <v>0</v>
      </c>
      <c r="G43" s="333"/>
      <c r="H43" s="333"/>
      <c r="I43" s="333"/>
      <c r="J43" s="333"/>
      <c r="K43" s="333"/>
      <c r="L43" s="333"/>
      <c r="M43" s="333"/>
      <c r="N43" s="333"/>
      <c r="O43" s="333"/>
    </row>
    <row r="44" spans="2:15" ht="13.8" thickBot="1">
      <c r="B44" s="594"/>
      <c r="C44" s="341"/>
      <c r="D44" s="594"/>
      <c r="E44" s="347">
        <v>0</v>
      </c>
      <c r="F44" s="347">
        <v>0</v>
      </c>
      <c r="G44" s="347"/>
      <c r="H44" s="347"/>
      <c r="I44" s="347"/>
      <c r="J44" s="347"/>
      <c r="K44" s="347"/>
      <c r="L44" s="347"/>
      <c r="M44" s="347"/>
      <c r="N44" s="347"/>
      <c r="O44" s="347"/>
    </row>
  </sheetData>
  <mergeCells count="7">
    <mergeCell ref="B11:B20"/>
    <mergeCell ref="C25:C27"/>
    <mergeCell ref="B38:B44"/>
    <mergeCell ref="D38:D44"/>
    <mergeCell ref="B34:B37"/>
    <mergeCell ref="B21:B33"/>
    <mergeCell ref="C22:C2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FFCC"/>
  </sheetPr>
  <dimension ref="A2:X350"/>
  <sheetViews>
    <sheetView showGridLines="0" zoomScale="50" zoomScaleNormal="50" zoomScalePageLayoutView="60" workbookViewId="0"/>
  </sheetViews>
  <sheetFormatPr defaultColWidth="8.77734375" defaultRowHeight="13.8"/>
  <cols>
    <col min="1" max="1" width="4.44140625" style="156" customWidth="1"/>
    <col min="2" max="2" width="32.44140625" style="156" customWidth="1"/>
    <col min="3" max="13" width="13.21875" style="156" customWidth="1"/>
    <col min="14" max="14" width="13.44140625" style="156" customWidth="1"/>
    <col min="15" max="15" width="14.44140625" style="156" customWidth="1"/>
    <col min="16" max="16" width="14.6640625" style="156" customWidth="1"/>
    <col min="17" max="17" width="13.44140625" style="156" customWidth="1"/>
    <col min="18" max="18" width="12.77734375" style="156" customWidth="1"/>
    <col min="19" max="19" width="14" style="156" customWidth="1"/>
    <col min="20" max="20" width="13.21875" style="156" customWidth="1"/>
    <col min="21" max="21" width="12.44140625" style="156" customWidth="1"/>
    <col min="22" max="22" width="10.44140625" style="156" customWidth="1"/>
    <col min="23" max="23" width="11.77734375" style="156" customWidth="1"/>
    <col min="24" max="25" width="10.44140625" style="156" customWidth="1"/>
    <col min="26" max="16384" width="8.77734375" style="156"/>
  </cols>
  <sheetData>
    <row r="2" spans="2:9" ht="17.399999999999999">
      <c r="B2" s="102" t="str">
        <f>Introduction!B2</f>
        <v xml:space="preserve">LightCounting Optical Components Market Forecast </v>
      </c>
    </row>
    <row r="3" spans="2:9" ht="15.6">
      <c r="B3" s="596" t="str">
        <f>Introduction!B3</f>
        <v>Published April 28, 2023 - SAMPLE SPREADSHEET</v>
      </c>
    </row>
    <row r="4" spans="2:9" ht="17.399999999999999">
      <c r="B4" s="184" t="s">
        <v>263</v>
      </c>
    </row>
    <row r="5" spans="2:9" ht="17.399999999999999">
      <c r="B5" s="184"/>
    </row>
    <row r="6" spans="2:9" ht="23.4">
      <c r="B6" s="311" t="s">
        <v>441</v>
      </c>
    </row>
    <row r="8" spans="2:9" ht="18">
      <c r="B8" s="312" t="s">
        <v>442</v>
      </c>
      <c r="C8" s="531"/>
      <c r="D8" s="531"/>
      <c r="E8" s="259"/>
      <c r="F8" s="259"/>
      <c r="G8" s="259"/>
      <c r="H8" s="259"/>
      <c r="I8" s="259"/>
    </row>
    <row r="9" spans="2:9">
      <c r="C9" s="531"/>
      <c r="D9" s="531"/>
      <c r="E9" s="259"/>
      <c r="F9" s="259"/>
      <c r="G9" s="259"/>
      <c r="H9" s="259"/>
      <c r="I9" s="259"/>
    </row>
    <row r="10" spans="2:9">
      <c r="C10" s="531"/>
      <c r="D10" s="531"/>
      <c r="E10" s="259"/>
      <c r="F10" s="259"/>
      <c r="G10" s="259"/>
      <c r="H10" s="259"/>
      <c r="I10" s="259"/>
    </row>
    <row r="11" spans="2:9">
      <c r="C11" s="531"/>
      <c r="D11" s="531"/>
      <c r="E11" s="259"/>
      <c r="F11" s="259"/>
      <c r="G11" s="259"/>
      <c r="H11" s="259"/>
      <c r="I11" s="259"/>
    </row>
    <row r="12" spans="2:9">
      <c r="C12" s="531"/>
      <c r="D12" s="531"/>
      <c r="E12" s="259"/>
      <c r="F12" s="259"/>
      <c r="G12" s="259"/>
      <c r="H12" s="259"/>
      <c r="I12" s="259"/>
    </row>
    <row r="13" spans="2:9">
      <c r="C13" s="531"/>
      <c r="D13" s="531"/>
      <c r="E13" s="259"/>
      <c r="F13" s="259"/>
      <c r="G13" s="259"/>
      <c r="H13" s="259"/>
      <c r="I13" s="259"/>
    </row>
    <row r="14" spans="2:9">
      <c r="C14" s="531"/>
      <c r="D14" s="531"/>
      <c r="E14" s="259"/>
      <c r="F14" s="259"/>
      <c r="G14" s="259"/>
      <c r="H14" s="259"/>
      <c r="I14" s="259"/>
    </row>
    <row r="15" spans="2:9">
      <c r="C15" s="531"/>
      <c r="D15" s="531"/>
      <c r="E15" s="259"/>
      <c r="F15" s="259"/>
      <c r="G15" s="259"/>
      <c r="H15" s="259"/>
      <c r="I15" s="259"/>
    </row>
    <row r="16" spans="2:9">
      <c r="C16" s="531"/>
      <c r="D16" s="531"/>
      <c r="E16" s="259"/>
      <c r="F16" s="259"/>
      <c r="G16" s="259"/>
      <c r="H16" s="259"/>
      <c r="I16" s="259"/>
    </row>
    <row r="17" spans="2:11">
      <c r="C17" s="531"/>
      <c r="D17" s="531"/>
      <c r="E17" s="259"/>
      <c r="F17" s="259"/>
      <c r="G17" s="259"/>
      <c r="H17" s="259"/>
      <c r="I17" s="259"/>
    </row>
    <row r="18" spans="2:11">
      <c r="C18" s="531"/>
      <c r="D18" s="531"/>
      <c r="E18" s="259"/>
      <c r="F18" s="259"/>
      <c r="G18" s="259"/>
      <c r="H18" s="259"/>
      <c r="I18" s="259"/>
    </row>
    <row r="19" spans="2:11">
      <c r="C19" s="531"/>
      <c r="D19" s="531"/>
      <c r="E19" s="259"/>
      <c r="F19" s="259"/>
      <c r="G19" s="259"/>
      <c r="H19" s="259"/>
      <c r="I19" s="259"/>
    </row>
    <row r="20" spans="2:11">
      <c r="C20" s="531"/>
      <c r="D20" s="531"/>
      <c r="E20" s="259"/>
      <c r="F20" s="259"/>
      <c r="G20" s="259"/>
      <c r="H20" s="259"/>
      <c r="I20" s="259"/>
    </row>
    <row r="21" spans="2:11">
      <c r="C21" s="531"/>
      <c r="D21" s="531"/>
      <c r="E21" s="259"/>
      <c r="F21" s="259"/>
      <c r="G21" s="259"/>
      <c r="H21" s="259"/>
      <c r="I21" s="259"/>
    </row>
    <row r="22" spans="2:11">
      <c r="C22" s="531"/>
      <c r="D22" s="531"/>
      <c r="E22" s="259"/>
      <c r="F22" s="259"/>
      <c r="G22" s="259"/>
      <c r="H22" s="259"/>
      <c r="I22" s="259"/>
    </row>
    <row r="23" spans="2:11">
      <c r="C23" s="531"/>
      <c r="D23" s="531"/>
      <c r="E23" s="259"/>
      <c r="F23" s="259"/>
      <c r="G23" s="259"/>
      <c r="H23" s="259"/>
      <c r="I23" s="259"/>
    </row>
    <row r="24" spans="2:11">
      <c r="C24" s="531"/>
      <c r="D24" s="531"/>
      <c r="E24" s="259"/>
      <c r="F24" s="259"/>
      <c r="G24" s="259"/>
      <c r="H24" s="259"/>
      <c r="I24" s="259"/>
    </row>
    <row r="25" spans="2:11">
      <c r="C25" s="531"/>
      <c r="D25" s="531"/>
      <c r="E25" s="259"/>
      <c r="F25" s="259"/>
      <c r="G25" s="259"/>
      <c r="H25" s="259"/>
      <c r="I25" s="259"/>
    </row>
    <row r="26" spans="2:11">
      <c r="C26" s="531"/>
      <c r="D26" s="531"/>
      <c r="E26" s="259"/>
      <c r="F26" s="259"/>
      <c r="G26" s="259"/>
      <c r="H26" s="259"/>
      <c r="I26" s="259"/>
    </row>
    <row r="27" spans="2:11">
      <c r="C27" s="531"/>
      <c r="D27" s="531"/>
      <c r="E27" s="259"/>
      <c r="F27" s="259"/>
      <c r="G27" s="259"/>
      <c r="H27" s="259"/>
      <c r="I27" s="259"/>
    </row>
    <row r="28" spans="2:11">
      <c r="C28" s="531"/>
      <c r="D28" s="531"/>
      <c r="E28" s="259"/>
      <c r="F28" s="259"/>
      <c r="G28" s="259"/>
      <c r="H28" s="259"/>
      <c r="I28" s="259"/>
    </row>
    <row r="29" spans="2:11">
      <c r="C29" s="531"/>
      <c r="D29" s="531"/>
      <c r="E29" s="259"/>
      <c r="F29" s="259"/>
      <c r="G29" s="259"/>
      <c r="H29" s="259"/>
      <c r="I29" s="259"/>
    </row>
    <row r="30" spans="2:11" ht="23.4">
      <c r="B30" s="312" t="s">
        <v>443</v>
      </c>
      <c r="F30" s="546"/>
      <c r="K30" s="546"/>
    </row>
    <row r="39" spans="3:3" ht="14.4">
      <c r="C39" s="569"/>
    </row>
    <row r="52" spans="2:2" ht="18">
      <c r="B52" s="312" t="s">
        <v>444</v>
      </c>
    </row>
    <row r="71" spans="2:10" ht="14.4">
      <c r="B71" s="514" t="s">
        <v>436</v>
      </c>
      <c r="C71" s="279">
        <v>2016</v>
      </c>
      <c r="D71" s="279">
        <v>2017</v>
      </c>
      <c r="E71" s="110">
        <v>2018</v>
      </c>
      <c r="F71" s="110">
        <v>2019</v>
      </c>
      <c r="G71" s="110">
        <v>2020</v>
      </c>
      <c r="H71" s="110">
        <v>2021</v>
      </c>
      <c r="I71" s="110">
        <v>2022</v>
      </c>
      <c r="J71" s="110" t="s">
        <v>492</v>
      </c>
    </row>
    <row r="72" spans="2:10">
      <c r="B72" s="513" t="s">
        <v>434</v>
      </c>
      <c r="C72" s="511">
        <v>176.69215136806716</v>
      </c>
      <c r="D72" s="511">
        <v>171.85648568711298</v>
      </c>
      <c r="E72" s="511">
        <v>171.96407556088107</v>
      </c>
      <c r="F72" s="511"/>
      <c r="G72" s="511"/>
      <c r="H72" s="511"/>
      <c r="I72" s="511"/>
      <c r="J72" s="511"/>
    </row>
    <row r="73" spans="2:10">
      <c r="B73" s="513" t="s">
        <v>435</v>
      </c>
      <c r="C73" s="511">
        <v>51.60541888384882</v>
      </c>
      <c r="D73" s="511">
        <v>63.688943714347737</v>
      </c>
      <c r="E73" s="511">
        <v>97.009259034306709</v>
      </c>
      <c r="F73" s="511"/>
      <c r="G73" s="511"/>
      <c r="H73" s="511"/>
      <c r="I73" s="511"/>
      <c r="J73" s="511"/>
    </row>
    <row r="78" spans="2:10" ht="23.4">
      <c r="B78" s="311" t="s">
        <v>275</v>
      </c>
    </row>
    <row r="80" spans="2:10" ht="15.6">
      <c r="B80" s="261" t="s">
        <v>276</v>
      </c>
    </row>
    <row r="98" spans="2:17" ht="15.6">
      <c r="H98" s="455" t="s">
        <v>477</v>
      </c>
    </row>
    <row r="99" spans="2:17">
      <c r="C99" s="110">
        <v>2010</v>
      </c>
      <c r="D99" s="110">
        <v>2011</v>
      </c>
      <c r="E99" s="110">
        <v>2012</v>
      </c>
      <c r="F99" s="110">
        <v>2013</v>
      </c>
      <c r="G99" s="110">
        <v>2014</v>
      </c>
      <c r="H99" s="110">
        <v>2015</v>
      </c>
      <c r="I99" s="110">
        <v>2016</v>
      </c>
      <c r="J99" s="110">
        <v>2017</v>
      </c>
      <c r="K99" s="110">
        <v>2018</v>
      </c>
      <c r="L99" s="110">
        <v>2019</v>
      </c>
      <c r="M99" s="110">
        <v>2020</v>
      </c>
      <c r="N99" s="110">
        <v>2021</v>
      </c>
      <c r="O99" s="110">
        <v>2022</v>
      </c>
      <c r="P99" s="110" t="s">
        <v>492</v>
      </c>
      <c r="Q99" s="266" t="s">
        <v>494</v>
      </c>
    </row>
    <row r="100" spans="2:17">
      <c r="B100" s="474" t="s">
        <v>301</v>
      </c>
      <c r="C100" s="511">
        <v>11.949143743650291</v>
      </c>
      <c r="D100" s="511">
        <v>15.26648873523358</v>
      </c>
      <c r="E100" s="511">
        <v>23.996349681767459</v>
      </c>
      <c r="F100" s="511">
        <v>30.125902783179761</v>
      </c>
      <c r="G100" s="511"/>
      <c r="H100" s="511"/>
      <c r="I100" s="511"/>
      <c r="J100" s="511"/>
      <c r="K100" s="511"/>
      <c r="L100" s="511"/>
      <c r="M100" s="511"/>
      <c r="N100" s="511"/>
      <c r="O100" s="511"/>
      <c r="P100" s="511"/>
      <c r="Q100" s="499">
        <f>(P100/C100)^(1/13)-1</f>
        <v>-1</v>
      </c>
    </row>
    <row r="101" spans="2:17">
      <c r="B101" s="474" t="s">
        <v>392</v>
      </c>
      <c r="C101" s="253"/>
      <c r="D101" s="499">
        <f t="shared" ref="D101:F101" si="0">D100/C100-1</f>
        <v>0.27762198386358072</v>
      </c>
      <c r="E101" s="319">
        <f t="shared" si="0"/>
        <v>0.57183161746854094</v>
      </c>
      <c r="F101" s="319">
        <f t="shared" si="0"/>
        <v>0.25543689697394134</v>
      </c>
      <c r="G101" s="319"/>
      <c r="H101" s="319"/>
      <c r="I101" s="319"/>
      <c r="J101" s="473"/>
      <c r="K101" s="473"/>
      <c r="L101" s="473"/>
      <c r="M101" s="473"/>
      <c r="N101" s="473"/>
      <c r="O101" s="473"/>
      <c r="P101" s="473"/>
    </row>
    <row r="103" spans="2:17" ht="23.4">
      <c r="B103" s="311" t="s">
        <v>274</v>
      </c>
    </row>
    <row r="105" spans="2:17" ht="15.6">
      <c r="B105" s="261" t="s">
        <v>464</v>
      </c>
      <c r="J105" s="261" t="s">
        <v>382</v>
      </c>
      <c r="P105" s="156" t="s">
        <v>476</v>
      </c>
    </row>
    <row r="126" spans="10:16" ht="15.6">
      <c r="J126" s="422" t="s">
        <v>400</v>
      </c>
      <c r="P126" s="422" t="s">
        <v>500</v>
      </c>
    </row>
    <row r="129" spans="2:13" ht="15.6">
      <c r="B129" s="79" t="s">
        <v>463</v>
      </c>
      <c r="H129" s="422"/>
    </row>
    <row r="130" spans="2:13">
      <c r="C130" s="110">
        <v>2018</v>
      </c>
      <c r="D130" s="110">
        <v>2019</v>
      </c>
      <c r="E130" s="110">
        <v>2020</v>
      </c>
      <c r="F130" s="110">
        <v>2021</v>
      </c>
      <c r="G130" s="110">
        <v>2022</v>
      </c>
      <c r="H130" s="110">
        <v>2023</v>
      </c>
      <c r="I130" s="110">
        <v>2024</v>
      </c>
      <c r="J130" s="110">
        <v>2025</v>
      </c>
      <c r="K130" s="110">
        <v>2026</v>
      </c>
      <c r="L130" s="110">
        <v>2027</v>
      </c>
      <c r="M130" s="110">
        <v>2028</v>
      </c>
    </row>
    <row r="131" spans="2:13">
      <c r="B131" s="500" t="s">
        <v>265</v>
      </c>
      <c r="C131" s="532">
        <v>22.044969496565187</v>
      </c>
      <c r="D131" s="532">
        <v>32.218521414340749</v>
      </c>
      <c r="E131" s="532"/>
      <c r="F131" s="532"/>
      <c r="G131" s="532"/>
      <c r="H131" s="532"/>
      <c r="I131" s="532"/>
      <c r="J131" s="532"/>
      <c r="K131" s="532"/>
      <c r="L131" s="532"/>
      <c r="M131" s="470"/>
    </row>
    <row r="132" spans="2:13">
      <c r="B132" s="501" t="s">
        <v>237</v>
      </c>
      <c r="C132" s="533">
        <v>47.804295142622948</v>
      </c>
      <c r="D132" s="533">
        <v>65.551020938603699</v>
      </c>
      <c r="E132" s="533"/>
      <c r="F132" s="533"/>
      <c r="G132" s="533"/>
      <c r="H132" s="533"/>
      <c r="I132" s="533"/>
      <c r="J132" s="533"/>
      <c r="K132" s="533"/>
      <c r="L132" s="533"/>
      <c r="M132" s="472"/>
    </row>
    <row r="133" spans="2:13">
      <c r="B133" s="502" t="s">
        <v>266</v>
      </c>
      <c r="C133" s="533">
        <v>4.8104253608118679</v>
      </c>
      <c r="D133" s="533">
        <v>4.9272151470555592</v>
      </c>
      <c r="E133" s="533"/>
      <c r="F133" s="533"/>
      <c r="G133" s="533"/>
      <c r="H133" s="533"/>
      <c r="I133" s="533"/>
      <c r="J133" s="533"/>
      <c r="K133" s="533"/>
      <c r="L133" s="533"/>
      <c r="M133" s="472"/>
    </row>
    <row r="134" spans="2:13">
      <c r="B134" s="253" t="s">
        <v>101</v>
      </c>
      <c r="C134" s="515">
        <f t="shared" ref="C134:D134" si="1">SUM(C131:C133)</f>
        <v>74.659689999999998</v>
      </c>
      <c r="D134" s="515">
        <f t="shared" si="1"/>
        <v>102.69675750000002</v>
      </c>
      <c r="E134" s="515"/>
      <c r="F134" s="515"/>
      <c r="G134" s="515"/>
      <c r="H134" s="515"/>
      <c r="I134" s="515"/>
      <c r="J134" s="515"/>
      <c r="K134" s="515"/>
      <c r="L134" s="515"/>
      <c r="M134" s="515"/>
    </row>
    <row r="135" spans="2:13">
      <c r="B135" s="156" t="s">
        <v>350</v>
      </c>
      <c r="C135" s="531">
        <f t="shared" ref="C135:D135" si="2">C131/C134</f>
        <v>0.29527271673061045</v>
      </c>
      <c r="D135" s="531">
        <f t="shared" si="2"/>
        <v>0.31372481662179785</v>
      </c>
      <c r="E135" s="531"/>
      <c r="F135" s="531"/>
      <c r="G135" s="531"/>
      <c r="H135" s="531"/>
      <c r="I135" s="531"/>
      <c r="J135" s="531"/>
      <c r="K135" s="531"/>
      <c r="L135" s="531"/>
      <c r="M135" s="531"/>
    </row>
    <row r="136" spans="2:13">
      <c r="D136" s="531">
        <f t="shared" ref="D136" si="3">D132/D134</f>
        <v>0.63829689012921065</v>
      </c>
      <c r="E136" s="531"/>
      <c r="F136" s="531"/>
      <c r="G136" s="531"/>
      <c r="H136" s="531"/>
      <c r="I136" s="531"/>
      <c r="J136" s="531"/>
      <c r="K136" s="531"/>
      <c r="L136" s="531"/>
      <c r="M136" s="531"/>
    </row>
    <row r="138" spans="2:13" ht="15.6">
      <c r="B138" s="261" t="s">
        <v>490</v>
      </c>
      <c r="I138" s="261"/>
    </row>
    <row r="159" spans="9:15" ht="15.6">
      <c r="I159" s="422"/>
      <c r="O159" s="422"/>
    </row>
    <row r="162" spans="2:15" ht="15.6">
      <c r="B162" s="79" t="s">
        <v>491</v>
      </c>
      <c r="C162"/>
      <c r="D162"/>
      <c r="H162" s="422"/>
    </row>
    <row r="163" spans="2:15">
      <c r="C163" s="110">
        <v>2018</v>
      </c>
      <c r="D163" s="110">
        <v>2019</v>
      </c>
      <c r="E163" s="110">
        <v>2020</v>
      </c>
      <c r="F163" s="110">
        <v>2021</v>
      </c>
      <c r="G163" s="110">
        <v>2022</v>
      </c>
      <c r="H163" s="110">
        <v>2023</v>
      </c>
      <c r="I163" s="110">
        <v>2024</v>
      </c>
      <c r="J163" s="110">
        <v>2025</v>
      </c>
      <c r="K163" s="110">
        <v>2026</v>
      </c>
      <c r="L163" s="110">
        <v>2027</v>
      </c>
      <c r="M163" s="110">
        <v>2028</v>
      </c>
    </row>
    <row r="164" spans="2:15">
      <c r="B164" s="558" t="s">
        <v>419</v>
      </c>
      <c r="C164" s="511">
        <f>SUM('CWDM and DWDM'!F76:F89)</f>
        <v>3693.8165612727266</v>
      </c>
      <c r="D164" s="511">
        <f>SUM('CWDM and DWDM'!G76:G89)</f>
        <v>3325.8018592849726</v>
      </c>
      <c r="E164" s="511">
        <f>SUM('CWDM and DWDM'!H76:H89)</f>
        <v>0</v>
      </c>
      <c r="F164" s="511">
        <f>SUM('CWDM and DWDM'!I76:I89)</f>
        <v>0</v>
      </c>
      <c r="G164" s="511">
        <f>SUM('CWDM and DWDM'!J76:J89)</f>
        <v>0</v>
      </c>
      <c r="H164" s="511">
        <f>SUM('CWDM and DWDM'!K76:K89)</f>
        <v>0</v>
      </c>
      <c r="I164" s="511">
        <f>SUM('CWDM and DWDM'!L76:L89)</f>
        <v>0</v>
      </c>
      <c r="J164" s="511">
        <f>SUM('CWDM and DWDM'!M76:M89)</f>
        <v>0</v>
      </c>
      <c r="K164" s="511">
        <f>SUM('CWDM and DWDM'!N76:N89)</f>
        <v>0</v>
      </c>
      <c r="L164" s="511">
        <f>SUM('CWDM and DWDM'!O76:O89)</f>
        <v>0</v>
      </c>
      <c r="M164" s="511">
        <f>SUM('CWDM and DWDM'!P76:P89)</f>
        <v>0</v>
      </c>
    </row>
    <row r="165" spans="2:15">
      <c r="B165" s="558" t="s">
        <v>269</v>
      </c>
      <c r="C165" s="511">
        <f>SUM('CWDM and DWDM'!F90:F93)</f>
        <v>0</v>
      </c>
      <c r="D165" s="511">
        <f>SUM('CWDM and DWDM'!G90:G93)</f>
        <v>339.76545454545453</v>
      </c>
      <c r="E165" s="511">
        <f>SUM('CWDM and DWDM'!H90:H93)</f>
        <v>0</v>
      </c>
      <c r="F165" s="511">
        <f>SUM('CWDM and DWDM'!I90:I93)</f>
        <v>0</v>
      </c>
      <c r="G165" s="511">
        <f>SUM('CWDM and DWDM'!J90:J93)</f>
        <v>0</v>
      </c>
      <c r="H165" s="511">
        <f>SUM('CWDM and DWDM'!K90:K93)</f>
        <v>0</v>
      </c>
      <c r="I165" s="511">
        <f>SUM('CWDM and DWDM'!L90:L93)</f>
        <v>0</v>
      </c>
      <c r="J165" s="511">
        <f>SUM('CWDM and DWDM'!M90:M93)</f>
        <v>0</v>
      </c>
      <c r="K165" s="511">
        <f>SUM('CWDM and DWDM'!N90:N93)</f>
        <v>0</v>
      </c>
      <c r="L165" s="511">
        <f>SUM('CWDM and DWDM'!O90:O93)</f>
        <v>0</v>
      </c>
      <c r="M165" s="511">
        <f>SUM('CWDM and DWDM'!P90:P93)</f>
        <v>0</v>
      </c>
    </row>
    <row r="166" spans="2:15">
      <c r="B166" s="558" t="s">
        <v>502</v>
      </c>
      <c r="C166" s="511">
        <f>'CWDM and DWDM'!F94</f>
        <v>0</v>
      </c>
      <c r="D166" s="511">
        <f>'CWDM and DWDM'!G94</f>
        <v>0.82</v>
      </c>
      <c r="E166" s="511">
        <f>'CWDM and DWDM'!H94</f>
        <v>0</v>
      </c>
      <c r="F166" s="511">
        <f>'CWDM and DWDM'!I94</f>
        <v>0</v>
      </c>
      <c r="G166" s="511">
        <f>'CWDM and DWDM'!J94</f>
        <v>0</v>
      </c>
      <c r="H166" s="511">
        <f>'CWDM and DWDM'!K94</f>
        <v>0</v>
      </c>
      <c r="I166" s="511">
        <f>'CWDM and DWDM'!L94</f>
        <v>0</v>
      </c>
      <c r="J166" s="511">
        <f>'CWDM and DWDM'!M94</f>
        <v>0</v>
      </c>
      <c r="K166" s="511">
        <f>'CWDM and DWDM'!N94</f>
        <v>0</v>
      </c>
      <c r="L166" s="511">
        <f>'CWDM and DWDM'!O94</f>
        <v>0</v>
      </c>
      <c r="M166" s="511">
        <f>'CWDM and DWDM'!P94</f>
        <v>0</v>
      </c>
    </row>
    <row r="167" spans="2:15">
      <c r="B167" s="558" t="s">
        <v>501</v>
      </c>
      <c r="C167" s="511">
        <f>SUM('CWDM and DWDM'!F95:F98)</f>
        <v>0</v>
      </c>
      <c r="D167" s="511">
        <f>SUM('CWDM and DWDM'!G95:G98)</f>
        <v>0</v>
      </c>
      <c r="E167" s="511">
        <f>SUM('CWDM and DWDM'!H95:H98)</f>
        <v>0</v>
      </c>
      <c r="F167" s="511">
        <f>SUM('CWDM and DWDM'!I95:I98)</f>
        <v>0</v>
      </c>
      <c r="G167" s="511">
        <f>SUM('CWDM and DWDM'!J95:J98)</f>
        <v>0</v>
      </c>
      <c r="H167" s="511">
        <f>SUM('CWDM and DWDM'!K95:K98)</f>
        <v>0</v>
      </c>
      <c r="I167" s="511">
        <f>SUM('CWDM and DWDM'!L95:L98)</f>
        <v>0</v>
      </c>
      <c r="J167" s="511">
        <f>SUM('CWDM and DWDM'!M95:M98)</f>
        <v>0</v>
      </c>
      <c r="K167" s="511">
        <f>SUM('CWDM and DWDM'!N95:N98)</f>
        <v>0</v>
      </c>
      <c r="L167" s="511">
        <f>SUM('CWDM and DWDM'!O95:O98)</f>
        <v>0</v>
      </c>
      <c r="M167" s="511">
        <f>SUM('CWDM and DWDM'!P95:P98)</f>
        <v>0</v>
      </c>
    </row>
    <row r="168" spans="2:15">
      <c r="B168" s="253" t="s">
        <v>101</v>
      </c>
      <c r="C168" s="511">
        <f t="shared" ref="C168:M168" si="4">SUM(C164:C166)</f>
        <v>3693.8165612727266</v>
      </c>
      <c r="D168" s="511">
        <f t="shared" si="4"/>
        <v>3666.3873138304275</v>
      </c>
      <c r="E168" s="511">
        <f t="shared" si="4"/>
        <v>0</v>
      </c>
      <c r="F168" s="511">
        <f t="shared" si="4"/>
        <v>0</v>
      </c>
      <c r="G168" s="511">
        <f t="shared" si="4"/>
        <v>0</v>
      </c>
      <c r="H168" s="511">
        <f t="shared" si="4"/>
        <v>0</v>
      </c>
      <c r="I168" s="511">
        <f t="shared" si="4"/>
        <v>0</v>
      </c>
      <c r="J168" s="511">
        <f t="shared" si="4"/>
        <v>0</v>
      </c>
      <c r="K168" s="511">
        <f t="shared" si="4"/>
        <v>0</v>
      </c>
      <c r="L168" s="511">
        <f t="shared" si="4"/>
        <v>0</v>
      </c>
      <c r="M168" s="511">
        <f t="shared" si="4"/>
        <v>0</v>
      </c>
    </row>
    <row r="169" spans="2:15">
      <c r="C169" s="549"/>
      <c r="D169" s="549"/>
      <c r="E169" s="549"/>
      <c r="F169" s="549"/>
      <c r="G169" s="549"/>
      <c r="H169" s="549"/>
      <c r="I169" s="549"/>
      <c r="J169" s="549"/>
      <c r="K169" s="549"/>
      <c r="L169" s="549"/>
      <c r="M169" s="549"/>
    </row>
    <row r="170" spans="2:15">
      <c r="D170" s="531"/>
      <c r="E170" s="531"/>
      <c r="F170" s="531"/>
      <c r="G170" s="531"/>
      <c r="H170" s="531"/>
      <c r="I170" s="531"/>
      <c r="J170" s="531"/>
      <c r="K170" s="531"/>
      <c r="L170" s="531"/>
      <c r="M170" s="531"/>
      <c r="N170" s="531"/>
      <c r="O170" s="531"/>
    </row>
    <row r="171" spans="2:15" ht="23.4">
      <c r="B171" s="311" t="s">
        <v>270</v>
      </c>
    </row>
    <row r="173" spans="2:15" ht="15.6">
      <c r="B173" s="261" t="s">
        <v>271</v>
      </c>
      <c r="O173" s="261" t="s">
        <v>367</v>
      </c>
    </row>
    <row r="195" spans="1:24" ht="15.6">
      <c r="B195" s="79" t="s">
        <v>368</v>
      </c>
      <c r="C195"/>
      <c r="D195"/>
      <c r="E195"/>
      <c r="F195"/>
      <c r="G195"/>
      <c r="I195"/>
      <c r="M195"/>
      <c r="Q195"/>
      <c r="R195"/>
      <c r="U195" s="554"/>
      <c r="X195" s="554"/>
    </row>
    <row r="196" spans="1:24">
      <c r="B196" s="163" t="s">
        <v>3</v>
      </c>
      <c r="C196" s="110">
        <v>2007</v>
      </c>
      <c r="D196" s="110">
        <v>2008</v>
      </c>
      <c r="E196" s="110">
        <v>2009</v>
      </c>
      <c r="F196" s="110">
        <v>2010</v>
      </c>
      <c r="G196" s="110">
        <v>2011</v>
      </c>
      <c r="H196" s="110">
        <v>2012</v>
      </c>
      <c r="I196" s="110">
        <v>2013</v>
      </c>
      <c r="J196" s="110">
        <v>2014</v>
      </c>
      <c r="K196" s="110">
        <v>2015</v>
      </c>
      <c r="L196" s="110">
        <v>2016</v>
      </c>
      <c r="M196" s="111">
        <v>2017</v>
      </c>
      <c r="N196" s="110">
        <v>2018</v>
      </c>
      <c r="O196" s="110">
        <v>2019</v>
      </c>
      <c r="P196" s="110">
        <v>2020</v>
      </c>
      <c r="Q196" s="110">
        <v>2021</v>
      </c>
      <c r="R196" s="110">
        <v>2022</v>
      </c>
      <c r="S196" s="110">
        <v>2023</v>
      </c>
      <c r="T196" s="110">
        <v>2024</v>
      </c>
      <c r="U196" s="110">
        <v>2025</v>
      </c>
      <c r="V196" s="110">
        <v>2026</v>
      </c>
      <c r="W196" s="110">
        <v>2027</v>
      </c>
      <c r="X196" s="110">
        <v>2028</v>
      </c>
    </row>
    <row r="197" spans="1:24">
      <c r="B197" s="170" t="s">
        <v>353</v>
      </c>
      <c r="C197" s="425">
        <v>3.40294775</v>
      </c>
      <c r="D197" s="425">
        <v>4.9481772499999996</v>
      </c>
      <c r="E197" s="425">
        <v>4.4359250000000001</v>
      </c>
      <c r="F197" s="425">
        <v>5.3562000000000003</v>
      </c>
      <c r="G197" s="425"/>
      <c r="H197" s="425"/>
      <c r="I197" s="425"/>
      <c r="J197" s="425"/>
      <c r="K197" s="425"/>
      <c r="L197" s="506"/>
      <c r="M197" s="506"/>
      <c r="N197" s="506"/>
      <c r="O197" s="506"/>
      <c r="P197" s="506"/>
      <c r="Q197" s="506"/>
      <c r="R197" s="506"/>
      <c r="S197" s="506"/>
      <c r="T197" s="506"/>
      <c r="U197" s="506"/>
      <c r="V197" s="506"/>
      <c r="W197" s="506"/>
      <c r="X197" s="506"/>
    </row>
    <row r="198" spans="1:24">
      <c r="B198" s="23" t="s">
        <v>354</v>
      </c>
      <c r="C198" s="424">
        <v>0</v>
      </c>
      <c r="D198" s="424">
        <v>0</v>
      </c>
      <c r="E198" s="424">
        <v>0</v>
      </c>
      <c r="F198" s="424">
        <v>0</v>
      </c>
      <c r="G198" s="424"/>
      <c r="H198" s="424"/>
      <c r="I198" s="424"/>
      <c r="J198" s="424"/>
      <c r="K198" s="424"/>
      <c r="L198" s="507"/>
      <c r="M198" s="507"/>
      <c r="N198" s="507"/>
      <c r="O198" s="507"/>
      <c r="P198" s="507"/>
      <c r="Q198" s="507"/>
      <c r="R198" s="507"/>
      <c r="S198" s="507"/>
      <c r="T198" s="507"/>
      <c r="U198" s="507"/>
      <c r="V198" s="507"/>
      <c r="W198" s="507"/>
      <c r="X198" s="507"/>
    </row>
    <row r="199" spans="1:24">
      <c r="B199" s="26" t="s">
        <v>355</v>
      </c>
      <c r="C199" s="426">
        <v>8.1134152999999998</v>
      </c>
      <c r="D199" s="426">
        <v>8.2080601280896808</v>
      </c>
      <c r="E199" s="426">
        <v>7.0048540133463595</v>
      </c>
      <c r="F199" s="426">
        <v>13.555659155341536</v>
      </c>
      <c r="G199" s="426"/>
      <c r="H199" s="426"/>
      <c r="I199" s="426"/>
      <c r="J199" s="426"/>
      <c r="K199" s="426"/>
      <c r="L199" s="426"/>
      <c r="M199" s="426"/>
      <c r="N199" s="508"/>
      <c r="O199" s="508"/>
      <c r="P199" s="508"/>
      <c r="Q199" s="508"/>
      <c r="R199" s="508"/>
      <c r="S199" s="508"/>
      <c r="T199" s="508"/>
      <c r="U199" s="508"/>
      <c r="V199" s="508"/>
      <c r="W199" s="508"/>
      <c r="X199" s="508"/>
    </row>
    <row r="201" spans="1:24" ht="15.6">
      <c r="B201" s="79" t="s">
        <v>427</v>
      </c>
      <c r="C201"/>
      <c r="E201"/>
      <c r="N201" s="422"/>
      <c r="O201" s="422"/>
    </row>
    <row r="202" spans="1:24">
      <c r="B202" s="163" t="s">
        <v>3</v>
      </c>
      <c r="C202" s="110">
        <v>2010</v>
      </c>
      <c r="D202" s="110">
        <v>2011</v>
      </c>
      <c r="E202" s="110">
        <v>2012</v>
      </c>
      <c r="F202" s="110">
        <v>2013</v>
      </c>
      <c r="G202" s="110">
        <v>2014</v>
      </c>
      <c r="H202" s="110">
        <v>2015</v>
      </c>
      <c r="I202" s="110">
        <v>2016</v>
      </c>
      <c r="J202" s="111">
        <v>2017</v>
      </c>
      <c r="K202" s="110">
        <v>2018</v>
      </c>
      <c r="L202" s="110">
        <v>2019</v>
      </c>
      <c r="M202" s="110">
        <v>2020</v>
      </c>
      <c r="N202" s="110">
        <v>2021</v>
      </c>
      <c r="O202" s="110">
        <v>2022</v>
      </c>
      <c r="P202" s="110">
        <v>2023</v>
      </c>
      <c r="Q202" s="110">
        <v>2024</v>
      </c>
      <c r="R202" s="110">
        <v>2025</v>
      </c>
      <c r="S202" s="110">
        <v>2026</v>
      </c>
      <c r="T202" s="110">
        <v>2027</v>
      </c>
      <c r="U202" s="110">
        <v>2028</v>
      </c>
    </row>
    <row r="203" spans="1:24">
      <c r="B203" s="170" t="s">
        <v>428</v>
      </c>
      <c r="C203" s="109">
        <f>SUM(C199:F199)</f>
        <v>36.881988596777575</v>
      </c>
      <c r="D203" s="109">
        <f>C203+G199</f>
        <v>36.881988596777575</v>
      </c>
      <c r="E203" s="109">
        <f t="shared" ref="E203:F203" si="5">D203+H199</f>
        <v>36.881988596777575</v>
      </c>
      <c r="F203" s="109">
        <f t="shared" si="5"/>
        <v>36.881988596777575</v>
      </c>
      <c r="G203" s="109"/>
      <c r="H203" s="109"/>
      <c r="I203" s="109"/>
      <c r="J203" s="109"/>
      <c r="K203" s="109"/>
      <c r="L203" s="109"/>
      <c r="M203" s="109"/>
      <c r="N203" s="109"/>
      <c r="O203" s="109"/>
      <c r="P203" s="109"/>
      <c r="Q203" s="109"/>
      <c r="R203" s="109"/>
      <c r="S203" s="109"/>
      <c r="T203" s="109"/>
      <c r="U203" s="109"/>
    </row>
    <row r="204" spans="1:24">
      <c r="B204" s="26" t="s">
        <v>429</v>
      </c>
      <c r="C204" s="69">
        <f>SUM(C197:F198)</f>
        <v>18.143250000000002</v>
      </c>
      <c r="D204" s="69">
        <f>C204+SUM(G197:G198)</f>
        <v>18.143250000000002</v>
      </c>
      <c r="E204" s="69">
        <f t="shared" ref="E204:F204" si="6">D204+SUM(H197:H198)</f>
        <v>18.143250000000002</v>
      </c>
      <c r="F204" s="69">
        <f t="shared" si="6"/>
        <v>18.143250000000002</v>
      </c>
      <c r="G204" s="69"/>
      <c r="H204" s="69"/>
      <c r="I204" s="69"/>
      <c r="J204" s="69"/>
      <c r="K204" s="69"/>
      <c r="L204" s="69"/>
      <c r="M204" s="69"/>
      <c r="N204" s="69"/>
      <c r="O204" s="69"/>
      <c r="P204" s="69"/>
      <c r="Q204" s="69"/>
      <c r="R204" s="69"/>
      <c r="S204" s="69"/>
      <c r="T204" s="69"/>
      <c r="U204" s="69"/>
    </row>
    <row r="205" spans="1:24" customFormat="1">
      <c r="A205" s="156"/>
      <c r="E205" s="156"/>
    </row>
    <row r="206" spans="1:24" ht="15.6">
      <c r="B206" s="79" t="s">
        <v>369</v>
      </c>
      <c r="C206"/>
      <c r="D206"/>
      <c r="E206"/>
      <c r="S206" s="554"/>
      <c r="U206" s="554"/>
    </row>
    <row r="207" spans="1:24">
      <c r="B207" s="163" t="s">
        <v>3</v>
      </c>
      <c r="C207" s="110">
        <v>2010</v>
      </c>
      <c r="D207" s="110">
        <v>2011</v>
      </c>
      <c r="E207" s="110">
        <v>2012</v>
      </c>
      <c r="F207" s="110">
        <v>2013</v>
      </c>
      <c r="G207" s="110">
        <v>2014</v>
      </c>
      <c r="H207" s="110">
        <v>2015</v>
      </c>
      <c r="I207" s="110">
        <v>2016</v>
      </c>
      <c r="J207" s="111">
        <v>2017</v>
      </c>
      <c r="K207" s="110">
        <v>2018</v>
      </c>
      <c r="L207" s="110">
        <v>2019</v>
      </c>
      <c r="M207" s="110">
        <v>2020</v>
      </c>
      <c r="N207" s="110">
        <v>2021</v>
      </c>
      <c r="O207" s="110">
        <v>2022</v>
      </c>
      <c r="P207" s="110">
        <v>2023</v>
      </c>
      <c r="Q207" s="110">
        <v>2024</v>
      </c>
      <c r="R207" s="110">
        <v>2025</v>
      </c>
      <c r="S207" s="110">
        <v>2026</v>
      </c>
      <c r="T207" s="110">
        <v>2027</v>
      </c>
      <c r="U207" s="110">
        <v>2028</v>
      </c>
    </row>
    <row r="208" spans="1:24">
      <c r="B208" s="170" t="s">
        <v>303</v>
      </c>
      <c r="C208" s="550">
        <f t="shared" ref="C208:E208" si="7">C210-C209</f>
        <v>12369267.23113355</v>
      </c>
      <c r="D208" s="550">
        <f t="shared" si="7"/>
        <v>16706123.229828592</v>
      </c>
      <c r="E208" s="109">
        <f t="shared" si="7"/>
        <v>21915782.254107412</v>
      </c>
      <c r="F208" s="109"/>
      <c r="G208" s="109"/>
      <c r="H208" s="109"/>
      <c r="I208" s="109"/>
      <c r="J208" s="109"/>
      <c r="K208" s="109"/>
      <c r="L208" s="109"/>
      <c r="M208" s="109"/>
      <c r="N208" s="109"/>
      <c r="O208" s="109"/>
      <c r="P208" s="109"/>
      <c r="Q208" s="109"/>
      <c r="R208" s="109"/>
      <c r="S208" s="109"/>
      <c r="T208" s="109"/>
      <c r="U208" s="109"/>
    </row>
    <row r="209" spans="1:21">
      <c r="B209" s="23" t="s">
        <v>356</v>
      </c>
      <c r="C209" s="552">
        <v>2315701.9833646622</v>
      </c>
      <c r="D209" s="552">
        <v>9815216.2041024007</v>
      </c>
      <c r="E209" s="70">
        <v>30515737.48593707</v>
      </c>
      <c r="F209" s="70"/>
      <c r="G209" s="70"/>
      <c r="H209" s="70"/>
      <c r="I209" s="70"/>
      <c r="J209" s="70"/>
      <c r="K209" s="504"/>
      <c r="L209" s="504"/>
      <c r="M209" s="504"/>
      <c r="N209" s="504"/>
      <c r="O209" s="504"/>
      <c r="P209" s="504"/>
      <c r="Q209" s="504"/>
      <c r="R209" s="504"/>
      <c r="S209" s="504"/>
      <c r="T209" s="504"/>
      <c r="U209" s="504"/>
    </row>
    <row r="210" spans="1:21">
      <c r="B210" s="26" t="s">
        <v>370</v>
      </c>
      <c r="C210" s="551">
        <v>14684969.214498213</v>
      </c>
      <c r="D210" s="551">
        <v>26521339.433930993</v>
      </c>
      <c r="E210" s="69">
        <v>52431519.740044482</v>
      </c>
      <c r="F210" s="69"/>
      <c r="G210" s="69"/>
      <c r="H210" s="69"/>
      <c r="I210" s="69"/>
      <c r="J210" s="69"/>
      <c r="K210" s="505"/>
      <c r="L210" s="505"/>
      <c r="M210" s="505"/>
      <c r="N210" s="505"/>
      <c r="O210" s="505"/>
      <c r="P210" s="505"/>
      <c r="Q210" s="505"/>
      <c r="R210" s="505"/>
      <c r="S210" s="505"/>
      <c r="T210" s="505"/>
      <c r="U210" s="505"/>
    </row>
    <row r="211" spans="1:21" customFormat="1">
      <c r="A211" s="156"/>
      <c r="E211" s="156"/>
      <c r="U211" s="156"/>
    </row>
    <row r="212" spans="1:21" ht="15.6">
      <c r="B212" s="261" t="s">
        <v>296</v>
      </c>
    </row>
    <row r="218" spans="1:21" ht="18">
      <c r="H218" s="324"/>
    </row>
    <row r="220" spans="1:21" ht="15.6">
      <c r="H220" s="422"/>
    </row>
    <row r="232" spans="2:13" ht="15.6">
      <c r="H232" s="422" t="s">
        <v>381</v>
      </c>
    </row>
    <row r="233" spans="2:13">
      <c r="B233" s="163" t="s">
        <v>3</v>
      </c>
      <c r="C233" s="110">
        <v>2018</v>
      </c>
      <c r="D233" s="110">
        <v>2019</v>
      </c>
      <c r="E233" s="110">
        <v>2020</v>
      </c>
      <c r="F233" s="110">
        <v>2021</v>
      </c>
      <c r="G233" s="110">
        <v>2022</v>
      </c>
      <c r="H233" s="110">
        <v>2023</v>
      </c>
      <c r="I233" s="110">
        <v>2024</v>
      </c>
      <c r="J233" s="110">
        <v>2025</v>
      </c>
      <c r="K233" s="105">
        <v>2026</v>
      </c>
      <c r="L233" s="105">
        <v>2027</v>
      </c>
      <c r="M233" s="105">
        <v>2028</v>
      </c>
    </row>
    <row r="234" spans="2:13">
      <c r="B234" s="170" t="s">
        <v>297</v>
      </c>
      <c r="C234" s="106">
        <f>FTTx!C69-SUM(C235:C237)</f>
        <v>531.49274705053188</v>
      </c>
      <c r="D234" s="106">
        <f>FTTx!D69-SUM(D235:D237)</f>
        <v>329.68830389109735</v>
      </c>
      <c r="E234" s="106">
        <f>FTTx!E69-SUM(E235:E237)</f>
        <v>0</v>
      </c>
      <c r="F234" s="106">
        <f>FTTx!F69-SUM(F235:F237)</f>
        <v>0</v>
      </c>
      <c r="G234" s="106">
        <f>FTTx!G69-SUM(G235:G237)</f>
        <v>0</v>
      </c>
      <c r="H234" s="106">
        <f>FTTx!H69-SUM(H235:H237)</f>
        <v>0</v>
      </c>
      <c r="I234" s="106">
        <f>FTTx!I69-SUM(I235:I237)</f>
        <v>0</v>
      </c>
      <c r="J234" s="106">
        <f>FTTx!J69-SUM(J235:J237)</f>
        <v>0</v>
      </c>
      <c r="K234" s="106">
        <f>FTTx!K69-SUM(K235:K237)</f>
        <v>0</v>
      </c>
      <c r="L234" s="106">
        <f>FTTx!L69-SUM(L235:L237)</f>
        <v>0</v>
      </c>
      <c r="M234" s="106">
        <f>FTTx!M69-SUM(M235:M237)</f>
        <v>0</v>
      </c>
    </row>
    <row r="235" spans="2:13">
      <c r="B235" s="23" t="s">
        <v>36</v>
      </c>
      <c r="C235" s="65">
        <f>SUM(FTTx!C58:C62)</f>
        <v>177.16118277626254</v>
      </c>
      <c r="D235" s="65">
        <f>SUM(FTTx!D58:D62)</f>
        <v>240.88624230991547</v>
      </c>
      <c r="E235" s="65">
        <f>SUM(FTTx!E58:E62)</f>
        <v>0</v>
      </c>
      <c r="F235" s="65">
        <f>SUM(FTTx!F58:F62)</f>
        <v>0</v>
      </c>
      <c r="G235" s="65">
        <f>SUM(FTTx!G58:G62)</f>
        <v>0</v>
      </c>
      <c r="H235" s="65">
        <f>SUM(FTTx!H58:H62)</f>
        <v>0</v>
      </c>
      <c r="I235" s="65">
        <f>SUM(FTTx!I58:I62)</f>
        <v>0</v>
      </c>
      <c r="J235" s="65">
        <f>SUM(FTTx!J58:J62)</f>
        <v>0</v>
      </c>
      <c r="K235" s="65">
        <f>SUM(FTTx!K58:K62)</f>
        <v>0</v>
      </c>
      <c r="L235" s="65">
        <f>SUM(FTTx!L58:L62)</f>
        <v>0</v>
      </c>
      <c r="M235" s="65">
        <f>SUM(FTTx!M58:M62)</f>
        <v>0</v>
      </c>
    </row>
    <row r="236" spans="2:13">
      <c r="B236" s="23" t="s">
        <v>480</v>
      </c>
      <c r="C236" s="65">
        <f>SUM(FTTx!C65:C66)</f>
        <v>0</v>
      </c>
      <c r="D236" s="65">
        <f>SUM(FTTx!D65:D66)</f>
        <v>0</v>
      </c>
      <c r="E236" s="65">
        <f>SUM(FTTx!E65:E66)</f>
        <v>0</v>
      </c>
      <c r="F236" s="65">
        <f>SUM(FTTx!F65:F66)</f>
        <v>0</v>
      </c>
      <c r="G236" s="65">
        <f>SUM(FTTx!G65:G66)</f>
        <v>0</v>
      </c>
      <c r="H236" s="65">
        <f>SUM(FTTx!H65:H66)</f>
        <v>0</v>
      </c>
      <c r="I236" s="65">
        <f>SUM(FTTx!I65:I66)</f>
        <v>0</v>
      </c>
      <c r="J236" s="65">
        <f>SUM(FTTx!J65:J66)</f>
        <v>0</v>
      </c>
      <c r="K236" s="65">
        <f>SUM(FTTx!K65:K66)</f>
        <v>0</v>
      </c>
      <c r="L236" s="65">
        <f>SUM(FTTx!L65:L66)</f>
        <v>0</v>
      </c>
      <c r="M236" s="65">
        <f>SUM(FTTx!M65:M66)</f>
        <v>0</v>
      </c>
    </row>
    <row r="237" spans="2:13">
      <c r="B237" s="26" t="s">
        <v>481</v>
      </c>
      <c r="C237" s="66">
        <f>SUM(FTTx!C67:C68)</f>
        <v>0</v>
      </c>
      <c r="D237" s="66">
        <f>SUM(FTTx!D67:D68)</f>
        <v>0</v>
      </c>
      <c r="E237" s="66">
        <f>SUM(FTTx!E67:E68)</f>
        <v>0</v>
      </c>
      <c r="F237" s="66">
        <f>SUM(FTTx!F67:F68)</f>
        <v>0</v>
      </c>
      <c r="G237" s="66">
        <f>SUM(FTTx!G67:G68)</f>
        <v>0</v>
      </c>
      <c r="H237" s="66">
        <f>SUM(FTTx!H67:H68)</f>
        <v>0</v>
      </c>
      <c r="I237" s="66">
        <f>SUM(FTTx!I67:I68)</f>
        <v>0</v>
      </c>
      <c r="J237" s="66">
        <f>SUM(FTTx!J67:J68)</f>
        <v>0</v>
      </c>
      <c r="K237" s="66">
        <f>SUM(FTTx!K67:K68)</f>
        <v>0</v>
      </c>
      <c r="L237" s="66">
        <f>SUM(FTTx!L67:L68)</f>
        <v>0</v>
      </c>
      <c r="M237" s="66">
        <f>SUM(FTTx!M67:M68)</f>
        <v>0</v>
      </c>
    </row>
    <row r="238" spans="2:13">
      <c r="B238" s="170" t="s">
        <v>478</v>
      </c>
      <c r="C238" s="109">
        <f>FTTx!C22+FTTx!C23</f>
        <v>0</v>
      </c>
      <c r="D238" s="109">
        <f>FTTx!D22+FTTx!D23</f>
        <v>0</v>
      </c>
      <c r="E238" s="109">
        <f>FTTx!E22+FTTx!E23</f>
        <v>0</v>
      </c>
      <c r="F238" s="109">
        <f>FTTx!F22+FTTx!F23</f>
        <v>0</v>
      </c>
      <c r="G238" s="109">
        <f>FTTx!G22+FTTx!G23</f>
        <v>0</v>
      </c>
      <c r="H238" s="109">
        <f>FTTx!H22+FTTx!H23</f>
        <v>0</v>
      </c>
      <c r="I238" s="109">
        <f>FTTx!I22+FTTx!I23</f>
        <v>0</v>
      </c>
      <c r="J238" s="109">
        <f>FTTx!J22+FTTx!J23</f>
        <v>0</v>
      </c>
      <c r="K238" s="109">
        <f>FTTx!K22+FTTx!K23</f>
        <v>0</v>
      </c>
      <c r="L238" s="109">
        <f>FTTx!L22+FTTx!L23</f>
        <v>0</v>
      </c>
      <c r="M238" s="109">
        <f>FTTx!M22+FTTx!M23</f>
        <v>0</v>
      </c>
    </row>
    <row r="239" spans="2:13">
      <c r="B239" s="26" t="s">
        <v>479</v>
      </c>
      <c r="C239" s="69">
        <f>FTTx!C24+FTTx!C25</f>
        <v>0</v>
      </c>
      <c r="D239" s="69">
        <f>FTTx!D24+FTTx!D25</f>
        <v>0</v>
      </c>
      <c r="E239" s="69">
        <f>FTTx!E24+FTTx!E25</f>
        <v>0</v>
      </c>
      <c r="F239" s="69">
        <f>FTTx!F24+FTTx!F25</f>
        <v>0</v>
      </c>
      <c r="G239" s="69">
        <f>FTTx!G24+FTTx!G25</f>
        <v>0</v>
      </c>
      <c r="H239" s="69">
        <f>FTTx!H24+FTTx!H25</f>
        <v>0</v>
      </c>
      <c r="I239" s="69">
        <f>FTTx!I24+FTTx!I25</f>
        <v>0</v>
      </c>
      <c r="J239" s="69">
        <f>FTTx!J24+FTTx!J25</f>
        <v>0</v>
      </c>
      <c r="K239" s="69">
        <f>FTTx!K24+FTTx!K25</f>
        <v>0</v>
      </c>
      <c r="L239" s="69">
        <f>FTTx!L24+FTTx!L25</f>
        <v>0</v>
      </c>
      <c r="M239" s="69">
        <f>FTTx!M24+FTTx!M25</f>
        <v>0</v>
      </c>
    </row>
    <row r="240" spans="2:13">
      <c r="C240" s="325">
        <f>SUM(C234:C237)-FTTx!C69</f>
        <v>0</v>
      </c>
      <c r="D240" s="325">
        <f>SUM(D234:D237)-FTTx!D69</f>
        <v>0</v>
      </c>
      <c r="E240" s="325">
        <f>SUM(E234:E237)-FTTx!E69</f>
        <v>0</v>
      </c>
      <c r="F240" s="325">
        <f>SUM(F234:F237)-FTTx!F69</f>
        <v>0</v>
      </c>
      <c r="G240" s="325">
        <f>SUM(G234:G237)-FTTx!G69</f>
        <v>0</v>
      </c>
      <c r="H240" s="325">
        <f>SUM(H234:H237)-FTTx!H69</f>
        <v>0</v>
      </c>
      <c r="I240" s="325">
        <f>SUM(I234:I237)-FTTx!I69</f>
        <v>0</v>
      </c>
      <c r="J240" s="325">
        <f>SUM(J234:J237)-FTTx!J69</f>
        <v>0</v>
      </c>
      <c r="K240" s="325">
        <f>SUM(K234:K237)-FTTx!K69</f>
        <v>0</v>
      </c>
      <c r="L240" s="325">
        <f>SUM(L234:L237)-FTTx!L69</f>
        <v>0</v>
      </c>
      <c r="M240" s="325">
        <f>SUM(M234:M237)-FTTx!M69</f>
        <v>0</v>
      </c>
    </row>
    <row r="241" spans="2:2" ht="15.6">
      <c r="B241" s="261" t="s">
        <v>272</v>
      </c>
    </row>
    <row r="258" spans="2:19" ht="15.6">
      <c r="H258" s="422"/>
    </row>
    <row r="259" spans="2:19" ht="15.6">
      <c r="H259" s="422"/>
      <c r="N259" s="422"/>
    </row>
    <row r="260" spans="2:19" ht="12" customHeight="1">
      <c r="B260" s="163" t="s">
        <v>371</v>
      </c>
      <c r="C260" s="105">
        <v>2012</v>
      </c>
      <c r="D260" s="105">
        <v>2013</v>
      </c>
      <c r="E260" s="105">
        <v>2014</v>
      </c>
      <c r="F260" s="105">
        <v>2015</v>
      </c>
      <c r="G260" s="105">
        <v>2016</v>
      </c>
      <c r="H260" s="119">
        <v>2017</v>
      </c>
      <c r="I260" s="110">
        <v>2018</v>
      </c>
      <c r="J260" s="105">
        <v>2019</v>
      </c>
      <c r="K260" s="105">
        <v>2020</v>
      </c>
      <c r="L260" s="105">
        <v>2021</v>
      </c>
      <c r="M260" s="105">
        <v>2022</v>
      </c>
      <c r="N260" s="105">
        <v>2023</v>
      </c>
      <c r="O260" s="105">
        <v>2024</v>
      </c>
      <c r="P260" s="105">
        <v>2025</v>
      </c>
      <c r="Q260" s="105">
        <v>2026</v>
      </c>
      <c r="R260" s="105">
        <v>2027</v>
      </c>
      <c r="S260" s="105">
        <v>2028</v>
      </c>
    </row>
    <row r="261" spans="2:19">
      <c r="B261" s="34" t="s">
        <v>357</v>
      </c>
      <c r="C261" s="153"/>
      <c r="D261" s="153"/>
      <c r="E261" s="117"/>
      <c r="F261" s="117"/>
      <c r="G261" s="117"/>
      <c r="H261" s="117"/>
      <c r="I261" s="117"/>
      <c r="J261" s="117"/>
      <c r="K261" s="117"/>
      <c r="L261" s="117"/>
      <c r="M261" s="117"/>
      <c r="N261" s="117"/>
      <c r="O261" s="117"/>
      <c r="P261" s="117"/>
      <c r="Q261" s="117"/>
      <c r="R261" s="117"/>
      <c r="S261" s="153"/>
    </row>
    <row r="262" spans="2:19">
      <c r="B262" s="34" t="s">
        <v>358</v>
      </c>
      <c r="C262" s="552">
        <v>71.798000000000002</v>
      </c>
      <c r="D262" s="552">
        <v>195.976</v>
      </c>
      <c r="E262" s="70">
        <v>518.22699999999998</v>
      </c>
      <c r="F262" s="70"/>
      <c r="G262" s="70"/>
      <c r="H262" s="70"/>
      <c r="I262" s="70"/>
      <c r="J262" s="70"/>
      <c r="K262" s="70"/>
      <c r="L262" s="70"/>
      <c r="M262" s="70"/>
      <c r="N262" s="70"/>
      <c r="O262" s="70"/>
      <c r="P262" s="70"/>
      <c r="Q262" s="70"/>
      <c r="R262" s="70"/>
      <c r="S262" s="552"/>
    </row>
    <row r="263" spans="2:19">
      <c r="B263" s="34" t="s">
        <v>359</v>
      </c>
      <c r="C263" s="552">
        <v>1315.213</v>
      </c>
      <c r="D263" s="552">
        <v>1759.2890000000002</v>
      </c>
      <c r="E263" s="70">
        <v>2363.0050000000001</v>
      </c>
      <c r="F263" s="70"/>
      <c r="G263" s="70"/>
      <c r="H263" s="70"/>
      <c r="I263" s="70"/>
      <c r="J263" s="70"/>
      <c r="K263" s="70"/>
      <c r="L263" s="70"/>
      <c r="M263" s="70"/>
      <c r="N263" s="70"/>
      <c r="O263" s="70"/>
      <c r="P263" s="70"/>
      <c r="Q263" s="70"/>
      <c r="R263" s="70"/>
      <c r="S263" s="552"/>
    </row>
    <row r="264" spans="2:19">
      <c r="B264" s="35" t="s">
        <v>360</v>
      </c>
      <c r="C264" s="275">
        <v>6297.7549999999992</v>
      </c>
      <c r="D264" s="275">
        <v>6621.3940000000011</v>
      </c>
      <c r="E264" s="27">
        <v>7021.4089999999997</v>
      </c>
      <c r="F264" s="27"/>
      <c r="G264" s="27"/>
      <c r="H264" s="27"/>
      <c r="I264" s="27"/>
      <c r="J264" s="27"/>
      <c r="K264" s="27"/>
      <c r="L264" s="27"/>
      <c r="M264" s="27"/>
      <c r="N264" s="27"/>
      <c r="O264" s="27"/>
      <c r="P264" s="27"/>
      <c r="Q264" s="27"/>
      <c r="R264" s="27"/>
      <c r="S264" s="275"/>
    </row>
    <row r="266" spans="2:19" ht="15.6">
      <c r="B266" s="261" t="s">
        <v>273</v>
      </c>
    </row>
    <row r="289" spans="2:14" ht="15.6">
      <c r="B289" s="339"/>
      <c r="H289" s="422"/>
      <c r="N289" s="339"/>
    </row>
    <row r="290" spans="2:14">
      <c r="B290" s="163" t="s">
        <v>3</v>
      </c>
      <c r="C290" s="110">
        <v>2018</v>
      </c>
      <c r="D290" s="105">
        <v>2019</v>
      </c>
      <c r="E290" s="105">
        <v>2020</v>
      </c>
      <c r="F290" s="105">
        <v>2021</v>
      </c>
      <c r="G290" s="105">
        <v>2022</v>
      </c>
      <c r="H290" s="105">
        <v>2023</v>
      </c>
      <c r="I290" s="105">
        <v>2024</v>
      </c>
      <c r="J290" s="105">
        <v>2025</v>
      </c>
      <c r="K290" s="105">
        <v>2026</v>
      </c>
      <c r="L290" s="105">
        <v>2027</v>
      </c>
      <c r="M290" s="105">
        <v>2028</v>
      </c>
    </row>
    <row r="291" spans="2:14">
      <c r="B291" s="34" t="s">
        <v>361</v>
      </c>
      <c r="C291" s="166">
        <f>SUM(Fronthaul!F44:F46)</f>
        <v>80.887100000000004</v>
      </c>
      <c r="D291" s="166">
        <f>SUM(Fronthaul!G44:G46)</f>
        <v>314.43081093681275</v>
      </c>
      <c r="E291" s="166">
        <f>SUM(Fronthaul!H44:H46)</f>
        <v>0</v>
      </c>
      <c r="F291" s="166">
        <f>SUM(Fronthaul!I44:I46)</f>
        <v>0</v>
      </c>
      <c r="G291" s="166">
        <f>SUM(Fronthaul!J44:J46)</f>
        <v>0</v>
      </c>
      <c r="H291" s="166">
        <f>SUM(Fronthaul!K44:K46)</f>
        <v>0</v>
      </c>
      <c r="I291" s="166">
        <f>SUM(Fronthaul!L44:L46)</f>
        <v>0</v>
      </c>
      <c r="J291" s="166">
        <f>SUM(Fronthaul!M44:M46)</f>
        <v>0</v>
      </c>
      <c r="K291" s="166">
        <f>SUM(Fronthaul!N44:N46)</f>
        <v>0</v>
      </c>
      <c r="L291" s="166">
        <f>SUM(Fronthaul!O44:O46)</f>
        <v>0</v>
      </c>
      <c r="M291" s="166">
        <f>SUM(Fronthaul!P44:P46)</f>
        <v>0</v>
      </c>
    </row>
    <row r="292" spans="2:14">
      <c r="B292" s="34" t="s">
        <v>362</v>
      </c>
      <c r="C292" s="65">
        <f t="shared" ref="C292:K292" si="8">C293-C291</f>
        <v>284.90360959702161</v>
      </c>
      <c r="D292" s="65">
        <f t="shared" si="8"/>
        <v>603.65461816460333</v>
      </c>
      <c r="E292" s="65">
        <f t="shared" si="8"/>
        <v>0</v>
      </c>
      <c r="F292" s="65">
        <f t="shared" si="8"/>
        <v>0</v>
      </c>
      <c r="G292" s="65">
        <f t="shared" si="8"/>
        <v>0</v>
      </c>
      <c r="H292" s="65">
        <f t="shared" si="8"/>
        <v>0</v>
      </c>
      <c r="I292" s="65">
        <f t="shared" si="8"/>
        <v>0</v>
      </c>
      <c r="J292" s="65">
        <f t="shared" si="8"/>
        <v>0</v>
      </c>
      <c r="K292" s="65">
        <f t="shared" si="8"/>
        <v>0</v>
      </c>
      <c r="L292" s="65">
        <f t="shared" ref="L292:M292" si="9">L293-L291</f>
        <v>0</v>
      </c>
      <c r="M292" s="65">
        <f t="shared" si="9"/>
        <v>0</v>
      </c>
    </row>
    <row r="293" spans="2:14">
      <c r="B293" s="165" t="s">
        <v>9</v>
      </c>
      <c r="C293" s="340">
        <f>Fronthaul!F47</f>
        <v>365.79070959702165</v>
      </c>
      <c r="D293" s="340">
        <f>Fronthaul!G47</f>
        <v>918.08542910141614</v>
      </c>
      <c r="E293" s="340">
        <f>Fronthaul!H47</f>
        <v>0</v>
      </c>
      <c r="F293" s="340">
        <f>Fronthaul!I47</f>
        <v>0</v>
      </c>
      <c r="G293" s="340">
        <f>Fronthaul!J47</f>
        <v>0</v>
      </c>
      <c r="H293" s="340">
        <f>Fronthaul!K47</f>
        <v>0</v>
      </c>
      <c r="I293" s="340">
        <f>Fronthaul!L47</f>
        <v>0</v>
      </c>
      <c r="J293" s="340">
        <f>Fronthaul!M47</f>
        <v>0</v>
      </c>
      <c r="K293" s="340">
        <f>Fronthaul!N47</f>
        <v>0</v>
      </c>
      <c r="L293" s="340">
        <f>Fronthaul!O47</f>
        <v>0</v>
      </c>
      <c r="M293" s="122">
        <f>Fronthaul!P47</f>
        <v>0</v>
      </c>
    </row>
    <row r="294" spans="2:14">
      <c r="B294" s="17"/>
      <c r="C294" s="325"/>
      <c r="D294" s="325"/>
      <c r="E294" s="325"/>
      <c r="F294" s="325"/>
      <c r="G294" s="325"/>
      <c r="H294" s="325"/>
      <c r="I294" s="325"/>
      <c r="J294" s="325"/>
      <c r="K294" s="325"/>
      <c r="L294" s="325"/>
      <c r="M294" s="325"/>
    </row>
    <row r="296" spans="2:14">
      <c r="E296" s="310"/>
      <c r="F296" s="310"/>
      <c r="G296" s="310"/>
      <c r="H296" s="310"/>
    </row>
    <row r="298" spans="2:14" ht="15.6">
      <c r="B298" s="261" t="s">
        <v>351</v>
      </c>
    </row>
    <row r="321" spans="2:13" ht="15.6">
      <c r="I321" s="422"/>
      <c r="J321" s="422"/>
    </row>
    <row r="322" spans="2:13">
      <c r="B322" s="156" t="s">
        <v>1</v>
      </c>
      <c r="C322" s="110">
        <v>2018</v>
      </c>
      <c r="D322" s="110">
        <v>2019</v>
      </c>
      <c r="E322" s="110">
        <v>2020</v>
      </c>
      <c r="F322" s="110">
        <v>2021</v>
      </c>
      <c r="G322" s="110">
        <v>2022</v>
      </c>
      <c r="H322" s="110">
        <v>2023</v>
      </c>
      <c r="I322" s="110">
        <v>2024</v>
      </c>
      <c r="J322" s="110">
        <v>2025</v>
      </c>
      <c r="K322" s="110">
        <v>2026</v>
      </c>
      <c r="L322" s="110">
        <v>2027</v>
      </c>
      <c r="M322" s="110">
        <v>2028</v>
      </c>
    </row>
    <row r="323" spans="2:13">
      <c r="B323" s="156" t="s">
        <v>351</v>
      </c>
      <c r="C323" s="107">
        <f>WSS!D34</f>
        <v>365.31830158163763</v>
      </c>
      <c r="D323" s="107">
        <f>WSS!E34</f>
        <v>518.68237217981789</v>
      </c>
      <c r="E323" s="107">
        <f>WSS!F34</f>
        <v>0</v>
      </c>
      <c r="F323" s="107">
        <f>WSS!G34</f>
        <v>0</v>
      </c>
      <c r="G323" s="107">
        <f>WSS!H34</f>
        <v>0</v>
      </c>
      <c r="H323" s="107">
        <f>WSS!I34</f>
        <v>0</v>
      </c>
      <c r="I323" s="107">
        <f>WSS!J34</f>
        <v>0</v>
      </c>
      <c r="J323" s="107">
        <f>WSS!K34</f>
        <v>0</v>
      </c>
      <c r="K323" s="107">
        <f>WSS!L34</f>
        <v>0</v>
      </c>
      <c r="L323" s="107">
        <f>WSS!M34</f>
        <v>0</v>
      </c>
      <c r="M323" s="107">
        <f>WSS!N34</f>
        <v>0</v>
      </c>
    </row>
    <row r="326" spans="2:13" ht="23.4">
      <c r="B326" s="311" t="s">
        <v>385</v>
      </c>
    </row>
    <row r="346" spans="2:20" ht="15.6">
      <c r="L346" s="422"/>
    </row>
    <row r="347" spans="2:20">
      <c r="C347" s="105">
        <v>2011</v>
      </c>
      <c r="D347" s="105">
        <v>2012</v>
      </c>
      <c r="E347" s="105">
        <v>2013</v>
      </c>
      <c r="F347" s="105">
        <v>2014</v>
      </c>
      <c r="G347" s="105">
        <v>2015</v>
      </c>
      <c r="H347" s="105">
        <v>2016</v>
      </c>
      <c r="I347" s="105">
        <v>2017</v>
      </c>
      <c r="J347" s="105">
        <v>2018</v>
      </c>
      <c r="K347" s="105">
        <v>2019</v>
      </c>
      <c r="L347" s="105">
        <v>2020</v>
      </c>
      <c r="M347" s="105">
        <v>2021</v>
      </c>
      <c r="N347" s="105">
        <v>2022</v>
      </c>
      <c r="O347" s="105">
        <v>2023</v>
      </c>
      <c r="P347" s="105">
        <v>2024</v>
      </c>
      <c r="Q347" s="105">
        <v>2025</v>
      </c>
      <c r="R347" s="105">
        <v>2026</v>
      </c>
      <c r="S347" s="105">
        <v>2027</v>
      </c>
      <c r="T347" s="105">
        <v>2028</v>
      </c>
    </row>
    <row r="348" spans="2:20">
      <c r="B348" s="320" t="s">
        <v>393</v>
      </c>
      <c r="C348" s="531"/>
      <c r="D348" s="531">
        <v>1.6523605150214595</v>
      </c>
      <c r="E348" s="259">
        <v>1.3106796116504853</v>
      </c>
      <c r="F348" s="259">
        <v>0.75280112044817948</v>
      </c>
      <c r="G348" s="259">
        <v>0.68118258090291639</v>
      </c>
      <c r="H348" s="259"/>
      <c r="I348" s="259"/>
      <c r="J348" s="259"/>
      <c r="K348" s="259"/>
      <c r="L348" s="259"/>
      <c r="M348" s="259"/>
      <c r="N348" s="259"/>
      <c r="O348" s="259"/>
      <c r="P348" s="259"/>
      <c r="Q348" s="259"/>
      <c r="R348" s="259"/>
      <c r="S348" s="259"/>
      <c r="T348" s="259"/>
    </row>
    <row r="349" spans="2:20">
      <c r="B349" s="320" t="s">
        <v>394</v>
      </c>
      <c r="C349" s="456">
        <v>0.38</v>
      </c>
      <c r="D349" s="456">
        <v>0.37</v>
      </c>
      <c r="E349" s="456">
        <v>0.36</v>
      </c>
      <c r="F349" s="456">
        <v>0.35</v>
      </c>
      <c r="G349" s="456">
        <v>0.33</v>
      </c>
      <c r="H349" s="456"/>
      <c r="I349" s="456"/>
      <c r="J349" s="456"/>
      <c r="K349" s="456"/>
      <c r="L349" s="456"/>
      <c r="M349" s="456"/>
      <c r="N349" s="456"/>
      <c r="O349" s="456"/>
      <c r="P349" s="456"/>
      <c r="Q349" s="456"/>
      <c r="R349" s="456"/>
      <c r="S349" s="456"/>
      <c r="T349" s="456"/>
    </row>
    <row r="350" spans="2:20">
      <c r="B350" s="320" t="s">
        <v>386</v>
      </c>
      <c r="C350" s="456">
        <v>0.35424178685897445</v>
      </c>
      <c r="D350" s="456">
        <v>0.62576040530296018</v>
      </c>
      <c r="E350" s="456">
        <v>0.50283192684757627</v>
      </c>
      <c r="F350" s="456">
        <v>0.56072439419394882</v>
      </c>
      <c r="G350" s="456">
        <v>1.0301506563028835</v>
      </c>
      <c r="H350" s="456"/>
      <c r="I350" s="456"/>
      <c r="J350" s="456"/>
      <c r="K350" s="456"/>
      <c r="L350" s="456"/>
      <c r="M350" s="456"/>
      <c r="N350" s="456"/>
      <c r="O350" s="456"/>
      <c r="P350" s="456"/>
      <c r="Q350" s="456"/>
      <c r="R350" s="45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CC"/>
  </sheetPr>
  <dimension ref="B2:X70"/>
  <sheetViews>
    <sheetView zoomScale="80" zoomScaleNormal="80" zoomScalePageLayoutView="80" workbookViewId="0"/>
  </sheetViews>
  <sheetFormatPr defaultColWidth="9.21875" defaultRowHeight="13.2"/>
  <cols>
    <col min="1" max="1" width="4.44140625" style="14" customWidth="1"/>
    <col min="2" max="2" width="16.44140625" style="14" customWidth="1"/>
    <col min="3" max="11" width="8.44140625" style="14" customWidth="1"/>
    <col min="12" max="12" width="9" style="14" customWidth="1"/>
    <col min="13" max="16384" width="9.21875" style="14"/>
  </cols>
  <sheetData>
    <row r="2" spans="2:9" ht="17.399999999999999">
      <c r="B2" s="103" t="str">
        <f>Introduction!B2</f>
        <v xml:space="preserve">LightCounting Optical Components Market Forecast </v>
      </c>
    </row>
    <row r="3" spans="2:9" ht="15">
      <c r="B3" s="596" t="str">
        <f>Introduction!$B$3</f>
        <v>Published April 28, 2023 - SAMPLE SPREADSHEET</v>
      </c>
    </row>
    <row r="4" spans="2:9" ht="17.399999999999999">
      <c r="B4" s="183" t="s">
        <v>51</v>
      </c>
    </row>
    <row r="6" spans="2:9">
      <c r="B6" s="572" t="s">
        <v>52</v>
      </c>
      <c r="C6" s="572"/>
      <c r="D6" s="572"/>
      <c r="E6" s="572"/>
      <c r="F6" s="572"/>
      <c r="G6" s="572"/>
      <c r="H6" s="572"/>
      <c r="I6" s="572"/>
    </row>
    <row r="7" spans="2:9">
      <c r="B7" s="572"/>
      <c r="C7" s="572"/>
      <c r="D7" s="572"/>
      <c r="E7" s="572"/>
      <c r="F7" s="572"/>
      <c r="G7" s="572"/>
      <c r="H7" s="572"/>
      <c r="I7" s="572"/>
    </row>
    <row r="8" spans="2:9">
      <c r="B8" s="15"/>
      <c r="C8" s="15"/>
      <c r="D8" s="15"/>
      <c r="E8" s="15"/>
      <c r="F8" s="15"/>
      <c r="G8" s="15"/>
      <c r="H8" s="15"/>
      <c r="I8" s="15"/>
    </row>
    <row r="9" spans="2:9">
      <c r="B9" s="575" t="s">
        <v>53</v>
      </c>
      <c r="C9" s="575"/>
      <c r="D9" s="575"/>
      <c r="E9" s="575"/>
      <c r="F9" s="575"/>
      <c r="G9" s="575"/>
      <c r="H9" s="575"/>
      <c r="I9" s="575"/>
    </row>
    <row r="23" spans="2:24">
      <c r="B23" s="38" t="s">
        <v>72</v>
      </c>
    </row>
    <row r="24" spans="2:24">
      <c r="B24" s="38" t="s">
        <v>203</v>
      </c>
    </row>
    <row r="25" spans="2:24">
      <c r="B25" s="38" t="s">
        <v>73</v>
      </c>
    </row>
    <row r="26" spans="2:24">
      <c r="B26"/>
    </row>
    <row r="27" spans="2:24">
      <c r="B27" s="48" t="s">
        <v>74</v>
      </c>
      <c r="S27" s="14" t="s">
        <v>141</v>
      </c>
    </row>
    <row r="28" spans="2:24">
      <c r="B28" s="21" t="s">
        <v>3</v>
      </c>
      <c r="C28" s="72">
        <v>2007</v>
      </c>
      <c r="D28" s="72">
        <v>2008</v>
      </c>
      <c r="E28" s="72">
        <v>2009</v>
      </c>
      <c r="F28" s="72">
        <v>2010</v>
      </c>
      <c r="G28" s="72">
        <v>2011</v>
      </c>
      <c r="H28" s="72">
        <v>2012</v>
      </c>
      <c r="I28" s="72">
        <v>2013</v>
      </c>
      <c r="J28" s="72">
        <v>2014</v>
      </c>
      <c r="K28" s="84">
        <v>2015</v>
      </c>
      <c r="L28" s="92">
        <v>2016</v>
      </c>
      <c r="M28" s="92">
        <v>2017</v>
      </c>
      <c r="N28" s="92">
        <v>2018</v>
      </c>
      <c r="O28" s="92">
        <v>2019</v>
      </c>
      <c r="P28" s="92">
        <v>2020</v>
      </c>
      <c r="Q28" s="92">
        <v>2021</v>
      </c>
      <c r="R28" s="92">
        <v>2022</v>
      </c>
      <c r="S28" s="92">
        <v>2023</v>
      </c>
      <c r="T28" s="92">
        <v>2024</v>
      </c>
      <c r="U28" s="92">
        <v>2025</v>
      </c>
      <c r="V28" s="92">
        <v>2026</v>
      </c>
      <c r="W28" s="92">
        <v>2027</v>
      </c>
      <c r="X28" s="92">
        <v>2028</v>
      </c>
    </row>
    <row r="29" spans="2:24" s="98" customFormat="1">
      <c r="B29" s="18" t="s">
        <v>131</v>
      </c>
      <c r="C29" s="245">
        <v>0.45098039215686292</v>
      </c>
      <c r="D29" s="245">
        <v>0.41891891891891886</v>
      </c>
      <c r="E29" s="245">
        <v>0.39999999999999991</v>
      </c>
      <c r="F29" s="245">
        <v>0.38775510204081631</v>
      </c>
      <c r="G29" s="245">
        <v>0.38</v>
      </c>
      <c r="H29" s="245">
        <v>0.37</v>
      </c>
      <c r="I29" s="245">
        <v>0.36</v>
      </c>
      <c r="J29" s="245">
        <v>0.35</v>
      </c>
      <c r="K29" s="245">
        <v>0.33</v>
      </c>
      <c r="L29" s="245">
        <v>0.31</v>
      </c>
      <c r="M29" s="245">
        <v>0.3</v>
      </c>
      <c r="N29" s="245">
        <v>0.28999999999999998</v>
      </c>
      <c r="O29" s="245">
        <v>0.28999999999999998</v>
      </c>
      <c r="P29" s="245">
        <v>0.5</v>
      </c>
      <c r="Q29" s="245">
        <v>0.35</v>
      </c>
      <c r="R29" s="245">
        <v>0.3</v>
      </c>
      <c r="S29" s="245">
        <v>0.28999999999999998</v>
      </c>
      <c r="T29" s="245">
        <v>0.28000000000000003</v>
      </c>
      <c r="U29" s="245">
        <v>0.27</v>
      </c>
      <c r="V29" s="245">
        <v>0.25800000000000001</v>
      </c>
      <c r="W29" s="245">
        <v>0.246</v>
      </c>
      <c r="X29" s="245">
        <v>0.23399999999999999</v>
      </c>
    </row>
    <row r="30" spans="2:24">
      <c r="B30" s="18" t="s">
        <v>387</v>
      </c>
      <c r="C30" s="246">
        <v>0.2363366825514075</v>
      </c>
      <c r="D30" s="246">
        <v>0.26126010671388444</v>
      </c>
      <c r="E30" s="246">
        <v>0.25114039004710653</v>
      </c>
      <c r="F30" s="246">
        <v>0.38417207079295546</v>
      </c>
      <c r="G30" s="246">
        <v>0.42417382322831676</v>
      </c>
      <c r="H30" s="246">
        <v>0.37489363230622441</v>
      </c>
      <c r="I30" s="246">
        <v>0.43190873335062818</v>
      </c>
      <c r="J30" s="246">
        <v>0.49082663568861773</v>
      </c>
      <c r="K30" s="246">
        <v>0.39953696134919681</v>
      </c>
      <c r="L30" s="246">
        <v>0.41922148072449872</v>
      </c>
      <c r="M30" s="246">
        <v>0.464032235755518</v>
      </c>
      <c r="N30" s="246">
        <v>0.48390006358873805</v>
      </c>
      <c r="O30" s="246">
        <v>0.38252833299080091</v>
      </c>
      <c r="P30" s="246">
        <v>0.49652067061881344</v>
      </c>
      <c r="Q30" s="246">
        <v>0.51744941713505388</v>
      </c>
      <c r="R30" s="246">
        <v>0.4724081515700107</v>
      </c>
      <c r="S30" s="246">
        <v>0.35218040667740613</v>
      </c>
      <c r="T30" s="246">
        <v>0.33966742460496935</v>
      </c>
      <c r="U30" s="246">
        <v>0.34618427964632725</v>
      </c>
      <c r="V30" s="246">
        <v>0.35432957522788922</v>
      </c>
      <c r="W30" s="246">
        <v>0.37036980451659551</v>
      </c>
      <c r="X30" s="246">
        <v>0.39518209714095853</v>
      </c>
    </row>
    <row r="31" spans="2:24">
      <c r="B31" s="18" t="s">
        <v>5</v>
      </c>
      <c r="C31" s="246">
        <v>0.31658575872287309</v>
      </c>
      <c r="D31" s="246">
        <v>0.33439862773070494</v>
      </c>
      <c r="E31" s="246">
        <v>0.23754905943382343</v>
      </c>
      <c r="F31" s="246">
        <v>0.29238180246432033</v>
      </c>
      <c r="G31" s="246">
        <v>0.25012443068721768</v>
      </c>
      <c r="H31" s="246">
        <v>0.21671105502541144</v>
      </c>
      <c r="I31" s="246">
        <v>0.18026349494365279</v>
      </c>
      <c r="J31" s="246">
        <v>0.15788949496778582</v>
      </c>
      <c r="K31" s="246">
        <v>0.14141082641023361</v>
      </c>
      <c r="L31" s="246">
        <v>0.13370963532133873</v>
      </c>
      <c r="M31" s="246">
        <v>0.13646397153007306</v>
      </c>
      <c r="N31" s="246">
        <v>0.13963193762574067</v>
      </c>
      <c r="O31" s="246">
        <v>0.14704108157574902</v>
      </c>
      <c r="P31" s="246">
        <v>8.483239326375358E-2</v>
      </c>
      <c r="Q31" s="246">
        <v>9.2007279208493831E-2</v>
      </c>
      <c r="R31" s="246">
        <v>9.4933775356823569E-2</v>
      </c>
      <c r="S31" s="246">
        <v>8.9337218268522145E-2</v>
      </c>
      <c r="T31" s="246">
        <v>9.0891241694791791E-2</v>
      </c>
      <c r="U31" s="246">
        <v>9.4127782748369748E-2</v>
      </c>
      <c r="V31" s="246">
        <v>9.6120542046043589E-2</v>
      </c>
      <c r="W31" s="246">
        <v>9.8984556996383644E-2</v>
      </c>
      <c r="X31" s="246">
        <v>0.10016826919532185</v>
      </c>
    </row>
    <row r="32" spans="2:24">
      <c r="B32" s="18" t="s">
        <v>352</v>
      </c>
      <c r="C32" s="246">
        <v>0.40606751301296207</v>
      </c>
      <c r="D32" s="246">
        <v>0.50744472069135105</v>
      </c>
      <c r="E32" s="246">
        <v>0.24842156785301661</v>
      </c>
      <c r="F32" s="246">
        <v>0.22001159553324645</v>
      </c>
      <c r="G32" s="246">
        <v>0.31682528349686678</v>
      </c>
      <c r="H32" s="246">
        <v>0.38660684502076625</v>
      </c>
      <c r="I32" s="246">
        <v>0.41913726843312915</v>
      </c>
      <c r="J32" s="246">
        <v>0.42631212042630495</v>
      </c>
      <c r="K32" s="246">
        <v>0.44820797319536432</v>
      </c>
      <c r="L32" s="246">
        <v>0.54001448252248263</v>
      </c>
      <c r="M32" s="246">
        <v>0.43822789139532881</v>
      </c>
      <c r="N32" s="246">
        <v>0.39453901742709951</v>
      </c>
      <c r="O32" s="246">
        <v>0.38305135650195599</v>
      </c>
      <c r="P32" s="246">
        <v>0.53810545503419016</v>
      </c>
      <c r="Q32" s="246">
        <v>0.4931652965117661</v>
      </c>
      <c r="R32" s="246">
        <v>0.41540499634540784</v>
      </c>
      <c r="S32" s="246">
        <v>0.39723956412613104</v>
      </c>
      <c r="T32" s="246">
        <v>0.39006142501023033</v>
      </c>
      <c r="U32" s="246">
        <v>0.38826540013623245</v>
      </c>
      <c r="V32" s="246">
        <v>0.38099699702421241</v>
      </c>
      <c r="W32" s="246">
        <v>0.35190327090867379</v>
      </c>
      <c r="X32" s="246">
        <v>0.33274677254157559</v>
      </c>
    </row>
    <row r="33" spans="2:24">
      <c r="B33" s="85" t="s">
        <v>113</v>
      </c>
      <c r="C33" s="247">
        <v>0.15291262135922334</v>
      </c>
      <c r="D33" s="247">
        <v>0.17057894736842094</v>
      </c>
      <c r="E33" s="247">
        <v>0.24500022481003558</v>
      </c>
      <c r="F33" s="247">
        <v>0.22213059203576746</v>
      </c>
      <c r="G33" s="247">
        <v>0.29354164231986402</v>
      </c>
      <c r="H33" s="247">
        <v>0.53379787424489011</v>
      </c>
      <c r="I33" s="247">
        <v>0.97516610478364529</v>
      </c>
      <c r="J33" s="247">
        <v>0.93649638916079136</v>
      </c>
      <c r="K33" s="247">
        <v>0.49317840940720004</v>
      </c>
      <c r="L33" s="247">
        <v>0.38283008176146227</v>
      </c>
      <c r="M33" s="247">
        <v>0.19257982517500905</v>
      </c>
      <c r="N33" s="247">
        <v>0.24351295821867414</v>
      </c>
      <c r="O33" s="247">
        <v>0.50779425726581717</v>
      </c>
      <c r="P33" s="247">
        <v>0.48778848322898583</v>
      </c>
      <c r="Q33" s="247">
        <v>0.26552711919373406</v>
      </c>
      <c r="R33" s="247">
        <v>0.26583051902892052</v>
      </c>
      <c r="S33" s="247">
        <v>0.18463488938661299</v>
      </c>
      <c r="T33" s="247">
        <v>0.15265946490710092</v>
      </c>
      <c r="U33" s="247">
        <v>0.15201649665566874</v>
      </c>
      <c r="V33" s="247">
        <v>0.26113327242068407</v>
      </c>
      <c r="W33" s="247">
        <v>0.41841873134987662</v>
      </c>
      <c r="X33" s="247">
        <v>0.41133021562074612</v>
      </c>
    </row>
    <row r="35" spans="2:24">
      <c r="K35" s="14" t="s">
        <v>202</v>
      </c>
    </row>
    <row r="37" spans="2:24">
      <c r="B37" s="14" t="s">
        <v>54</v>
      </c>
    </row>
    <row r="39" spans="2:24">
      <c r="B39" s="16" t="s">
        <v>55</v>
      </c>
    </row>
    <row r="40" spans="2:24">
      <c r="B40" s="16"/>
    </row>
    <row r="41" spans="2:24">
      <c r="B41" s="574" t="s">
        <v>56</v>
      </c>
      <c r="C41" s="572"/>
      <c r="D41" s="572"/>
      <c r="E41" s="572"/>
      <c r="F41" s="572"/>
      <c r="G41" s="572"/>
      <c r="H41" s="572"/>
      <c r="I41" s="572"/>
    </row>
    <row r="42" spans="2:24">
      <c r="B42" s="572"/>
      <c r="C42" s="572"/>
      <c r="D42" s="572"/>
      <c r="E42" s="572"/>
      <c r="F42" s="572"/>
      <c r="G42" s="572"/>
      <c r="H42" s="572"/>
      <c r="I42" s="572"/>
    </row>
    <row r="43" spans="2:24">
      <c r="B43" s="573"/>
      <c r="C43" s="573"/>
      <c r="D43" s="573"/>
      <c r="E43" s="573"/>
      <c r="F43" s="573"/>
      <c r="G43" s="573"/>
      <c r="H43" s="573"/>
      <c r="I43" s="573"/>
    </row>
    <row r="44" spans="2:24">
      <c r="B44" s="573"/>
      <c r="C44" s="573"/>
      <c r="D44" s="573"/>
      <c r="E44" s="573"/>
      <c r="F44" s="573"/>
      <c r="G44" s="573"/>
      <c r="H44" s="573"/>
      <c r="I44" s="573"/>
    </row>
    <row r="46" spans="2:24">
      <c r="B46" s="16" t="s">
        <v>57</v>
      </c>
    </row>
    <row r="47" spans="2:24">
      <c r="B47" s="572" t="s">
        <v>58</v>
      </c>
      <c r="C47" s="572"/>
      <c r="D47" s="572"/>
      <c r="E47" s="572"/>
      <c r="F47" s="572"/>
      <c r="G47" s="572"/>
      <c r="H47" s="572"/>
      <c r="I47" s="572"/>
    </row>
    <row r="48" spans="2:24">
      <c r="B48" s="572"/>
      <c r="C48" s="572"/>
      <c r="D48" s="572"/>
      <c r="E48" s="572"/>
      <c r="F48" s="572"/>
      <c r="G48" s="572"/>
      <c r="H48" s="572"/>
      <c r="I48" s="572"/>
    </row>
    <row r="49" spans="2:9">
      <c r="B49" s="573"/>
      <c r="C49" s="573"/>
      <c r="D49" s="573"/>
      <c r="E49" s="573"/>
      <c r="F49" s="573"/>
      <c r="G49" s="573"/>
      <c r="H49" s="573"/>
      <c r="I49" s="573"/>
    </row>
    <row r="50" spans="2:9">
      <c r="B50" s="573"/>
      <c r="C50" s="573"/>
      <c r="D50" s="573"/>
      <c r="E50" s="573"/>
      <c r="F50" s="573"/>
      <c r="G50" s="573"/>
      <c r="H50" s="573"/>
      <c r="I50" s="573"/>
    </row>
    <row r="52" spans="2:9">
      <c r="B52" s="16" t="s">
        <v>59</v>
      </c>
    </row>
    <row r="53" spans="2:9">
      <c r="B53" s="16"/>
    </row>
    <row r="54" spans="2:9">
      <c r="B54" s="574" t="s">
        <v>60</v>
      </c>
      <c r="C54" s="572"/>
      <c r="D54" s="572"/>
      <c r="E54" s="572"/>
      <c r="F54" s="572"/>
      <c r="G54" s="572"/>
      <c r="H54" s="572"/>
      <c r="I54" s="572"/>
    </row>
    <row r="55" spans="2:9">
      <c r="B55" s="572"/>
      <c r="C55" s="572"/>
      <c r="D55" s="572"/>
      <c r="E55" s="572"/>
      <c r="F55" s="572"/>
      <c r="G55" s="572"/>
      <c r="H55" s="572"/>
      <c r="I55" s="572"/>
    </row>
    <row r="56" spans="2:9">
      <c r="B56" s="572"/>
      <c r="C56" s="572"/>
      <c r="D56" s="572"/>
      <c r="E56" s="572"/>
      <c r="F56" s="572"/>
      <c r="G56" s="572"/>
      <c r="H56" s="572"/>
      <c r="I56" s="572"/>
    </row>
    <row r="57" spans="2:9">
      <c r="B57" s="573"/>
      <c r="C57" s="573"/>
      <c r="D57" s="573"/>
      <c r="E57" s="573"/>
      <c r="F57" s="573"/>
      <c r="G57" s="573"/>
      <c r="H57" s="573"/>
      <c r="I57" s="573"/>
    </row>
    <row r="58" spans="2:9">
      <c r="B58" s="573"/>
      <c r="C58" s="573"/>
      <c r="D58" s="573"/>
      <c r="E58" s="573"/>
      <c r="F58" s="573"/>
      <c r="G58" s="573"/>
      <c r="H58" s="573"/>
      <c r="I58" s="573"/>
    </row>
    <row r="60" spans="2:9">
      <c r="B60" s="16" t="s">
        <v>61</v>
      </c>
    </row>
    <row r="61" spans="2:9">
      <c r="B61" s="572" t="s">
        <v>62</v>
      </c>
      <c r="C61" s="572"/>
      <c r="D61" s="572"/>
      <c r="E61" s="572"/>
      <c r="F61" s="572"/>
      <c r="G61" s="572"/>
      <c r="H61" s="572"/>
      <c r="I61" s="572"/>
    </row>
    <row r="62" spans="2:9">
      <c r="B62" s="572"/>
      <c r="C62" s="572"/>
      <c r="D62" s="572"/>
      <c r="E62" s="572"/>
      <c r="F62" s="572"/>
      <c r="G62" s="572"/>
      <c r="H62" s="572"/>
      <c r="I62" s="572"/>
    </row>
    <row r="63" spans="2:9">
      <c r="B63" s="573"/>
      <c r="C63" s="573"/>
      <c r="D63" s="573"/>
      <c r="E63" s="573"/>
      <c r="F63" s="573"/>
      <c r="G63" s="573"/>
      <c r="H63" s="573"/>
      <c r="I63" s="573"/>
    </row>
    <row r="64" spans="2:9">
      <c r="B64" s="573"/>
      <c r="C64" s="573"/>
      <c r="D64" s="573"/>
      <c r="E64" s="573"/>
      <c r="F64" s="573"/>
      <c r="G64" s="573"/>
      <c r="H64" s="573"/>
      <c r="I64" s="573"/>
    </row>
    <row r="66" spans="2:9">
      <c r="B66" s="16" t="s">
        <v>63</v>
      </c>
    </row>
    <row r="67" spans="2:9">
      <c r="B67" s="574" t="s">
        <v>64</v>
      </c>
      <c r="C67" s="572"/>
      <c r="D67" s="572"/>
      <c r="E67" s="572"/>
      <c r="F67" s="572"/>
      <c r="G67" s="572"/>
      <c r="H67" s="572"/>
      <c r="I67" s="572"/>
    </row>
    <row r="68" spans="2:9">
      <c r="B68" s="572"/>
      <c r="C68" s="572"/>
      <c r="D68" s="572"/>
      <c r="E68" s="572"/>
      <c r="F68" s="572"/>
      <c r="G68" s="572"/>
      <c r="H68" s="572"/>
      <c r="I68" s="572"/>
    </row>
    <row r="69" spans="2:9">
      <c r="B69" s="573"/>
      <c r="C69" s="573"/>
      <c r="D69" s="573"/>
      <c r="E69" s="573"/>
      <c r="F69" s="573"/>
      <c r="G69" s="573"/>
      <c r="H69" s="573"/>
      <c r="I69" s="573"/>
    </row>
    <row r="70" spans="2:9">
      <c r="B70" s="573"/>
      <c r="C70" s="573"/>
      <c r="D70" s="573"/>
      <c r="E70" s="573"/>
      <c r="F70" s="573"/>
      <c r="G70" s="573"/>
      <c r="H70" s="573"/>
      <c r="I70" s="573"/>
    </row>
  </sheetData>
  <mergeCells count="7">
    <mergeCell ref="B61:I64"/>
    <mergeCell ref="B67:I70"/>
    <mergeCell ref="B6:I7"/>
    <mergeCell ref="B9:I9"/>
    <mergeCell ref="B54:I58"/>
    <mergeCell ref="B41:I44"/>
    <mergeCell ref="B47:I50"/>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sheetPr>
  <dimension ref="B2:O38"/>
  <sheetViews>
    <sheetView showGridLines="0" zoomScale="80" zoomScaleNormal="80" zoomScalePageLayoutView="80" workbookViewId="0"/>
  </sheetViews>
  <sheetFormatPr defaultColWidth="8.77734375" defaultRowHeight="13.8"/>
  <cols>
    <col min="1" max="1" width="4.44140625" style="156" customWidth="1"/>
    <col min="2" max="2" width="17.44140625" style="156" customWidth="1"/>
    <col min="3" max="7" width="14.44140625" style="156" customWidth="1"/>
    <col min="8" max="8" width="14" style="156" customWidth="1"/>
    <col min="9" max="14" width="13.44140625" style="156" customWidth="1"/>
    <col min="15" max="15" width="14.44140625" style="156" customWidth="1"/>
    <col min="16" max="16384" width="8.77734375" style="156"/>
  </cols>
  <sheetData>
    <row r="2" spans="2:15" ht="17.399999999999999">
      <c r="B2" s="102" t="str">
        <f>Introduction!B2</f>
        <v xml:space="preserve">LightCounting Optical Components Market Forecast </v>
      </c>
    </row>
    <row r="3" spans="2:15" ht="15.6">
      <c r="B3" s="596" t="str">
        <f>Introduction!$B$3</f>
        <v>Published April 28, 2023 - SAMPLE SPREADSHEET</v>
      </c>
    </row>
    <row r="4" spans="2:15" ht="17.399999999999999">
      <c r="B4" s="184" t="s">
        <v>143</v>
      </c>
    </row>
    <row r="7" spans="2:15" ht="31.2">
      <c r="B7" s="158" t="s">
        <v>144</v>
      </c>
      <c r="C7" s="159" t="s">
        <v>145</v>
      </c>
      <c r="D7" s="160"/>
      <c r="E7" s="160"/>
      <c r="F7" s="160"/>
      <c r="G7" s="160"/>
      <c r="H7" s="161"/>
      <c r="I7" s="159" t="s">
        <v>146</v>
      </c>
      <c r="J7" s="162"/>
      <c r="K7" s="160"/>
      <c r="L7" s="160"/>
      <c r="M7" s="160"/>
      <c r="N7" s="160"/>
      <c r="O7" s="161"/>
    </row>
    <row r="8" spans="2:15" ht="32.25" customHeight="1">
      <c r="B8" s="158" t="s">
        <v>4</v>
      </c>
      <c r="C8" s="576" t="s">
        <v>233</v>
      </c>
      <c r="D8" s="577"/>
      <c r="E8" s="577"/>
      <c r="F8" s="577"/>
      <c r="G8" s="577"/>
      <c r="H8" s="578"/>
      <c r="I8" s="576" t="s">
        <v>318</v>
      </c>
      <c r="J8" s="577"/>
      <c r="K8" s="577"/>
      <c r="L8" s="577"/>
      <c r="M8" s="577"/>
      <c r="N8" s="577"/>
      <c r="O8" s="578"/>
    </row>
    <row r="9" spans="2:15" ht="48.75" customHeight="1">
      <c r="B9" s="158" t="s">
        <v>155</v>
      </c>
      <c r="C9" s="576" t="s">
        <v>156</v>
      </c>
      <c r="D9" s="577"/>
      <c r="E9" s="577"/>
      <c r="F9" s="577"/>
      <c r="G9" s="577"/>
      <c r="H9" s="578"/>
      <c r="I9" s="576" t="s">
        <v>234</v>
      </c>
      <c r="J9" s="577"/>
      <c r="K9" s="577"/>
      <c r="L9" s="577"/>
      <c r="M9" s="577"/>
      <c r="N9" s="577"/>
      <c r="O9" s="578"/>
    </row>
    <row r="10" spans="2:15" ht="35.25" customHeight="1">
      <c r="B10" s="158" t="s">
        <v>7</v>
      </c>
      <c r="C10" s="576" t="s">
        <v>157</v>
      </c>
      <c r="D10" s="577"/>
      <c r="E10" s="577"/>
      <c r="F10" s="577"/>
      <c r="G10" s="577"/>
      <c r="H10" s="578"/>
      <c r="I10" s="576" t="s">
        <v>158</v>
      </c>
      <c r="J10" s="577"/>
      <c r="K10" s="577"/>
      <c r="L10" s="577"/>
      <c r="M10" s="577"/>
      <c r="N10" s="577"/>
      <c r="O10" s="578"/>
    </row>
    <row r="11" spans="2:15" ht="45.75" customHeight="1">
      <c r="B11" s="158" t="s">
        <v>152</v>
      </c>
      <c r="C11" s="576" t="s">
        <v>153</v>
      </c>
      <c r="D11" s="577"/>
      <c r="E11" s="577"/>
      <c r="F11" s="577"/>
      <c r="G11" s="577"/>
      <c r="H11" s="578"/>
      <c r="I11" s="576" t="s">
        <v>319</v>
      </c>
      <c r="J11" s="577"/>
      <c r="K11" s="577"/>
      <c r="L11" s="577"/>
      <c r="M11" s="577"/>
      <c r="N11" s="577"/>
      <c r="O11" s="578"/>
    </row>
    <row r="12" spans="2:15" ht="45.75" customHeight="1">
      <c r="B12" s="158" t="s">
        <v>342</v>
      </c>
      <c r="C12" s="576" t="s">
        <v>344</v>
      </c>
      <c r="D12" s="577"/>
      <c r="E12" s="577"/>
      <c r="F12" s="577"/>
      <c r="G12" s="577"/>
      <c r="H12" s="578"/>
      <c r="I12" s="576" t="s">
        <v>320</v>
      </c>
      <c r="J12" s="577"/>
      <c r="K12" s="577"/>
      <c r="L12" s="577"/>
      <c r="M12" s="577"/>
      <c r="N12" s="577"/>
      <c r="O12" s="578"/>
    </row>
    <row r="13" spans="2:15" ht="32.25" customHeight="1">
      <c r="B13" s="158" t="s">
        <v>343</v>
      </c>
      <c r="C13" s="576" t="s">
        <v>345</v>
      </c>
      <c r="D13" s="577"/>
      <c r="E13" s="577"/>
      <c r="F13" s="577"/>
      <c r="G13" s="577"/>
      <c r="H13" s="578"/>
      <c r="I13" s="576" t="s">
        <v>346</v>
      </c>
      <c r="J13" s="577"/>
      <c r="K13" s="577"/>
      <c r="L13" s="577"/>
      <c r="M13" s="577"/>
      <c r="N13" s="577"/>
      <c r="O13" s="578"/>
    </row>
    <row r="14" spans="2:15" ht="32.25" customHeight="1">
      <c r="B14" s="158" t="s">
        <v>8</v>
      </c>
      <c r="C14" s="576" t="s">
        <v>154</v>
      </c>
      <c r="D14" s="577"/>
      <c r="E14" s="577"/>
      <c r="F14" s="577"/>
      <c r="G14" s="577"/>
      <c r="H14" s="578"/>
      <c r="I14" s="576" t="s">
        <v>321</v>
      </c>
      <c r="J14" s="577"/>
      <c r="K14" s="577"/>
      <c r="L14" s="577"/>
      <c r="M14" s="577"/>
      <c r="N14" s="577"/>
      <c r="O14" s="578"/>
    </row>
    <row r="15" spans="2:15" ht="31.2">
      <c r="B15" s="158" t="s">
        <v>316</v>
      </c>
      <c r="C15" s="576" t="s">
        <v>331</v>
      </c>
      <c r="D15" s="577"/>
      <c r="E15" s="577"/>
      <c r="F15" s="577"/>
      <c r="G15" s="577"/>
      <c r="H15" s="578"/>
      <c r="I15" s="576" t="s">
        <v>330</v>
      </c>
      <c r="J15" s="577"/>
      <c r="K15" s="577"/>
      <c r="L15" s="577"/>
      <c r="M15" s="577"/>
      <c r="N15" s="577"/>
      <c r="O15" s="578"/>
    </row>
    <row r="16" spans="2:15" ht="32.25" customHeight="1">
      <c r="B16" s="158" t="s">
        <v>149</v>
      </c>
      <c r="C16" s="576" t="s">
        <v>150</v>
      </c>
      <c r="D16" s="577"/>
      <c r="E16" s="577"/>
      <c r="F16" s="577"/>
      <c r="G16" s="577"/>
      <c r="H16" s="578"/>
      <c r="I16" s="576" t="s">
        <v>151</v>
      </c>
      <c r="J16" s="577"/>
      <c r="K16" s="577"/>
      <c r="L16" s="577"/>
      <c r="M16" s="577"/>
      <c r="N16" s="577"/>
      <c r="O16" s="578"/>
    </row>
    <row r="17" spans="2:15" ht="32.25" customHeight="1">
      <c r="B17" s="158" t="s">
        <v>147</v>
      </c>
      <c r="C17" s="576" t="s">
        <v>148</v>
      </c>
      <c r="D17" s="577"/>
      <c r="E17" s="577"/>
      <c r="F17" s="577"/>
      <c r="G17" s="577"/>
      <c r="H17" s="578"/>
      <c r="I17" s="576" t="s">
        <v>332</v>
      </c>
      <c r="J17" s="577"/>
      <c r="K17" s="577"/>
      <c r="L17" s="577"/>
      <c r="M17" s="577"/>
      <c r="N17" s="577"/>
      <c r="O17" s="578"/>
    </row>
    <row r="18" spans="2:15" ht="32.25" customHeight="1">
      <c r="B18" s="158" t="s">
        <v>10</v>
      </c>
      <c r="C18" s="576" t="s">
        <v>317</v>
      </c>
      <c r="D18" s="577"/>
      <c r="E18" s="577"/>
      <c r="F18" s="577"/>
      <c r="G18" s="577"/>
      <c r="H18" s="578"/>
      <c r="I18" s="579" t="s">
        <v>379</v>
      </c>
      <c r="J18" s="577"/>
      <c r="K18" s="577"/>
      <c r="L18" s="577"/>
      <c r="M18" s="577"/>
      <c r="N18" s="577"/>
      <c r="O18" s="578"/>
    </row>
    <row r="20" spans="2:15">
      <c r="B20" s="157"/>
    </row>
    <row r="21" spans="2:15">
      <c r="B21" s="157"/>
    </row>
    <row r="22" spans="2:15">
      <c r="B22" s="157"/>
    </row>
    <row r="24" spans="2:15">
      <c r="B24" s="157"/>
    </row>
    <row r="25" spans="2:15">
      <c r="B25" s="157"/>
    </row>
    <row r="26" spans="2:15">
      <c r="B26" s="157"/>
    </row>
    <row r="28" spans="2:15">
      <c r="B28" s="157"/>
    </row>
    <row r="29" spans="2:15">
      <c r="B29" s="157"/>
    </row>
    <row r="30" spans="2:15">
      <c r="B30" s="157"/>
    </row>
    <row r="31" spans="2:15">
      <c r="B31" s="157"/>
    </row>
    <row r="38" spans="2:2">
      <c r="B38" s="157"/>
    </row>
  </sheetData>
  <mergeCells count="22">
    <mergeCell ref="C8:H8"/>
    <mergeCell ref="I8:O8"/>
    <mergeCell ref="C9:H9"/>
    <mergeCell ref="I9:O9"/>
    <mergeCell ref="C10:H10"/>
    <mergeCell ref="I10:O10"/>
    <mergeCell ref="C17:H17"/>
    <mergeCell ref="I17:O17"/>
    <mergeCell ref="C16:H16"/>
    <mergeCell ref="I16:O16"/>
    <mergeCell ref="I18:O18"/>
    <mergeCell ref="C18:H18"/>
    <mergeCell ref="I15:O15"/>
    <mergeCell ref="C15:H15"/>
    <mergeCell ref="C11:H11"/>
    <mergeCell ref="I11:O11"/>
    <mergeCell ref="C14:H14"/>
    <mergeCell ref="I14:O14"/>
    <mergeCell ref="C13:H13"/>
    <mergeCell ref="I13:O13"/>
    <mergeCell ref="C12:H12"/>
    <mergeCell ref="I12:O12"/>
  </mergeCells>
  <pageMargins left="0.7" right="0.7" top="0.75" bottom="0.75" header="0.3" footer="0.3"/>
  <pageSetup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sheetPr>
  <dimension ref="A1:AZ588"/>
  <sheetViews>
    <sheetView showGridLines="0" zoomScale="70" zoomScaleNormal="70" zoomScalePageLayoutView="50" workbookViewId="0"/>
  </sheetViews>
  <sheetFormatPr defaultColWidth="8.44140625" defaultRowHeight="15"/>
  <cols>
    <col min="1" max="1" width="4.44140625" customWidth="1"/>
    <col min="2" max="2" width="25" customWidth="1"/>
    <col min="3" max="13" width="13.21875" customWidth="1"/>
    <col min="14" max="14" width="3.77734375" customWidth="1"/>
    <col min="15" max="15" width="21.5546875" customWidth="1"/>
    <col min="16" max="16" width="13.21875" customWidth="1"/>
    <col min="17" max="17" width="11.44140625" customWidth="1"/>
    <col min="18" max="26" width="13" customWidth="1"/>
    <col min="27" max="27" width="13.44140625" customWidth="1"/>
    <col min="28" max="29" width="10.44140625" customWidth="1"/>
    <col min="30" max="30" width="20.21875" style="438" customWidth="1"/>
    <col min="31" max="31" width="14.77734375" style="258" customWidth="1"/>
    <col min="32" max="36" width="9.44140625" bestFit="1" customWidth="1"/>
    <col min="37" max="37" width="10.44140625" bestFit="1" customWidth="1"/>
    <col min="41" max="41" width="9.44140625" customWidth="1"/>
  </cols>
  <sheetData>
    <row r="1" spans="2:26">
      <c r="R1" s="8"/>
      <c r="S1" s="8"/>
      <c r="T1" s="8"/>
      <c r="U1" s="8"/>
      <c r="V1" s="8"/>
      <c r="W1" s="8"/>
      <c r="X1" s="8"/>
      <c r="Y1" s="8"/>
      <c r="Z1" s="8"/>
    </row>
    <row r="2" spans="2:26" ht="17.399999999999999">
      <c r="B2" s="71" t="str">
        <f>Introduction!B2</f>
        <v xml:space="preserve">LightCounting Optical Components Market Forecast </v>
      </c>
      <c r="R2" s="8"/>
      <c r="S2" s="8"/>
      <c r="T2" s="8"/>
      <c r="U2" s="8"/>
      <c r="V2" s="8"/>
      <c r="W2" s="8"/>
      <c r="X2" s="8"/>
      <c r="Y2" s="8"/>
      <c r="Z2" s="8"/>
    </row>
    <row r="3" spans="2:26">
      <c r="B3" s="597" t="str">
        <f>Introduction!B3</f>
        <v>Published April 28, 2023 - SAMPLE SPREADSHEET</v>
      </c>
      <c r="C3" s="17"/>
      <c r="D3" s="17"/>
      <c r="E3" s="17"/>
      <c r="F3" s="17"/>
      <c r="G3" s="17"/>
      <c r="H3" s="17"/>
      <c r="I3" s="17"/>
      <c r="J3" s="17"/>
      <c r="K3" s="17"/>
      <c r="L3" s="17"/>
      <c r="M3" s="17"/>
      <c r="N3" s="17"/>
      <c r="O3" s="17"/>
      <c r="P3" s="17"/>
      <c r="Q3" s="17"/>
      <c r="R3" s="143"/>
      <c r="S3" s="143"/>
      <c r="T3" s="143"/>
      <c r="U3" s="143"/>
      <c r="V3" s="143"/>
      <c r="W3" s="143"/>
      <c r="X3" s="143"/>
      <c r="Y3" s="143"/>
      <c r="Z3" s="143"/>
    </row>
    <row r="4" spans="2:26" ht="17.399999999999999">
      <c r="B4" s="184" t="s">
        <v>90</v>
      </c>
      <c r="C4" s="17"/>
      <c r="D4" s="17"/>
      <c r="E4" s="17"/>
      <c r="F4" s="17"/>
      <c r="G4" s="17"/>
      <c r="H4" s="17"/>
      <c r="I4" s="17"/>
      <c r="J4" s="17"/>
      <c r="K4" s="17"/>
      <c r="L4" s="17"/>
      <c r="M4" s="17"/>
      <c r="N4" s="17"/>
      <c r="O4" s="17"/>
      <c r="P4" s="17"/>
      <c r="Q4" s="17"/>
      <c r="R4" s="143"/>
      <c r="S4" s="143"/>
      <c r="T4" s="143"/>
      <c r="U4" s="143"/>
      <c r="V4" s="143"/>
      <c r="W4" s="143"/>
      <c r="X4" s="143"/>
      <c r="Y4" s="143"/>
      <c r="Z4" s="143"/>
    </row>
    <row r="5" spans="2:26">
      <c r="B5" s="17"/>
      <c r="C5" s="17"/>
      <c r="D5" s="17"/>
      <c r="E5" s="17"/>
      <c r="F5" s="17"/>
      <c r="G5" s="17"/>
      <c r="H5" s="17"/>
      <c r="I5" s="17"/>
      <c r="J5" s="17"/>
      <c r="K5" s="17"/>
      <c r="L5" s="17"/>
      <c r="M5" s="17"/>
      <c r="N5" s="17"/>
      <c r="O5" s="17"/>
      <c r="P5" s="17"/>
      <c r="Q5" s="17"/>
      <c r="R5" s="143"/>
      <c r="S5" s="143"/>
      <c r="T5" s="143"/>
      <c r="U5" s="143"/>
      <c r="V5" s="143"/>
      <c r="W5" s="143"/>
      <c r="X5" s="143"/>
      <c r="Y5" s="143"/>
      <c r="Z5" s="143"/>
    </row>
    <row r="6" spans="2:26" ht="15.6">
      <c r="B6" s="79" t="s">
        <v>243</v>
      </c>
      <c r="F6" s="17"/>
      <c r="G6" s="17"/>
      <c r="H6" s="79" t="s">
        <v>486</v>
      </c>
    </row>
    <row r="7" spans="2:26" ht="17.399999999999999">
      <c r="B7" s="17"/>
      <c r="K7" s="50"/>
      <c r="L7" s="50"/>
      <c r="M7" s="50"/>
      <c r="N7" s="50"/>
      <c r="O7" s="50"/>
    </row>
    <row r="8" spans="2:26">
      <c r="B8" s="17"/>
    </row>
    <row r="9" spans="2:26">
      <c r="B9" s="17"/>
    </row>
    <row r="10" spans="2:26">
      <c r="B10" s="17"/>
    </row>
    <row r="11" spans="2:26">
      <c r="B11" s="17"/>
    </row>
    <row r="12" spans="2:26">
      <c r="B12" s="17"/>
    </row>
    <row r="13" spans="2:26">
      <c r="B13" s="17"/>
    </row>
    <row r="14" spans="2:26">
      <c r="B14" s="17"/>
    </row>
    <row r="15" spans="2:26">
      <c r="B15" s="17"/>
    </row>
    <row r="16" spans="2:26">
      <c r="B16" s="17"/>
    </row>
    <row r="17" spans="2:30">
      <c r="B17" s="17"/>
    </row>
    <row r="18" spans="2:30">
      <c r="B18" s="17"/>
    </row>
    <row r="19" spans="2:30">
      <c r="B19" s="17"/>
    </row>
    <row r="20" spans="2:30">
      <c r="B20" s="17"/>
    </row>
    <row r="21" spans="2:30">
      <c r="B21" s="17"/>
    </row>
    <row r="22" spans="2:30">
      <c r="B22" s="17"/>
    </row>
    <row r="23" spans="2:30">
      <c r="B23" s="17"/>
    </row>
    <row r="25" spans="2:30" ht="15.6">
      <c r="B25" s="79" t="s">
        <v>172</v>
      </c>
      <c r="O25" s="120" t="s">
        <v>2</v>
      </c>
    </row>
    <row r="26" spans="2:30" ht="15.6" thickBot="1">
      <c r="B26" s="127" t="s">
        <v>173</v>
      </c>
      <c r="C26" s="140">
        <v>2018</v>
      </c>
      <c r="D26" s="140">
        <v>2019</v>
      </c>
      <c r="E26" s="140">
        <v>2020</v>
      </c>
      <c r="F26" s="140">
        <v>2021</v>
      </c>
      <c r="G26" s="140">
        <v>2022</v>
      </c>
      <c r="H26" s="140">
        <v>2023</v>
      </c>
      <c r="I26" s="140">
        <v>2024</v>
      </c>
      <c r="J26" s="140">
        <v>2025</v>
      </c>
      <c r="K26" s="140">
        <v>2026</v>
      </c>
      <c r="L26" s="140">
        <v>2027</v>
      </c>
      <c r="M26" s="564">
        <v>2028</v>
      </c>
      <c r="O26" s="105" t="s">
        <v>493</v>
      </c>
    </row>
    <row r="27" spans="2:30">
      <c r="B27" s="123" t="s">
        <v>174</v>
      </c>
      <c r="C27" s="89">
        <f>Summary!C104</f>
        <v>8747.6848321477992</v>
      </c>
      <c r="D27" s="89">
        <f>Summary!D104</f>
        <v>8810.8987162876801</v>
      </c>
      <c r="E27" s="89"/>
      <c r="F27" s="89"/>
      <c r="G27" s="89"/>
      <c r="H27" s="89"/>
      <c r="I27" s="89"/>
      <c r="J27" s="89"/>
      <c r="K27" s="89"/>
      <c r="L27" s="89"/>
      <c r="M27" s="89"/>
      <c r="O27" s="144" t="e">
        <f>(M27/G27)^(1/6)-1</f>
        <v>#DIV/0!</v>
      </c>
    </row>
    <row r="28" spans="2:30">
      <c r="B28" s="125" t="s">
        <v>349</v>
      </c>
      <c r="C28" s="166">
        <f>WSS!D34</f>
        <v>365.31830158163763</v>
      </c>
      <c r="D28" s="166">
        <f>WSS!E34</f>
        <v>518.68237217981789</v>
      </c>
      <c r="E28" s="166"/>
      <c r="F28" s="166"/>
      <c r="G28" s="166"/>
      <c r="H28" s="166"/>
      <c r="I28" s="166"/>
      <c r="J28" s="166"/>
      <c r="K28" s="166"/>
      <c r="L28" s="166"/>
      <c r="M28" s="166"/>
      <c r="O28" s="144" t="e">
        <f>(M28/G28)^(1/6)-1</f>
        <v>#DIV/0!</v>
      </c>
    </row>
    <row r="29" spans="2:30" ht="15.6" thickBot="1">
      <c r="B29" s="126" t="s">
        <v>169</v>
      </c>
      <c r="C29" s="91">
        <f t="shared" ref="C29:D29" si="0">SUM(C27:C28)</f>
        <v>9113.0031337294367</v>
      </c>
      <c r="D29" s="91">
        <f t="shared" si="0"/>
        <v>9329.5810884674975</v>
      </c>
      <c r="E29" s="91"/>
      <c r="F29" s="91"/>
      <c r="G29" s="91"/>
      <c r="H29" s="91"/>
      <c r="I29" s="91"/>
      <c r="J29" s="91"/>
      <c r="K29" s="91"/>
      <c r="L29" s="91"/>
      <c r="M29" s="91"/>
      <c r="O29" s="495" t="e">
        <f>(M29/G29)^(1/6)-1</f>
        <v>#DIV/0!</v>
      </c>
    </row>
    <row r="30" spans="2:30">
      <c r="B30" s="124" t="s">
        <v>118</v>
      </c>
      <c r="C30" s="88"/>
      <c r="D30" s="88">
        <f t="shared" ref="D30" si="1">D27/C27-1</f>
        <v>7.2263559276357636E-3</v>
      </c>
      <c r="E30" s="88"/>
      <c r="F30" s="88"/>
      <c r="G30" s="88"/>
      <c r="H30" s="88"/>
      <c r="I30" s="88"/>
      <c r="J30" s="88"/>
      <c r="K30" s="88"/>
      <c r="L30" s="88"/>
      <c r="M30" s="88"/>
    </row>
    <row r="31" spans="2:30">
      <c r="B31" s="125" t="s">
        <v>119</v>
      </c>
      <c r="C31" s="121"/>
      <c r="D31" s="121">
        <f t="shared" ref="D31" si="2">D28/C28-1</f>
        <v>0.41980943723375996</v>
      </c>
      <c r="E31" s="121"/>
      <c r="F31" s="121"/>
      <c r="G31" s="121"/>
      <c r="H31" s="121"/>
      <c r="I31" s="121"/>
      <c r="J31" s="121"/>
      <c r="K31" s="121"/>
      <c r="L31" s="121"/>
      <c r="M31" s="121"/>
      <c r="N31" s="559"/>
      <c r="AD31" s="436"/>
    </row>
    <row r="32" spans="2:30" ht="15.6" thickBot="1">
      <c r="B32" s="126" t="s">
        <v>236</v>
      </c>
      <c r="C32" s="90"/>
      <c r="D32" s="90">
        <f t="shared" ref="D32" si="3">D29/C29-1</f>
        <v>2.3765815896238829E-2</v>
      </c>
      <c r="E32" s="90"/>
      <c r="F32" s="90"/>
      <c r="G32" s="90"/>
      <c r="H32" s="90"/>
      <c r="I32" s="90"/>
      <c r="J32" s="90"/>
      <c r="K32" s="90"/>
      <c r="L32" s="90"/>
      <c r="M32" s="90"/>
      <c r="N32" s="559"/>
      <c r="AD32" s="437"/>
    </row>
    <row r="33" spans="2:31">
      <c r="B33" s="17"/>
      <c r="C33" s="17"/>
      <c r="D33" s="17"/>
      <c r="E33" s="17"/>
      <c r="F33" s="17"/>
      <c r="G33" s="17"/>
      <c r="H33" s="17"/>
      <c r="I33" s="17"/>
      <c r="J33" s="17"/>
      <c r="K33" s="17"/>
      <c r="L33" s="17"/>
      <c r="M33" s="17"/>
      <c r="N33" s="17"/>
      <c r="O33" s="17"/>
      <c r="P33" s="17"/>
      <c r="Q33" s="17"/>
      <c r="AD33" s="289"/>
      <c r="AE33" s="286"/>
    </row>
    <row r="34" spans="2:31" ht="15.6">
      <c r="B34" s="78" t="s">
        <v>239</v>
      </c>
      <c r="C34" s="17"/>
      <c r="D34" s="17"/>
      <c r="E34" s="17"/>
      <c r="F34" s="17"/>
      <c r="G34" s="17"/>
      <c r="H34" s="17"/>
      <c r="I34" s="78" t="s">
        <v>239</v>
      </c>
      <c r="J34" s="78"/>
      <c r="K34" s="78"/>
      <c r="L34" s="78"/>
      <c r="M34" s="78"/>
      <c r="N34" s="78"/>
      <c r="P34" s="17"/>
    </row>
    <row r="35" spans="2:31">
      <c r="B35" s="17"/>
      <c r="C35" s="17"/>
      <c r="D35" s="17"/>
      <c r="E35" s="17"/>
      <c r="F35" s="17"/>
      <c r="G35" s="17"/>
      <c r="H35" s="17"/>
      <c r="I35" s="17"/>
      <c r="J35" s="17"/>
      <c r="K35" s="17"/>
      <c r="L35" s="17"/>
      <c r="M35" s="17"/>
      <c r="N35" s="17"/>
      <c r="O35" s="17"/>
      <c r="P35" s="17"/>
      <c r="AC35" s="17"/>
      <c r="AD35" s="461"/>
    </row>
    <row r="36" spans="2:31">
      <c r="B36" s="17"/>
      <c r="C36" s="17"/>
      <c r="D36" s="17"/>
      <c r="E36" s="17"/>
      <c r="F36" s="17"/>
      <c r="G36" s="17"/>
      <c r="H36" s="17"/>
      <c r="I36" s="17"/>
      <c r="J36" s="17"/>
      <c r="K36" s="17"/>
      <c r="L36" s="17"/>
      <c r="M36" s="17"/>
      <c r="N36" s="17"/>
      <c r="O36" s="17"/>
      <c r="P36" s="17"/>
      <c r="AC36" s="17"/>
      <c r="AD36" s="461"/>
    </row>
    <row r="37" spans="2:31">
      <c r="B37" s="17"/>
      <c r="C37" s="17"/>
      <c r="D37" s="17"/>
      <c r="E37" s="17"/>
      <c r="F37" s="17"/>
      <c r="G37" s="17"/>
      <c r="H37" s="17"/>
      <c r="I37" s="17"/>
      <c r="J37" s="17"/>
      <c r="K37" s="17"/>
      <c r="L37" s="17"/>
      <c r="M37" s="17"/>
      <c r="N37" s="17"/>
      <c r="O37" s="17"/>
      <c r="P37" s="17"/>
      <c r="AC37" s="17"/>
      <c r="AD37" s="461"/>
    </row>
    <row r="38" spans="2:31">
      <c r="B38" s="17"/>
      <c r="C38" s="17"/>
      <c r="D38" s="17"/>
      <c r="E38" s="17"/>
      <c r="F38" s="17"/>
      <c r="G38" s="17"/>
      <c r="H38" s="17"/>
      <c r="I38" s="17"/>
      <c r="J38" s="17"/>
      <c r="K38" s="17"/>
      <c r="L38" s="17"/>
      <c r="M38" s="17"/>
      <c r="N38" s="17"/>
      <c r="O38" s="17"/>
      <c r="P38" s="17"/>
      <c r="AC38" s="17"/>
      <c r="AD38" s="461"/>
    </row>
    <row r="39" spans="2:31">
      <c r="B39" s="17"/>
      <c r="C39" s="17"/>
      <c r="D39" s="17"/>
      <c r="E39" s="17"/>
      <c r="F39" s="17"/>
      <c r="G39" s="17"/>
      <c r="H39" s="17"/>
      <c r="I39" s="17"/>
      <c r="J39" s="17"/>
      <c r="K39" s="17"/>
      <c r="L39" s="17"/>
      <c r="M39" s="17"/>
      <c r="N39" s="17"/>
      <c r="O39" s="17"/>
      <c r="P39" s="17"/>
      <c r="AC39" s="17"/>
      <c r="AD39" s="461"/>
    </row>
    <row r="40" spans="2:31">
      <c r="B40" s="17"/>
      <c r="C40" s="17"/>
      <c r="D40" s="17" t="s">
        <v>187</v>
      </c>
      <c r="E40" s="17"/>
      <c r="F40" s="17"/>
      <c r="G40" s="17"/>
      <c r="H40" s="17"/>
      <c r="I40" s="17"/>
      <c r="J40" s="17"/>
      <c r="K40" s="17"/>
      <c r="L40" s="17"/>
      <c r="M40" s="17"/>
      <c r="N40" s="17"/>
      <c r="O40" s="17"/>
      <c r="P40" s="17"/>
      <c r="AC40" s="17"/>
      <c r="AD40" s="461"/>
    </row>
    <row r="41" spans="2:31">
      <c r="B41" s="17"/>
      <c r="C41" s="17"/>
      <c r="D41" s="17"/>
      <c r="E41" s="17"/>
      <c r="F41" s="17"/>
      <c r="G41" s="17"/>
      <c r="H41" s="17"/>
      <c r="I41" s="17"/>
      <c r="J41" s="17"/>
      <c r="K41" s="17"/>
      <c r="L41" s="17"/>
      <c r="M41" s="17"/>
      <c r="N41" s="17"/>
      <c r="O41" s="17"/>
      <c r="P41" s="17"/>
      <c r="AC41" s="17"/>
      <c r="AD41" s="461"/>
    </row>
    <row r="42" spans="2:31">
      <c r="B42" s="17"/>
      <c r="C42" s="17"/>
      <c r="D42" s="17"/>
      <c r="E42" s="17"/>
      <c r="F42" s="17"/>
      <c r="G42" s="17"/>
      <c r="H42" s="17"/>
      <c r="I42" s="17"/>
      <c r="J42" s="17"/>
      <c r="K42" s="17"/>
      <c r="L42" s="17"/>
      <c r="M42" s="17"/>
      <c r="N42" s="17"/>
      <c r="O42" s="17"/>
      <c r="P42" s="17"/>
      <c r="AC42" s="17"/>
      <c r="AD42" s="461"/>
    </row>
    <row r="43" spans="2:31">
      <c r="B43" s="17"/>
      <c r="C43" s="17"/>
      <c r="D43" s="17"/>
      <c r="E43" s="17"/>
      <c r="F43" s="17"/>
      <c r="G43" s="17"/>
      <c r="H43" s="17"/>
      <c r="I43" s="17"/>
      <c r="J43" s="17"/>
      <c r="K43" s="17"/>
      <c r="L43" s="17"/>
      <c r="M43" s="17"/>
      <c r="N43" s="17"/>
      <c r="O43" s="17"/>
      <c r="P43" s="17"/>
      <c r="AC43" s="17"/>
      <c r="AD43" s="461"/>
    </row>
    <row r="44" spans="2:31">
      <c r="B44" s="17"/>
      <c r="C44" s="17"/>
      <c r="D44" s="17"/>
      <c r="E44" s="17"/>
      <c r="F44" s="17"/>
      <c r="G44" s="17"/>
      <c r="H44" s="17"/>
      <c r="I44" s="17"/>
      <c r="J44" s="17"/>
      <c r="K44" s="17"/>
      <c r="L44" s="17"/>
      <c r="M44" s="17"/>
      <c r="N44" s="17"/>
      <c r="O44" s="17"/>
      <c r="P44" s="17"/>
      <c r="AC44" s="17"/>
      <c r="AD44" s="461"/>
    </row>
    <row r="45" spans="2:31">
      <c r="B45" s="17"/>
      <c r="C45" s="17"/>
      <c r="D45" s="17"/>
      <c r="E45" s="17"/>
      <c r="F45" s="17"/>
      <c r="G45" s="17"/>
      <c r="H45" s="17"/>
      <c r="I45" s="17"/>
      <c r="J45" s="17"/>
      <c r="K45" s="17"/>
      <c r="L45" s="17"/>
      <c r="M45" s="17"/>
      <c r="N45" s="17"/>
      <c r="O45" s="17"/>
      <c r="P45" s="17"/>
      <c r="AC45" s="17"/>
      <c r="AD45" s="461"/>
    </row>
    <row r="46" spans="2:31">
      <c r="B46" s="17"/>
      <c r="C46" s="17"/>
      <c r="D46" s="17"/>
      <c r="E46" s="17"/>
      <c r="F46" s="17"/>
      <c r="G46" s="17"/>
      <c r="H46" s="17"/>
      <c r="I46" s="17"/>
      <c r="J46" s="17"/>
      <c r="K46" s="17"/>
      <c r="L46" s="17"/>
      <c r="M46" s="17"/>
      <c r="N46" s="17"/>
      <c r="O46" s="17"/>
      <c r="P46" s="17"/>
      <c r="AC46" s="17"/>
      <c r="AD46" s="461"/>
    </row>
    <row r="47" spans="2:31">
      <c r="B47" s="17"/>
      <c r="C47" s="17"/>
      <c r="D47" s="17"/>
      <c r="E47" s="17"/>
      <c r="F47" s="17"/>
      <c r="G47" s="17"/>
      <c r="H47" s="17"/>
      <c r="I47" s="17"/>
      <c r="J47" s="17"/>
      <c r="K47" s="17"/>
      <c r="L47" s="17"/>
      <c r="M47" s="17"/>
      <c r="N47" s="17"/>
      <c r="O47" s="17"/>
      <c r="P47" s="17"/>
      <c r="AC47" s="17"/>
      <c r="AD47" s="461"/>
    </row>
    <row r="48" spans="2:31">
      <c r="B48" s="17"/>
      <c r="C48" s="17"/>
      <c r="D48" s="17"/>
      <c r="E48" s="17"/>
      <c r="F48" s="17"/>
      <c r="G48" s="17"/>
      <c r="H48" s="17"/>
      <c r="I48" s="17"/>
      <c r="J48" s="17"/>
      <c r="K48" s="17"/>
      <c r="L48" s="17"/>
      <c r="M48" s="17"/>
      <c r="N48" s="17"/>
      <c r="O48" s="17"/>
      <c r="P48" s="17"/>
      <c r="AC48" s="17"/>
      <c r="AD48" s="461"/>
    </row>
    <row r="49" spans="2:30">
      <c r="B49" s="17"/>
      <c r="C49" s="17"/>
      <c r="D49" s="17"/>
      <c r="E49" s="17"/>
      <c r="F49" s="17"/>
      <c r="G49" s="17"/>
      <c r="H49" s="17"/>
      <c r="I49" s="17"/>
      <c r="J49" s="17"/>
      <c r="K49" s="17"/>
      <c r="L49" s="17"/>
      <c r="M49" s="17"/>
      <c r="N49" s="17"/>
      <c r="O49" s="17"/>
      <c r="P49" s="17"/>
      <c r="AC49" s="17"/>
      <c r="AD49" s="461"/>
    </row>
    <row r="50" spans="2:30">
      <c r="B50" s="17"/>
      <c r="C50" s="17"/>
      <c r="D50" s="17"/>
      <c r="E50" s="17"/>
      <c r="F50" s="17"/>
      <c r="G50" s="17"/>
      <c r="H50" s="17"/>
      <c r="I50" s="17"/>
      <c r="J50" s="17"/>
      <c r="K50" s="17"/>
      <c r="L50" s="17"/>
      <c r="M50" s="17"/>
      <c r="N50" s="17"/>
      <c r="O50" s="17"/>
      <c r="P50" s="17"/>
      <c r="AC50" s="17"/>
      <c r="AD50" s="461"/>
    </row>
    <row r="51" spans="2:30">
      <c r="B51" s="17"/>
      <c r="C51" s="17"/>
      <c r="D51" s="17"/>
      <c r="E51" s="17"/>
      <c r="F51" s="17"/>
      <c r="G51" s="17"/>
      <c r="H51" s="17"/>
      <c r="I51" s="17"/>
      <c r="J51" s="17"/>
      <c r="K51" s="17"/>
      <c r="L51" s="17"/>
      <c r="M51" s="17"/>
      <c r="N51" s="17"/>
      <c r="O51" s="17"/>
      <c r="P51" s="17"/>
      <c r="AC51" s="17"/>
      <c r="AD51" s="461"/>
    </row>
    <row r="52" spans="2:30">
      <c r="B52" s="17"/>
      <c r="C52" s="17"/>
      <c r="D52" s="17"/>
      <c r="E52" s="17"/>
      <c r="F52" s="17"/>
      <c r="G52" s="17"/>
      <c r="H52" s="17"/>
      <c r="I52" s="17"/>
      <c r="J52" s="17"/>
      <c r="K52" s="17"/>
      <c r="L52" s="17"/>
      <c r="M52" s="17"/>
      <c r="N52" s="17"/>
      <c r="O52" s="17"/>
      <c r="P52" s="17"/>
      <c r="AC52" s="17"/>
      <c r="AD52" s="461"/>
    </row>
    <row r="53" spans="2:30">
      <c r="B53" s="17"/>
      <c r="C53" s="17"/>
      <c r="D53" s="17"/>
      <c r="E53" s="17"/>
      <c r="F53" s="17"/>
      <c r="G53" s="17"/>
      <c r="H53" s="17"/>
      <c r="I53" s="17"/>
      <c r="J53" s="17"/>
      <c r="K53" s="17"/>
      <c r="L53" s="17"/>
      <c r="M53" s="17"/>
      <c r="N53" s="17"/>
      <c r="O53" s="17"/>
      <c r="P53" s="17"/>
      <c r="AC53" s="17"/>
      <c r="AD53" s="461"/>
    </row>
    <row r="54" spans="2:30">
      <c r="B54" s="17"/>
      <c r="C54" s="17"/>
      <c r="D54" s="17"/>
      <c r="E54" s="17"/>
      <c r="F54" s="17"/>
      <c r="G54" s="17"/>
      <c r="H54" s="17"/>
      <c r="I54" s="17"/>
      <c r="J54" s="17"/>
      <c r="K54" s="17"/>
      <c r="L54" s="17"/>
      <c r="M54" s="17"/>
      <c r="N54" s="17"/>
      <c r="O54" s="17"/>
      <c r="P54" s="17"/>
      <c r="AC54" s="17"/>
      <c r="AD54" s="461"/>
    </row>
    <row r="55" spans="2:30">
      <c r="B55" s="58"/>
      <c r="C55" s="17"/>
      <c r="D55" s="17"/>
      <c r="E55" s="17"/>
      <c r="F55" s="17"/>
      <c r="G55" s="17"/>
      <c r="H55" s="31"/>
      <c r="I55" s="31"/>
      <c r="J55" s="31"/>
      <c r="K55" s="31"/>
      <c r="L55" s="31"/>
      <c r="M55" s="31"/>
      <c r="N55" s="31"/>
      <c r="O55" s="31"/>
      <c r="AC55" s="17"/>
      <c r="AD55" s="461"/>
    </row>
    <row r="56" spans="2:30" ht="15.6">
      <c r="B56" s="79" t="s">
        <v>207</v>
      </c>
      <c r="O56" s="164" t="s">
        <v>2</v>
      </c>
    </row>
    <row r="57" spans="2:30">
      <c r="B57" s="163" t="s">
        <v>3</v>
      </c>
      <c r="C57" s="110">
        <v>2018</v>
      </c>
      <c r="D57" s="105">
        <v>2019</v>
      </c>
      <c r="E57" s="105">
        <v>2020</v>
      </c>
      <c r="F57" s="105">
        <v>2021</v>
      </c>
      <c r="G57" s="105">
        <v>2022</v>
      </c>
      <c r="H57" s="105">
        <v>2023</v>
      </c>
      <c r="I57" s="105">
        <v>2024</v>
      </c>
      <c r="J57" s="105">
        <v>2025</v>
      </c>
      <c r="K57" s="105">
        <v>2026</v>
      </c>
      <c r="L57" s="105">
        <v>2027</v>
      </c>
      <c r="M57" s="105">
        <v>2028</v>
      </c>
      <c r="O57" s="110" t="str">
        <f>O26</f>
        <v>2022-2028</v>
      </c>
      <c r="AD57" s="439"/>
    </row>
    <row r="58" spans="2:30">
      <c r="B58" s="34" t="s">
        <v>17</v>
      </c>
      <c r="C58" s="117">
        <f>Ethernet!E48</f>
        <v>46060310.33669468</v>
      </c>
      <c r="D58" s="117">
        <f>Ethernet!F48</f>
        <v>42208306.517515101</v>
      </c>
      <c r="E58" s="117"/>
      <c r="F58" s="117"/>
      <c r="G58" s="117"/>
      <c r="H58" s="117"/>
      <c r="I58" s="117"/>
      <c r="J58" s="117"/>
      <c r="K58" s="117"/>
      <c r="L58" s="117"/>
      <c r="M58" s="117"/>
      <c r="O58" s="144" t="e">
        <f t="shared" ref="O58:O65" si="4">(M58/G58)^(1/6)-1</f>
        <v>#DIV/0!</v>
      </c>
      <c r="AD58" s="440"/>
    </row>
    <row r="59" spans="2:30">
      <c r="B59" s="34" t="s">
        <v>5</v>
      </c>
      <c r="C59" s="24">
        <f>'Fibre Channel'!E16</f>
        <v>7839170</v>
      </c>
      <c r="D59" s="24">
        <f>'Fibre Channel'!F16</f>
        <v>7687734.5578942783</v>
      </c>
      <c r="E59" s="24"/>
      <c r="F59" s="24"/>
      <c r="G59" s="24"/>
      <c r="H59" s="24"/>
      <c r="I59" s="24"/>
      <c r="J59" s="24"/>
      <c r="K59" s="24"/>
      <c r="L59" s="24"/>
      <c r="M59" s="24"/>
      <c r="O59" s="145" t="e">
        <f t="shared" si="4"/>
        <v>#DIV/0!</v>
      </c>
      <c r="AD59" s="440"/>
    </row>
    <row r="60" spans="2:30">
      <c r="B60" s="34" t="s">
        <v>7</v>
      </c>
      <c r="C60" s="24">
        <f>'AOC-EOM'!E15</f>
        <v>6080954</v>
      </c>
      <c r="D60" s="24">
        <f>'AOC-EOM'!F15</f>
        <v>4940245</v>
      </c>
      <c r="E60" s="24"/>
      <c r="F60" s="24"/>
      <c r="G60" s="24"/>
      <c r="H60" s="24"/>
      <c r="I60" s="24"/>
      <c r="J60" s="24"/>
      <c r="K60" s="24"/>
      <c r="L60" s="24"/>
      <c r="M60" s="24"/>
      <c r="O60" s="145" t="e">
        <f t="shared" si="4"/>
        <v>#DIV/0!</v>
      </c>
      <c r="AD60" s="440"/>
    </row>
    <row r="61" spans="2:30">
      <c r="B61" s="34" t="s">
        <v>6</v>
      </c>
      <c r="C61" s="70">
        <f>'CWDM and DWDM'!F36</f>
        <v>1281197</v>
      </c>
      <c r="D61" s="70">
        <f>'CWDM and DWDM'!G36</f>
        <v>1540857</v>
      </c>
      <c r="E61" s="70"/>
      <c r="F61" s="70"/>
      <c r="G61" s="70"/>
      <c r="H61" s="70"/>
      <c r="I61" s="70"/>
      <c r="J61" s="70"/>
      <c r="K61" s="70"/>
      <c r="L61" s="70"/>
      <c r="M61" s="70"/>
      <c r="O61" s="145" t="e">
        <f t="shared" si="4"/>
        <v>#DIV/0!</v>
      </c>
      <c r="AD61" s="289"/>
    </row>
    <row r="62" spans="2:30">
      <c r="B62" s="34" t="s">
        <v>338</v>
      </c>
      <c r="C62" s="24">
        <f>Fronthaul!F19</f>
        <v>16464669.061662231</v>
      </c>
      <c r="D62" s="24">
        <f>Fronthaul!G19</f>
        <v>32336900.96652998</v>
      </c>
      <c r="E62" s="24"/>
      <c r="F62" s="24"/>
      <c r="G62" s="24"/>
      <c r="H62" s="24"/>
      <c r="I62" s="24"/>
      <c r="J62" s="24"/>
      <c r="K62" s="24"/>
      <c r="L62" s="24"/>
      <c r="M62" s="24"/>
      <c r="O62" s="145" t="e">
        <f t="shared" si="4"/>
        <v>#DIV/0!</v>
      </c>
      <c r="AD62" s="440"/>
    </row>
    <row r="63" spans="2:30">
      <c r="B63" s="34" t="s">
        <v>347</v>
      </c>
      <c r="C63" s="24">
        <f>+Backhaul!F14</f>
        <v>1389737.6923076923</v>
      </c>
      <c r="D63" s="24">
        <f>+Backhaul!G14</f>
        <v>2286250.3877272741</v>
      </c>
      <c r="E63" s="24"/>
      <c r="F63" s="24"/>
      <c r="G63" s="24"/>
      <c r="H63" s="24"/>
      <c r="I63" s="24"/>
      <c r="J63" s="24"/>
      <c r="K63" s="24"/>
      <c r="L63" s="24"/>
      <c r="M63" s="24"/>
      <c r="O63" s="145" t="e">
        <f t="shared" si="4"/>
        <v>#DIV/0!</v>
      </c>
      <c r="AD63" s="440"/>
    </row>
    <row r="64" spans="2:30">
      <c r="B64" s="34" t="s">
        <v>8</v>
      </c>
      <c r="C64" s="27">
        <f>FTTx!C26</f>
        <v>91863984.942399994</v>
      </c>
      <c r="D64" s="27">
        <f>FTTx!D26</f>
        <v>71931081.971200004</v>
      </c>
      <c r="E64" s="27"/>
      <c r="F64" s="27"/>
      <c r="G64" s="27"/>
      <c r="H64" s="27"/>
      <c r="I64" s="27"/>
      <c r="J64" s="27"/>
      <c r="K64" s="27"/>
      <c r="L64" s="27"/>
      <c r="M64" s="27"/>
      <c r="O64" s="145" t="e">
        <f t="shared" si="4"/>
        <v>#DIV/0!</v>
      </c>
      <c r="AD64" s="436"/>
    </row>
    <row r="65" spans="2:30">
      <c r="B65" s="165" t="s">
        <v>9</v>
      </c>
      <c r="C65" s="27">
        <f t="shared" ref="C65:D65" si="5">SUM(C58:C64)</f>
        <v>170980023.0330646</v>
      </c>
      <c r="D65" s="114">
        <f t="shared" si="5"/>
        <v>162931376.40086663</v>
      </c>
      <c r="E65" s="114"/>
      <c r="F65" s="114"/>
      <c r="G65" s="114"/>
      <c r="H65" s="114"/>
      <c r="I65" s="114"/>
      <c r="J65" s="114"/>
      <c r="K65" s="114"/>
      <c r="L65" s="114"/>
      <c r="M65" s="114"/>
      <c r="O65" s="149" t="e">
        <f t="shared" si="4"/>
        <v>#DIV/0!</v>
      </c>
      <c r="AC65" s="137"/>
      <c r="AD65" s="437"/>
    </row>
    <row r="66" spans="2:30">
      <c r="B66" s="139" t="s">
        <v>175</v>
      </c>
      <c r="C66" s="105">
        <v>2018</v>
      </c>
      <c r="D66" s="105">
        <v>2019</v>
      </c>
      <c r="E66" s="105">
        <v>2020</v>
      </c>
      <c r="F66" s="105">
        <v>2021</v>
      </c>
      <c r="G66" s="105">
        <v>2022</v>
      </c>
      <c r="H66" s="105">
        <v>2023</v>
      </c>
      <c r="I66" s="105">
        <f>I57</f>
        <v>2024</v>
      </c>
      <c r="J66" s="105">
        <f>J57</f>
        <v>2025</v>
      </c>
      <c r="K66" s="105">
        <f t="shared" ref="K66:M66" si="6">K57</f>
        <v>2026</v>
      </c>
      <c r="L66" s="105">
        <f t="shared" si="6"/>
        <v>2027</v>
      </c>
      <c r="M66" s="105">
        <f t="shared" si="6"/>
        <v>2028</v>
      </c>
      <c r="AC66" s="137"/>
      <c r="AD66" s="289"/>
    </row>
    <row r="67" spans="2:30">
      <c r="B67" s="34" t="str">
        <f>B58</f>
        <v>Ethernet</v>
      </c>
      <c r="C67" s="130"/>
      <c r="D67" s="130">
        <f t="shared" ref="D67:D74" si="7">D58/C58-1</f>
        <v>-8.3629567213549971E-2</v>
      </c>
      <c r="E67" s="130"/>
      <c r="F67" s="130"/>
      <c r="G67" s="130"/>
      <c r="H67" s="130"/>
      <c r="I67" s="130"/>
      <c r="J67" s="130"/>
      <c r="K67" s="130"/>
      <c r="L67" s="130"/>
      <c r="M67" s="130"/>
      <c r="P67" s="20"/>
      <c r="R67" s="8"/>
      <c r="S67" s="8"/>
      <c r="T67" s="8"/>
      <c r="U67" s="8"/>
      <c r="V67" s="8"/>
      <c r="W67" s="8"/>
      <c r="X67" s="8"/>
      <c r="Y67" s="8"/>
      <c r="Z67" s="8"/>
    </row>
    <row r="68" spans="2:30">
      <c r="B68" s="34" t="str">
        <f t="shared" ref="B68:B73" si="8">B59</f>
        <v>Fibre Channel</v>
      </c>
      <c r="C68" s="130"/>
      <c r="D68" s="130">
        <f t="shared" si="7"/>
        <v>-1.9317790289752779E-2</v>
      </c>
      <c r="E68" s="130"/>
      <c r="F68" s="130"/>
      <c r="G68" s="130"/>
      <c r="H68" s="130"/>
      <c r="I68" s="130"/>
      <c r="J68" s="130"/>
      <c r="K68" s="130"/>
      <c r="L68" s="130"/>
      <c r="M68" s="130"/>
      <c r="N68" s="560"/>
      <c r="P68" s="20"/>
      <c r="R68" s="8"/>
      <c r="S68" s="8"/>
      <c r="T68" s="8"/>
      <c r="U68" s="8"/>
      <c r="V68" s="8"/>
      <c r="W68" s="8"/>
      <c r="X68" s="8"/>
      <c r="Y68" s="8"/>
      <c r="Z68" s="8"/>
    </row>
    <row r="69" spans="2:30">
      <c r="B69" s="34" t="str">
        <f t="shared" si="8"/>
        <v>Optical Interconnects</v>
      </c>
      <c r="C69" s="130"/>
      <c r="D69" s="130">
        <f t="shared" si="7"/>
        <v>-0.18758717793293622</v>
      </c>
      <c r="E69" s="130"/>
      <c r="F69" s="130"/>
      <c r="G69" s="130"/>
      <c r="H69" s="130"/>
      <c r="I69" s="130"/>
      <c r="J69" s="130"/>
      <c r="K69" s="130"/>
      <c r="L69" s="130"/>
      <c r="M69" s="130"/>
      <c r="N69" s="560"/>
      <c r="P69" s="20"/>
      <c r="R69" s="8"/>
      <c r="S69" s="8"/>
      <c r="T69" s="8"/>
      <c r="U69" s="8"/>
      <c r="V69" s="8"/>
      <c r="W69" s="8"/>
      <c r="X69" s="8"/>
      <c r="Y69" s="8"/>
      <c r="Z69" s="8"/>
    </row>
    <row r="70" spans="2:30">
      <c r="B70" s="34" t="str">
        <f t="shared" si="8"/>
        <v>CWDM / DWDM</v>
      </c>
      <c r="C70" s="130"/>
      <c r="D70" s="130">
        <f t="shared" si="7"/>
        <v>0.20266984702586721</v>
      </c>
      <c r="E70" s="130"/>
      <c r="F70" s="130"/>
      <c r="G70" s="130"/>
      <c r="H70" s="130"/>
      <c r="I70" s="130"/>
      <c r="J70" s="130"/>
      <c r="K70" s="130"/>
      <c r="L70" s="130"/>
      <c r="M70" s="130"/>
      <c r="N70" s="560"/>
      <c r="P70" s="20"/>
      <c r="R70" s="8"/>
      <c r="S70" s="8"/>
      <c r="T70" s="8"/>
      <c r="U70" s="8"/>
      <c r="V70" s="8"/>
      <c r="W70" s="8"/>
      <c r="X70" s="8"/>
      <c r="Y70" s="8"/>
      <c r="Z70" s="8"/>
    </row>
    <row r="71" spans="2:30">
      <c r="B71" s="34" t="str">
        <f t="shared" si="8"/>
        <v>Wireless Fronthaul</v>
      </c>
      <c r="C71" s="130"/>
      <c r="D71" s="130">
        <f t="shared" si="7"/>
        <v>0.96401766992244231</v>
      </c>
      <c r="E71" s="130"/>
      <c r="F71" s="130"/>
      <c r="G71" s="130"/>
      <c r="H71" s="130"/>
      <c r="I71" s="130"/>
      <c r="J71" s="130"/>
      <c r="K71" s="130"/>
      <c r="L71" s="130"/>
      <c r="M71" s="130"/>
      <c r="N71" s="560"/>
      <c r="P71" s="20"/>
      <c r="R71" s="8"/>
      <c r="S71" s="8"/>
      <c r="T71" s="8"/>
      <c r="U71" s="8"/>
      <c r="V71" s="8"/>
      <c r="W71" s="8"/>
      <c r="X71" s="8"/>
      <c r="Y71" s="8"/>
      <c r="Z71" s="8"/>
    </row>
    <row r="72" spans="2:30">
      <c r="B72" s="34" t="str">
        <f t="shared" si="8"/>
        <v>Wireless Backhaul</v>
      </c>
      <c r="C72" s="130"/>
      <c r="D72" s="130">
        <f t="shared" si="7"/>
        <v>0.64509489839834555</v>
      </c>
      <c r="E72" s="130"/>
      <c r="F72" s="130"/>
      <c r="G72" s="130"/>
      <c r="H72" s="130"/>
      <c r="I72" s="130"/>
      <c r="J72" s="130"/>
      <c r="K72" s="130"/>
      <c r="L72" s="130"/>
      <c r="M72" s="130"/>
      <c r="N72" s="560"/>
      <c r="P72" s="20"/>
      <c r="R72" s="8"/>
      <c r="S72" s="8"/>
      <c r="T72" s="8"/>
      <c r="U72" s="8"/>
      <c r="V72" s="8"/>
      <c r="W72" s="8"/>
      <c r="X72" s="8"/>
      <c r="Y72" s="8"/>
      <c r="Z72" s="8"/>
    </row>
    <row r="73" spans="2:30">
      <c r="B73" s="34" t="str">
        <f t="shared" si="8"/>
        <v>FTTx</v>
      </c>
      <c r="C73" s="130"/>
      <c r="D73" s="130">
        <f t="shared" si="7"/>
        <v>-0.21698278148610906</v>
      </c>
      <c r="E73" s="130"/>
      <c r="F73" s="130"/>
      <c r="G73" s="130"/>
      <c r="H73" s="130"/>
      <c r="I73" s="130"/>
      <c r="J73" s="130"/>
      <c r="K73" s="130"/>
      <c r="L73" s="130"/>
      <c r="M73" s="130"/>
      <c r="N73" s="560"/>
      <c r="P73" s="20"/>
      <c r="R73" s="8"/>
      <c r="S73" s="8"/>
      <c r="T73" s="8"/>
      <c r="U73" s="8"/>
      <c r="V73" s="8"/>
      <c r="W73" s="8"/>
      <c r="X73" s="8"/>
      <c r="Y73" s="8"/>
      <c r="Z73" s="8"/>
    </row>
    <row r="74" spans="2:30">
      <c r="B74" s="167" t="s">
        <v>9</v>
      </c>
      <c r="C74" s="218"/>
      <c r="D74" s="218">
        <f t="shared" si="7"/>
        <v>-4.7073608304763814E-2</v>
      </c>
      <c r="E74" s="116"/>
      <c r="F74" s="116"/>
      <c r="G74" s="116"/>
      <c r="H74" s="116"/>
      <c r="I74" s="116"/>
      <c r="J74" s="116"/>
      <c r="K74" s="116"/>
      <c r="L74" s="116"/>
      <c r="M74" s="116"/>
      <c r="N74" s="560"/>
      <c r="P74" s="20"/>
      <c r="R74" s="8"/>
      <c r="S74" s="8"/>
      <c r="T74" s="8"/>
      <c r="U74" s="8"/>
      <c r="V74" s="8"/>
      <c r="W74" s="8"/>
      <c r="X74" s="8"/>
      <c r="Y74" s="8"/>
      <c r="Z74" s="8"/>
    </row>
    <row r="75" spans="2:30">
      <c r="B75" s="17"/>
      <c r="C75" s="47"/>
      <c r="D75" s="47"/>
      <c r="E75" s="47"/>
      <c r="F75" s="47"/>
      <c r="G75" s="47"/>
      <c r="H75" s="40"/>
      <c r="I75" s="40"/>
      <c r="J75" s="40"/>
      <c r="K75" s="40"/>
      <c r="L75" s="40"/>
      <c r="M75" s="40"/>
      <c r="N75" s="40"/>
      <c r="O75" s="32"/>
      <c r="P75" s="20"/>
      <c r="R75" s="8"/>
      <c r="S75" s="8"/>
      <c r="T75" s="8"/>
      <c r="U75" s="8"/>
      <c r="V75" s="8"/>
      <c r="W75" s="8"/>
      <c r="X75" s="8"/>
      <c r="Y75" s="8"/>
      <c r="Z75" s="8"/>
    </row>
    <row r="76" spans="2:30" ht="15.6">
      <c r="B76" s="78" t="s">
        <v>238</v>
      </c>
      <c r="C76" s="17"/>
      <c r="D76" s="17"/>
      <c r="E76" s="17"/>
      <c r="F76" s="17"/>
      <c r="G76" s="17"/>
      <c r="H76" s="17"/>
      <c r="I76" s="78" t="s">
        <v>238</v>
      </c>
      <c r="J76" s="78"/>
      <c r="K76" s="78"/>
      <c r="L76" s="78"/>
      <c r="M76" s="78"/>
      <c r="N76" s="78"/>
      <c r="P76" s="17"/>
      <c r="T76" t="s">
        <v>383</v>
      </c>
    </row>
    <row r="77" spans="2:30">
      <c r="B77" s="17"/>
      <c r="C77" s="17"/>
      <c r="D77" s="17"/>
      <c r="E77" s="17"/>
      <c r="F77" s="17"/>
      <c r="G77" s="17"/>
      <c r="H77" s="17"/>
      <c r="I77" s="17"/>
      <c r="J77" s="17"/>
      <c r="K77" s="17"/>
      <c r="L77" s="17"/>
      <c r="M77" s="17"/>
      <c r="N77" s="17"/>
      <c r="O77" s="17"/>
      <c r="P77" s="17"/>
    </row>
    <row r="78" spans="2:30">
      <c r="B78" s="17"/>
      <c r="C78" s="17"/>
      <c r="D78" s="17"/>
      <c r="E78" s="17"/>
      <c r="F78" s="17"/>
      <c r="G78" s="17"/>
      <c r="H78" s="17"/>
      <c r="I78" s="17"/>
      <c r="J78" s="17"/>
      <c r="K78" s="17"/>
      <c r="L78" s="17"/>
      <c r="M78" s="17"/>
      <c r="N78" s="17"/>
      <c r="O78" s="17"/>
      <c r="P78" s="17"/>
      <c r="AC78" s="137"/>
      <c r="AD78" s="289"/>
    </row>
    <row r="79" spans="2:30">
      <c r="B79" s="17"/>
      <c r="C79" s="17"/>
      <c r="D79" s="17"/>
      <c r="E79" s="17"/>
      <c r="F79" s="17"/>
      <c r="G79" s="17"/>
      <c r="H79" s="17"/>
      <c r="I79" s="17"/>
      <c r="J79" s="17"/>
      <c r="K79" s="17"/>
      <c r="L79" s="17"/>
      <c r="M79" s="17"/>
      <c r="N79" s="17"/>
      <c r="O79" s="17"/>
      <c r="P79" s="17"/>
      <c r="AC79" s="17"/>
      <c r="AD79" s="461"/>
    </row>
    <row r="80" spans="2:30">
      <c r="B80" s="17"/>
      <c r="C80" s="17"/>
      <c r="D80" s="17"/>
      <c r="E80" s="17"/>
      <c r="F80" s="17"/>
      <c r="G80" s="17"/>
      <c r="H80" s="17"/>
      <c r="I80" s="17"/>
      <c r="J80" s="17"/>
      <c r="K80" s="17"/>
      <c r="L80" s="17"/>
      <c r="M80" s="17"/>
      <c r="N80" s="17"/>
      <c r="O80" s="17"/>
      <c r="P80" s="17"/>
      <c r="AC80" s="17"/>
      <c r="AD80" s="461"/>
    </row>
    <row r="81" spans="2:30">
      <c r="B81" s="17"/>
      <c r="C81" s="17"/>
      <c r="D81" s="17"/>
      <c r="E81" s="17"/>
      <c r="F81" s="17"/>
      <c r="G81" s="17"/>
      <c r="H81" s="17"/>
      <c r="I81" s="17"/>
      <c r="J81" s="17"/>
      <c r="K81" s="17"/>
      <c r="L81" s="17"/>
      <c r="M81" s="17"/>
      <c r="N81" s="17"/>
      <c r="O81" s="17"/>
      <c r="P81" s="17"/>
      <c r="AC81" s="17"/>
      <c r="AD81" s="461"/>
    </row>
    <row r="82" spans="2:30">
      <c r="B82" s="17"/>
      <c r="C82" s="17"/>
      <c r="D82" s="17"/>
      <c r="E82" s="17"/>
      <c r="F82" s="17"/>
      <c r="G82" s="17"/>
      <c r="H82" s="17"/>
      <c r="I82" s="17"/>
      <c r="J82" s="17"/>
      <c r="K82" s="17"/>
      <c r="L82" s="17"/>
      <c r="M82" s="17"/>
      <c r="N82" s="17"/>
      <c r="O82" s="17"/>
      <c r="P82" s="17"/>
      <c r="AC82" s="17"/>
      <c r="AD82" s="461"/>
    </row>
    <row r="83" spans="2:30">
      <c r="B83" s="17"/>
      <c r="C83" s="17"/>
      <c r="D83" s="17"/>
      <c r="E83" s="17"/>
      <c r="F83" s="17"/>
      <c r="G83" s="17"/>
      <c r="H83" s="17"/>
      <c r="I83" s="17"/>
      <c r="J83" s="17"/>
      <c r="K83" s="17"/>
      <c r="L83" s="17"/>
      <c r="M83" s="17"/>
      <c r="N83" s="17"/>
      <c r="O83" s="17"/>
      <c r="P83" s="17"/>
      <c r="AC83" s="17"/>
      <c r="AD83" s="461"/>
    </row>
    <row r="84" spans="2:30">
      <c r="B84" s="17"/>
      <c r="C84" s="17"/>
      <c r="D84" s="17"/>
      <c r="E84" s="17"/>
      <c r="F84" s="17"/>
      <c r="G84" s="17"/>
      <c r="H84" s="17"/>
      <c r="I84" s="17"/>
      <c r="J84" s="17"/>
      <c r="K84" s="17"/>
      <c r="L84" s="17"/>
      <c r="M84" s="17"/>
      <c r="N84" s="17"/>
      <c r="O84" s="17"/>
      <c r="P84" s="17"/>
      <c r="AC84" s="17"/>
      <c r="AD84" s="461"/>
    </row>
    <row r="85" spans="2:30">
      <c r="B85" s="17"/>
      <c r="C85" s="17"/>
      <c r="D85" s="17" t="s">
        <v>187</v>
      </c>
      <c r="E85" s="17"/>
      <c r="F85" s="17"/>
      <c r="G85" s="17"/>
      <c r="H85" s="17"/>
      <c r="I85" s="17"/>
      <c r="J85" s="17"/>
      <c r="K85" s="17"/>
      <c r="L85" s="17"/>
      <c r="M85" s="17"/>
      <c r="N85" s="17"/>
      <c r="O85" s="17"/>
      <c r="P85" s="17"/>
      <c r="AC85" s="17"/>
      <c r="AD85" s="461"/>
    </row>
    <row r="86" spans="2:30">
      <c r="B86" s="17"/>
      <c r="C86" s="17"/>
      <c r="D86" s="17"/>
      <c r="E86" s="17"/>
      <c r="F86" s="17"/>
      <c r="G86" s="17"/>
      <c r="H86" s="17"/>
      <c r="I86" s="17"/>
      <c r="J86" s="17"/>
      <c r="K86" s="17"/>
      <c r="L86" s="17"/>
      <c r="M86" s="17"/>
      <c r="N86" s="17"/>
      <c r="O86" s="17"/>
      <c r="P86" s="17"/>
      <c r="AC86" s="17"/>
      <c r="AD86" s="461"/>
    </row>
    <row r="87" spans="2:30">
      <c r="B87" s="17"/>
      <c r="C87" s="17"/>
      <c r="D87" s="17"/>
      <c r="E87" s="17"/>
      <c r="F87" s="17"/>
      <c r="G87" s="17"/>
      <c r="H87" s="17"/>
      <c r="I87" s="17"/>
      <c r="J87" s="17"/>
      <c r="K87" s="17"/>
      <c r="L87" s="17"/>
      <c r="M87" s="17"/>
      <c r="N87" s="17"/>
      <c r="O87" s="17"/>
      <c r="P87" s="17"/>
      <c r="AC87" s="17"/>
      <c r="AD87" s="461"/>
    </row>
    <row r="88" spans="2:30">
      <c r="B88" s="17"/>
      <c r="C88" s="17"/>
      <c r="D88" s="17"/>
      <c r="E88" s="17"/>
      <c r="F88" s="17"/>
      <c r="G88" s="17"/>
      <c r="H88" s="17"/>
      <c r="I88" s="17"/>
      <c r="J88" s="17"/>
      <c r="K88" s="17"/>
      <c r="L88" s="17"/>
      <c r="M88" s="17"/>
      <c r="N88" s="17"/>
      <c r="O88" s="17"/>
      <c r="P88" s="17"/>
      <c r="AC88" s="17"/>
      <c r="AD88" s="461"/>
    </row>
    <row r="89" spans="2:30">
      <c r="B89" s="17"/>
      <c r="C89" s="17"/>
      <c r="D89" s="17"/>
      <c r="E89" s="17"/>
      <c r="F89" s="17"/>
      <c r="G89" s="17"/>
      <c r="H89" s="17"/>
      <c r="I89" s="17"/>
      <c r="J89" s="17"/>
      <c r="K89" s="17"/>
      <c r="L89" s="17"/>
      <c r="M89" s="17"/>
      <c r="N89" s="17"/>
      <c r="O89" s="17"/>
      <c r="P89" s="17"/>
      <c r="AC89" s="17"/>
      <c r="AD89" s="461"/>
    </row>
    <row r="90" spans="2:30">
      <c r="B90" s="17"/>
      <c r="C90" s="17"/>
      <c r="D90" s="17"/>
      <c r="E90" s="17"/>
      <c r="F90" s="17"/>
      <c r="G90" s="17"/>
      <c r="H90" s="17"/>
      <c r="I90" s="17"/>
      <c r="J90" s="17"/>
      <c r="K90" s="17"/>
      <c r="L90" s="17"/>
      <c r="M90" s="17"/>
      <c r="N90" s="17"/>
      <c r="O90" s="17"/>
      <c r="P90" s="17"/>
      <c r="AC90" s="17"/>
      <c r="AD90" s="461"/>
    </row>
    <row r="91" spans="2:30">
      <c r="B91" s="17"/>
      <c r="C91" s="17"/>
      <c r="D91" s="17"/>
      <c r="E91" s="17"/>
      <c r="F91" s="17"/>
      <c r="G91" s="17"/>
      <c r="H91" s="17"/>
      <c r="I91" s="17"/>
      <c r="J91" s="17"/>
      <c r="K91" s="17"/>
      <c r="L91" s="17"/>
      <c r="M91" s="17"/>
      <c r="N91" s="17"/>
      <c r="O91" s="17"/>
      <c r="P91" s="17"/>
      <c r="AC91" s="17"/>
      <c r="AD91" s="461"/>
    </row>
    <row r="92" spans="2:30">
      <c r="B92" s="17"/>
      <c r="C92" s="17"/>
      <c r="D92" s="17"/>
      <c r="E92" s="17"/>
      <c r="F92" s="17"/>
      <c r="G92" s="17"/>
      <c r="H92" s="17"/>
      <c r="I92" s="17"/>
      <c r="J92" s="17"/>
      <c r="K92" s="17"/>
      <c r="L92" s="17"/>
      <c r="M92" s="17"/>
      <c r="N92" s="17"/>
      <c r="O92" s="17"/>
      <c r="P92" s="17"/>
      <c r="AC92" s="17"/>
      <c r="AD92" s="461"/>
    </row>
    <row r="93" spans="2:30">
      <c r="B93" s="17"/>
      <c r="C93" s="17"/>
      <c r="D93" s="17"/>
      <c r="E93" s="17"/>
      <c r="F93" s="17"/>
      <c r="G93" s="17"/>
      <c r="H93" s="17"/>
      <c r="I93" s="17"/>
      <c r="J93" s="17"/>
      <c r="K93" s="17"/>
      <c r="L93" s="17"/>
      <c r="M93" s="17"/>
      <c r="N93" s="17"/>
      <c r="O93" s="17"/>
      <c r="P93" s="17"/>
      <c r="AC93" s="17"/>
      <c r="AD93" s="461"/>
    </row>
    <row r="94" spans="2:30">
      <c r="B94" s="58"/>
      <c r="C94" s="17"/>
      <c r="D94" s="17"/>
      <c r="E94" s="17"/>
      <c r="F94" s="17"/>
      <c r="G94" s="17"/>
      <c r="H94" s="31"/>
      <c r="I94" s="31"/>
      <c r="J94" s="31"/>
      <c r="K94" s="31"/>
      <c r="L94" s="31"/>
      <c r="M94" s="31"/>
      <c r="N94" s="31"/>
      <c r="O94" s="31"/>
      <c r="AC94" s="17"/>
      <c r="AD94" s="461"/>
    </row>
    <row r="95" spans="2:30" ht="15.6">
      <c r="B95" s="79" t="s">
        <v>176</v>
      </c>
      <c r="N95" s="560"/>
      <c r="O95" s="164" t="s">
        <v>2</v>
      </c>
    </row>
    <row r="96" spans="2:30">
      <c r="B96" s="163" t="s">
        <v>3</v>
      </c>
      <c r="C96" s="110">
        <v>2018</v>
      </c>
      <c r="D96" s="105">
        <v>2019</v>
      </c>
      <c r="E96" s="105">
        <v>2020</v>
      </c>
      <c r="F96" s="105">
        <v>2021</v>
      </c>
      <c r="G96" s="105">
        <v>2022</v>
      </c>
      <c r="H96" s="105">
        <v>2023</v>
      </c>
      <c r="I96" s="105">
        <v>2024</v>
      </c>
      <c r="J96" s="105">
        <v>2025</v>
      </c>
      <c r="K96" s="105">
        <v>2026</v>
      </c>
      <c r="L96" s="105">
        <v>2027</v>
      </c>
      <c r="M96" s="105">
        <v>2028</v>
      </c>
      <c r="N96" s="560"/>
      <c r="O96" s="110" t="str">
        <f>O57</f>
        <v>2022-2028</v>
      </c>
      <c r="AD96" s="439"/>
    </row>
    <row r="97" spans="2:30">
      <c r="B97" s="34" t="str">
        <f t="shared" ref="B97:B103" si="9">B58</f>
        <v>Ethernet</v>
      </c>
      <c r="C97" s="166">
        <f>Ethernet!E135</f>
        <v>3388.017527813528</v>
      </c>
      <c r="D97" s="166">
        <f>Ethernet!F135</f>
        <v>2782.4703988713959</v>
      </c>
      <c r="E97" s="166"/>
      <c r="F97" s="166"/>
      <c r="G97" s="166"/>
      <c r="H97" s="166"/>
      <c r="I97" s="166"/>
      <c r="J97" s="166"/>
      <c r="K97" s="166"/>
      <c r="L97" s="166"/>
      <c r="M97" s="166"/>
      <c r="N97" s="560"/>
      <c r="O97" s="144" t="e">
        <f t="shared" ref="O97:O104" si="10">(M97/G97)^(1/6)-1</f>
        <v>#DIV/0!</v>
      </c>
      <c r="P97" s="553" t="s">
        <v>384</v>
      </c>
      <c r="AD97" s="440"/>
    </row>
    <row r="98" spans="2:30">
      <c r="B98" s="34" t="str">
        <f t="shared" si="9"/>
        <v>Fibre Channel</v>
      </c>
      <c r="C98" s="25">
        <f t="shared" ref="C98:D98" si="11">P550</f>
        <v>218.4222266667125</v>
      </c>
      <c r="D98" s="25">
        <f t="shared" si="11"/>
        <v>271.04595053612644</v>
      </c>
      <c r="E98" s="25"/>
      <c r="F98" s="25"/>
      <c r="G98" s="25"/>
      <c r="H98" s="25"/>
      <c r="I98" s="25"/>
      <c r="J98" s="25"/>
      <c r="K98" s="25"/>
      <c r="L98" s="25"/>
      <c r="M98" s="25"/>
      <c r="N98" s="560"/>
      <c r="O98" s="145" t="e">
        <f t="shared" si="10"/>
        <v>#DIV/0!</v>
      </c>
      <c r="AD98" s="440"/>
    </row>
    <row r="99" spans="2:30">
      <c r="B99" s="34" t="str">
        <f t="shared" si="9"/>
        <v>Optical Interconnects</v>
      </c>
      <c r="C99" s="25">
        <f>'AOC-EOM'!E36</f>
        <v>227.1686618283141</v>
      </c>
      <c r="D99" s="25">
        <f>'AOC-EOM'!F36</f>
        <v>383.14520409235945</v>
      </c>
      <c r="E99" s="25"/>
      <c r="F99" s="25"/>
      <c r="G99" s="25"/>
      <c r="H99" s="25"/>
      <c r="I99" s="25"/>
      <c r="J99" s="25"/>
      <c r="K99" s="25"/>
      <c r="L99" s="25"/>
      <c r="M99" s="25"/>
      <c r="N99" s="560"/>
      <c r="O99" s="145" t="e">
        <f t="shared" si="10"/>
        <v>#DIV/0!</v>
      </c>
      <c r="AD99" s="440"/>
    </row>
    <row r="100" spans="2:30">
      <c r="B100" s="34" t="str">
        <f t="shared" si="9"/>
        <v>CWDM / DWDM</v>
      </c>
      <c r="C100" s="65">
        <f>'CWDM and DWDM'!F99</f>
        <v>3757.3280952727268</v>
      </c>
      <c r="D100" s="65">
        <f>'CWDM and DWDM'!G99</f>
        <v>3740.8947562632848</v>
      </c>
      <c r="E100" s="65"/>
      <c r="F100" s="65"/>
      <c r="G100" s="65"/>
      <c r="H100" s="65"/>
      <c r="I100" s="65"/>
      <c r="J100" s="65"/>
      <c r="K100" s="65"/>
      <c r="L100" s="65"/>
      <c r="M100" s="65"/>
      <c r="N100" s="560"/>
      <c r="O100" s="145" t="e">
        <f t="shared" si="10"/>
        <v>#DIV/0!</v>
      </c>
      <c r="AD100" s="289"/>
    </row>
    <row r="101" spans="2:30">
      <c r="B101" s="34" t="str">
        <f t="shared" si="9"/>
        <v>Wireless Fronthaul</v>
      </c>
      <c r="C101" s="25">
        <f>Fronthaul!F47</f>
        <v>365.79070959702165</v>
      </c>
      <c r="D101" s="25">
        <f>Fronthaul!G47</f>
        <v>918.08542910141614</v>
      </c>
      <c r="E101" s="25"/>
      <c r="F101" s="25"/>
      <c r="G101" s="25"/>
      <c r="H101" s="25"/>
      <c r="I101" s="25"/>
      <c r="J101" s="25"/>
      <c r="K101" s="25"/>
      <c r="L101" s="25"/>
      <c r="M101" s="25"/>
      <c r="N101" s="560"/>
      <c r="O101" s="145" t="e">
        <f t="shared" si="10"/>
        <v>#DIV/0!</v>
      </c>
      <c r="AD101" s="440"/>
    </row>
    <row r="102" spans="2:30">
      <c r="B102" s="34" t="str">
        <f t="shared" si="9"/>
        <v>Wireless Backhaul</v>
      </c>
      <c r="C102" s="25">
        <f>Backhaul!F33</f>
        <v>82.303681142702601</v>
      </c>
      <c r="D102" s="25">
        <f>Backhaul!G33</f>
        <v>144.68243122208546</v>
      </c>
      <c r="E102" s="25"/>
      <c r="F102" s="25"/>
      <c r="G102" s="25"/>
      <c r="H102" s="25"/>
      <c r="I102" s="25"/>
      <c r="J102" s="25"/>
      <c r="K102" s="25"/>
      <c r="L102" s="25"/>
      <c r="M102" s="25"/>
      <c r="N102" s="560"/>
      <c r="O102" s="145" t="e">
        <f t="shared" si="10"/>
        <v>#DIV/0!</v>
      </c>
      <c r="AD102" s="503"/>
    </row>
    <row r="103" spans="2:30">
      <c r="B103" s="34" t="str">
        <f t="shared" si="9"/>
        <v>FTTx</v>
      </c>
      <c r="C103" s="28">
        <f t="shared" ref="C103:D103" si="12">P301</f>
        <v>708.65392982679441</v>
      </c>
      <c r="D103" s="28">
        <f t="shared" si="12"/>
        <v>570.57454620101282</v>
      </c>
      <c r="E103" s="28"/>
      <c r="F103" s="28"/>
      <c r="G103" s="28"/>
      <c r="H103" s="28"/>
      <c r="I103" s="28"/>
      <c r="J103" s="28"/>
      <c r="K103" s="28"/>
      <c r="L103" s="28"/>
      <c r="M103" s="28"/>
      <c r="N103" s="560"/>
      <c r="O103" s="146" t="e">
        <f t="shared" si="10"/>
        <v>#DIV/0!</v>
      </c>
      <c r="AD103" s="436"/>
    </row>
    <row r="104" spans="2:30">
      <c r="B104" s="165" t="s">
        <v>9</v>
      </c>
      <c r="C104" s="28">
        <f t="shared" ref="C104" si="13">SUM(C97:C103)</f>
        <v>8747.6848321477992</v>
      </c>
      <c r="D104" s="122">
        <f>SUM(D97:D103)</f>
        <v>8810.8987162876801</v>
      </c>
      <c r="E104" s="122"/>
      <c r="F104" s="122"/>
      <c r="G104" s="122"/>
      <c r="H104" s="122"/>
      <c r="I104" s="122"/>
      <c r="J104" s="122"/>
      <c r="K104" s="122"/>
      <c r="L104" s="122"/>
      <c r="M104" s="122"/>
      <c r="N104" s="560"/>
      <c r="O104" s="149" t="e">
        <f t="shared" si="10"/>
        <v>#DIV/0!</v>
      </c>
      <c r="AC104" s="137"/>
      <c r="AD104" s="437"/>
    </row>
    <row r="105" spans="2:30">
      <c r="B105" s="139" t="s">
        <v>175</v>
      </c>
      <c r="C105" s="105">
        <v>2018</v>
      </c>
      <c r="D105" s="105">
        <v>2019</v>
      </c>
      <c r="E105" s="105">
        <v>2020</v>
      </c>
      <c r="F105" s="105">
        <v>2021</v>
      </c>
      <c r="G105" s="105">
        <v>2022</v>
      </c>
      <c r="H105" s="105">
        <v>2023</v>
      </c>
      <c r="I105" s="105">
        <v>2024</v>
      </c>
      <c r="J105" s="105">
        <v>2025</v>
      </c>
      <c r="K105" s="105">
        <v>2026</v>
      </c>
      <c r="L105" s="105">
        <v>2027</v>
      </c>
      <c r="M105" s="105">
        <v>2028</v>
      </c>
      <c r="N105" s="560"/>
      <c r="AC105" s="137"/>
      <c r="AD105" s="289"/>
    </row>
    <row r="106" spans="2:30">
      <c r="B106" s="34" t="str">
        <f t="shared" ref="B106:B112" si="14">B58</f>
        <v>Ethernet</v>
      </c>
      <c r="C106" s="130"/>
      <c r="D106" s="130">
        <f t="shared" ref="D106:D113" si="15">D97/C97-1</f>
        <v>-0.17873199414435281</v>
      </c>
      <c r="E106" s="130"/>
      <c r="F106" s="130"/>
      <c r="G106" s="130"/>
      <c r="H106" s="130"/>
      <c r="I106" s="130"/>
      <c r="J106" s="130"/>
      <c r="K106" s="130"/>
      <c r="L106" s="130"/>
      <c r="M106" s="130"/>
      <c r="N106" s="560"/>
      <c r="P106" s="20"/>
      <c r="R106" s="8"/>
      <c r="S106" s="8"/>
      <c r="T106" s="8"/>
      <c r="U106" s="8"/>
      <c r="V106" s="8"/>
      <c r="W106" s="8"/>
      <c r="X106" s="8"/>
      <c r="Y106" s="8"/>
      <c r="Z106" s="8"/>
    </row>
    <row r="107" spans="2:30">
      <c r="B107" s="34" t="str">
        <f t="shared" si="14"/>
        <v>Fibre Channel</v>
      </c>
      <c r="C107" s="130"/>
      <c r="D107" s="130">
        <f t="shared" si="15"/>
        <v>0.24092659740948319</v>
      </c>
      <c r="E107" s="130"/>
      <c r="F107" s="130"/>
      <c r="G107" s="130"/>
      <c r="H107" s="130"/>
      <c r="I107" s="130"/>
      <c r="J107" s="130"/>
      <c r="K107" s="130"/>
      <c r="L107" s="130"/>
      <c r="M107" s="130"/>
      <c r="N107" s="560"/>
      <c r="P107" s="20"/>
      <c r="R107" s="8"/>
      <c r="S107" s="8"/>
      <c r="T107" s="8"/>
      <c r="U107" s="8"/>
      <c r="V107" s="8"/>
      <c r="W107" s="8"/>
      <c r="X107" s="8"/>
      <c r="Y107" s="8"/>
      <c r="Z107" s="8"/>
    </row>
    <row r="108" spans="2:30">
      <c r="B108" s="34" t="str">
        <f t="shared" si="14"/>
        <v>Optical Interconnects</v>
      </c>
      <c r="C108" s="130"/>
      <c r="D108" s="130">
        <f t="shared" si="15"/>
        <v>0.68661117694978024</v>
      </c>
      <c r="E108" s="130"/>
      <c r="F108" s="130"/>
      <c r="G108" s="130"/>
      <c r="H108" s="130"/>
      <c r="I108" s="130"/>
      <c r="J108" s="130"/>
      <c r="K108" s="130"/>
      <c r="L108" s="130"/>
      <c r="M108" s="130"/>
      <c r="N108" s="560"/>
      <c r="P108" s="20"/>
      <c r="R108" s="8"/>
      <c r="S108" s="8"/>
      <c r="T108" s="8"/>
      <c r="U108" s="8"/>
      <c r="V108" s="8"/>
      <c r="W108" s="8"/>
      <c r="X108" s="8"/>
      <c r="Y108" s="8"/>
      <c r="Z108" s="8"/>
    </row>
    <row r="109" spans="2:30">
      <c r="B109" s="34" t="str">
        <f t="shared" si="14"/>
        <v>CWDM / DWDM</v>
      </c>
      <c r="C109" s="130"/>
      <c r="D109" s="130">
        <f t="shared" si="15"/>
        <v>-4.3736768769587764E-3</v>
      </c>
      <c r="E109" s="130"/>
      <c r="F109" s="130"/>
      <c r="G109" s="130"/>
      <c r="H109" s="130"/>
      <c r="I109" s="130"/>
      <c r="J109" s="130"/>
      <c r="K109" s="130"/>
      <c r="L109" s="130"/>
      <c r="M109" s="130"/>
      <c r="N109" s="560"/>
      <c r="P109" s="20"/>
      <c r="R109" s="8"/>
      <c r="S109" s="8"/>
      <c r="T109" s="8"/>
      <c r="U109" s="8"/>
      <c r="V109" s="8"/>
      <c r="W109" s="8"/>
      <c r="X109" s="8"/>
      <c r="Y109" s="8"/>
      <c r="Z109" s="8"/>
    </row>
    <row r="110" spans="2:30">
      <c r="B110" s="34" t="str">
        <f t="shared" si="14"/>
        <v>Wireless Fronthaul</v>
      </c>
      <c r="C110" s="130"/>
      <c r="D110" s="130">
        <f t="shared" si="15"/>
        <v>1.5098653547347816</v>
      </c>
      <c r="E110" s="130"/>
      <c r="F110" s="130"/>
      <c r="G110" s="130"/>
      <c r="H110" s="130"/>
      <c r="I110" s="130"/>
      <c r="J110" s="130"/>
      <c r="K110" s="130"/>
      <c r="L110" s="130"/>
      <c r="M110" s="130"/>
      <c r="N110" s="560"/>
      <c r="P110" s="20"/>
      <c r="R110" s="8"/>
      <c r="S110" s="8"/>
      <c r="T110" s="8"/>
      <c r="U110" s="8"/>
      <c r="V110" s="8"/>
      <c r="W110" s="8"/>
      <c r="X110" s="8"/>
      <c r="Y110" s="8"/>
      <c r="Z110" s="8"/>
    </row>
    <row r="111" spans="2:30">
      <c r="B111" s="34" t="str">
        <f t="shared" si="14"/>
        <v>Wireless Backhaul</v>
      </c>
      <c r="C111" s="130"/>
      <c r="D111" s="130">
        <f t="shared" si="15"/>
        <v>0.75790960031577659</v>
      </c>
      <c r="E111" s="130"/>
      <c r="F111" s="130"/>
      <c r="G111" s="130"/>
      <c r="H111" s="130"/>
      <c r="I111" s="130"/>
      <c r="J111" s="130"/>
      <c r="K111" s="130"/>
      <c r="L111" s="130"/>
      <c r="M111" s="130"/>
      <c r="N111" s="560"/>
      <c r="P111" s="20"/>
      <c r="R111" s="8"/>
      <c r="S111" s="8"/>
      <c r="T111" s="8"/>
      <c r="U111" s="8"/>
      <c r="V111" s="8"/>
      <c r="W111" s="8"/>
      <c r="X111" s="8"/>
      <c r="Y111" s="8"/>
      <c r="Z111" s="8"/>
    </row>
    <row r="112" spans="2:30">
      <c r="B112" s="34" t="str">
        <f t="shared" si="14"/>
        <v>FTTx</v>
      </c>
      <c r="C112" s="130"/>
      <c r="D112" s="130">
        <f t="shared" si="15"/>
        <v>-0.19484741114683479</v>
      </c>
      <c r="E112" s="130"/>
      <c r="F112" s="130"/>
      <c r="G112" s="130"/>
      <c r="H112" s="130"/>
      <c r="I112" s="130"/>
      <c r="J112" s="130"/>
      <c r="K112" s="130"/>
      <c r="L112" s="130"/>
      <c r="M112" s="130"/>
      <c r="N112" s="560"/>
      <c r="P112" s="20"/>
      <c r="R112" s="8"/>
      <c r="S112" s="8"/>
      <c r="T112" s="8"/>
      <c r="U112" s="8"/>
      <c r="V112" s="8"/>
      <c r="W112" s="8"/>
      <c r="X112" s="8"/>
      <c r="Y112" s="8"/>
      <c r="Z112" s="8"/>
    </row>
    <row r="113" spans="1:31">
      <c r="B113" s="36" t="s">
        <v>9</v>
      </c>
      <c r="C113" s="458"/>
      <c r="D113" s="458">
        <f t="shared" si="15"/>
        <v>7.2263559276357636E-3</v>
      </c>
      <c r="E113" s="457"/>
      <c r="F113" s="457"/>
      <c r="G113" s="457"/>
      <c r="H113" s="457"/>
      <c r="I113" s="457"/>
      <c r="J113" s="457"/>
      <c r="K113" s="457"/>
      <c r="L113" s="457"/>
      <c r="M113" s="457"/>
      <c r="N113" s="560"/>
      <c r="P113" s="20"/>
      <c r="R113" s="8"/>
      <c r="S113" s="8"/>
      <c r="T113" s="8"/>
      <c r="U113" s="8"/>
      <c r="V113" s="8"/>
      <c r="W113" s="8"/>
      <c r="X113" s="8"/>
      <c r="Y113" s="8"/>
      <c r="Z113" s="8"/>
    </row>
    <row r="114" spans="1:31">
      <c r="B114" s="459"/>
      <c r="C114" s="460">
        <f>C97/C104</f>
        <v>0.38730448030804004</v>
      </c>
      <c r="D114" s="460">
        <f t="shared" ref="D114" si="16">D97/D104</f>
        <v>0.31579870436233337</v>
      </c>
      <c r="E114" s="460"/>
      <c r="F114" s="460"/>
      <c r="G114" s="460"/>
      <c r="H114" s="460"/>
      <c r="I114" s="460"/>
      <c r="J114" s="460"/>
      <c r="K114" s="460"/>
      <c r="L114" s="460"/>
      <c r="M114" s="460"/>
      <c r="N114" s="561"/>
    </row>
    <row r="115" spans="1:31">
      <c r="D115" s="64">
        <f>D101+D102</f>
        <v>1062.7678603235015</v>
      </c>
      <c r="J115" s="64"/>
      <c r="K115" s="64"/>
      <c r="L115" s="64"/>
      <c r="M115" s="64"/>
      <c r="N115" s="64"/>
    </row>
    <row r="116" spans="1:31" s="41" customFormat="1" ht="22.8">
      <c r="A116" s="433" t="s">
        <v>98</v>
      </c>
      <c r="B116" s="73"/>
      <c r="C116" s="75"/>
      <c r="D116" s="75"/>
      <c r="E116" s="75"/>
      <c r="F116" s="75"/>
      <c r="G116" s="75"/>
      <c r="H116" s="76"/>
      <c r="I116" s="76"/>
      <c r="J116" s="76"/>
      <c r="K116" s="76"/>
      <c r="L116" s="76"/>
      <c r="M116" s="76"/>
      <c r="N116" s="76"/>
      <c r="O116" s="74"/>
      <c r="P116" s="77"/>
      <c r="R116" s="97"/>
      <c r="S116" s="97"/>
      <c r="T116" s="97"/>
      <c r="U116" s="433" t="str">
        <f>A116</f>
        <v>CWDM/DWDM</v>
      </c>
      <c r="V116" s="97"/>
      <c r="W116" s="97"/>
      <c r="X116" s="97"/>
      <c r="Y116" s="97"/>
      <c r="Z116" s="97"/>
      <c r="AD116" s="288"/>
      <c r="AE116" s="288"/>
    </row>
    <row r="117" spans="1:31" ht="22.8">
      <c r="A117" s="434"/>
      <c r="B117" s="17"/>
      <c r="C117" s="19"/>
      <c r="D117" s="19"/>
      <c r="E117" s="19"/>
      <c r="F117" s="19"/>
      <c r="G117" s="19"/>
      <c r="H117" s="43"/>
      <c r="I117" s="43"/>
      <c r="J117" s="43"/>
      <c r="K117" s="43"/>
      <c r="L117" s="43"/>
      <c r="M117" s="43"/>
      <c r="N117" s="43"/>
      <c r="O117" s="55"/>
      <c r="P117" s="20"/>
      <c r="R117" s="8"/>
      <c r="S117" s="8"/>
      <c r="T117" s="8"/>
      <c r="U117" s="8"/>
      <c r="V117" s="8"/>
      <c r="W117" s="8"/>
      <c r="X117" s="8"/>
      <c r="Y117" s="8"/>
      <c r="Z117" s="8"/>
    </row>
    <row r="118" spans="1:31" ht="15.6">
      <c r="B118" s="78" t="s">
        <v>95</v>
      </c>
      <c r="C118" s="47"/>
      <c r="D118" s="47"/>
      <c r="E118" s="47"/>
      <c r="F118" s="47"/>
      <c r="G118" s="47"/>
      <c r="H118" s="40"/>
      <c r="I118" s="40"/>
      <c r="J118" s="40"/>
      <c r="K118" s="40"/>
      <c r="L118" s="40"/>
      <c r="M118" s="40"/>
      <c r="N118" s="40"/>
      <c r="P118" s="46"/>
      <c r="Q118" s="78" t="s">
        <v>96</v>
      </c>
      <c r="R118" s="8"/>
      <c r="S118" s="8"/>
      <c r="T118" s="8"/>
      <c r="U118" s="8"/>
      <c r="V118" s="8"/>
      <c r="W118" s="8"/>
      <c r="X118" s="8"/>
      <c r="Y118" s="8"/>
      <c r="Z118" s="8"/>
    </row>
    <row r="119" spans="1:31" ht="15.6">
      <c r="B119" s="96"/>
      <c r="C119" s="47"/>
      <c r="D119" s="47"/>
      <c r="E119" s="47"/>
      <c r="F119" s="47"/>
      <c r="G119" s="47"/>
      <c r="H119" s="40"/>
      <c r="I119" s="40"/>
      <c r="J119" s="40"/>
      <c r="K119" s="40"/>
      <c r="L119" s="40"/>
      <c r="M119" s="40"/>
      <c r="N119" s="40"/>
      <c r="O119" s="78"/>
      <c r="P119" s="46"/>
      <c r="R119" s="8"/>
      <c r="S119" s="8"/>
      <c r="T119" s="8"/>
      <c r="U119" s="8"/>
      <c r="V119" s="8"/>
      <c r="W119" s="8"/>
      <c r="X119" s="8"/>
      <c r="Y119" s="8"/>
      <c r="Z119" s="8"/>
    </row>
    <row r="120" spans="1:31" ht="15.6">
      <c r="B120" s="51"/>
      <c r="C120" s="47"/>
      <c r="D120" s="47"/>
      <c r="E120" s="47"/>
      <c r="F120" s="47"/>
      <c r="G120" s="47"/>
      <c r="H120" s="40"/>
      <c r="I120" s="40"/>
      <c r="J120" s="40"/>
      <c r="K120" s="40"/>
      <c r="L120" s="40"/>
      <c r="M120" s="40"/>
      <c r="N120" s="40"/>
      <c r="O120" s="51"/>
      <c r="P120" s="46"/>
      <c r="R120" s="8"/>
      <c r="S120" s="8"/>
      <c r="T120" s="8"/>
      <c r="U120" s="8"/>
      <c r="V120" s="8"/>
      <c r="W120" s="8"/>
      <c r="X120" s="8"/>
      <c r="Y120" s="8"/>
      <c r="Z120" s="8"/>
    </row>
    <row r="121" spans="1:31" ht="15.6">
      <c r="B121" s="51"/>
      <c r="C121" s="47"/>
      <c r="D121" s="47"/>
      <c r="E121" s="47"/>
      <c r="F121" s="47"/>
      <c r="G121" s="47"/>
      <c r="H121" s="40"/>
      <c r="I121" s="40"/>
      <c r="J121" s="40"/>
      <c r="K121" s="40"/>
      <c r="L121" s="40"/>
      <c r="M121" s="40"/>
      <c r="N121" s="40"/>
      <c r="O121" s="51"/>
      <c r="P121" s="46"/>
      <c r="R121" s="8"/>
      <c r="S121" s="8"/>
      <c r="T121" s="8"/>
      <c r="U121" s="8"/>
      <c r="V121" s="8"/>
      <c r="W121" s="8"/>
      <c r="X121" s="8"/>
      <c r="Y121" s="8"/>
      <c r="Z121" s="8"/>
    </row>
    <row r="122" spans="1:31" ht="15.6">
      <c r="B122" s="51"/>
      <c r="C122" s="47"/>
      <c r="D122" s="47"/>
      <c r="E122" s="47"/>
      <c r="F122" s="47"/>
      <c r="G122" s="47"/>
      <c r="H122" s="40"/>
      <c r="I122" s="40"/>
      <c r="J122" s="40"/>
      <c r="K122" s="40"/>
      <c r="L122" s="40"/>
      <c r="M122" s="40"/>
      <c r="N122" s="40"/>
      <c r="O122" s="51"/>
      <c r="P122" s="46"/>
      <c r="R122" s="8"/>
      <c r="S122" s="8"/>
      <c r="T122" s="8"/>
      <c r="U122" s="8"/>
      <c r="V122" s="8"/>
      <c r="W122" s="8"/>
      <c r="X122" s="8"/>
      <c r="Y122" s="8"/>
      <c r="Z122" s="8"/>
    </row>
    <row r="123" spans="1:31">
      <c r="B123" s="17"/>
      <c r="C123" s="32"/>
      <c r="D123" s="32"/>
      <c r="E123" s="32"/>
      <c r="F123" s="32"/>
      <c r="G123" s="32"/>
      <c r="H123" s="40"/>
      <c r="I123" s="40"/>
      <c r="J123" s="40"/>
      <c r="K123" s="40"/>
      <c r="L123" s="40"/>
      <c r="M123" s="40"/>
      <c r="N123" s="40"/>
      <c r="O123" s="32"/>
      <c r="P123" s="46"/>
      <c r="R123" s="8"/>
      <c r="S123" s="8"/>
      <c r="T123" s="8"/>
      <c r="U123" s="8"/>
      <c r="V123" s="8"/>
      <c r="W123" s="8"/>
      <c r="X123" s="8"/>
      <c r="Y123" s="8"/>
      <c r="Z123" s="8"/>
    </row>
    <row r="124" spans="1:31">
      <c r="B124" s="17"/>
      <c r="C124" s="17"/>
      <c r="D124" s="17"/>
      <c r="E124" s="17"/>
      <c r="F124" s="17"/>
      <c r="G124" s="17"/>
      <c r="H124" s="54"/>
      <c r="I124" s="54"/>
      <c r="J124" s="54"/>
      <c r="K124" s="54"/>
      <c r="L124" s="54"/>
      <c r="M124" s="54"/>
      <c r="N124" s="54"/>
      <c r="O124" s="54"/>
      <c r="P124" s="17"/>
      <c r="Q124" s="17"/>
      <c r="R124" s="143"/>
      <c r="S124" s="143"/>
      <c r="T124" s="143"/>
      <c r="U124" s="143"/>
      <c r="V124" s="143"/>
      <c r="W124" s="143"/>
      <c r="X124" s="143"/>
      <c r="Y124" s="143"/>
      <c r="Z124" s="143"/>
    </row>
    <row r="125" spans="1:31">
      <c r="B125" s="17"/>
      <c r="C125" s="17"/>
      <c r="D125" s="17"/>
      <c r="E125" s="17"/>
      <c r="F125" s="17"/>
      <c r="G125" s="17"/>
      <c r="H125" s="54"/>
      <c r="I125" s="54"/>
      <c r="J125" s="54"/>
      <c r="K125" s="54"/>
      <c r="L125" s="54"/>
      <c r="M125" s="54"/>
      <c r="N125" s="54"/>
      <c r="O125" s="54"/>
      <c r="P125" s="17"/>
      <c r="Q125" s="17"/>
      <c r="R125" s="143"/>
      <c r="S125" s="143"/>
      <c r="T125" s="143"/>
      <c r="U125" s="143"/>
      <c r="V125" s="143"/>
      <c r="W125" s="143"/>
      <c r="X125" s="143"/>
      <c r="Y125" s="143"/>
      <c r="Z125" s="143"/>
    </row>
    <row r="126" spans="1:31">
      <c r="C126" s="17"/>
      <c r="D126" s="17"/>
      <c r="E126" s="17"/>
      <c r="F126" s="17"/>
      <c r="G126" s="17"/>
      <c r="H126" s="54"/>
      <c r="I126" s="54"/>
      <c r="J126" s="54"/>
      <c r="K126" s="54"/>
      <c r="L126" s="54"/>
      <c r="M126" s="54"/>
      <c r="N126" s="54"/>
      <c r="O126" s="54"/>
      <c r="P126" s="17"/>
      <c r="Q126" s="17"/>
      <c r="R126" s="143"/>
      <c r="S126" s="143"/>
      <c r="T126" s="143"/>
      <c r="U126" s="143"/>
      <c r="V126" s="143"/>
      <c r="W126" s="143"/>
      <c r="X126" s="143"/>
      <c r="Y126" s="143"/>
      <c r="Z126" s="143"/>
    </row>
    <row r="127" spans="1:31">
      <c r="B127" s="17"/>
      <c r="C127" s="17"/>
      <c r="D127" s="17"/>
      <c r="E127" s="17"/>
      <c r="F127" s="17"/>
      <c r="G127" s="17"/>
      <c r="H127" s="54"/>
      <c r="I127" s="54"/>
      <c r="J127" s="54"/>
      <c r="K127" s="54"/>
      <c r="L127" s="54"/>
      <c r="M127" s="54"/>
      <c r="N127" s="54"/>
      <c r="O127" s="54"/>
      <c r="P127" s="17"/>
      <c r="Q127" s="17"/>
      <c r="R127" s="143"/>
      <c r="S127" s="143"/>
      <c r="T127" s="143"/>
      <c r="U127" s="143"/>
      <c r="V127" s="143"/>
      <c r="W127" s="143"/>
      <c r="X127" s="143"/>
      <c r="Y127" s="143"/>
      <c r="Z127" s="143"/>
    </row>
    <row r="128" spans="1:31">
      <c r="B128" s="17"/>
      <c r="C128" s="17"/>
      <c r="D128" s="17"/>
      <c r="E128" s="17"/>
      <c r="F128" s="17"/>
      <c r="G128" s="17"/>
      <c r="H128" s="31"/>
      <c r="I128" s="31"/>
      <c r="J128" s="31"/>
      <c r="K128" s="31"/>
      <c r="L128" s="31"/>
      <c r="M128" s="31"/>
      <c r="N128" s="31"/>
      <c r="O128" s="31"/>
      <c r="P128" s="17"/>
      <c r="Q128" s="17"/>
      <c r="R128" s="143"/>
      <c r="S128" s="143"/>
      <c r="T128" s="143"/>
      <c r="U128" s="143"/>
      <c r="V128" s="143"/>
      <c r="W128" s="143"/>
      <c r="X128" s="143"/>
      <c r="Y128" s="143"/>
      <c r="Z128" s="143"/>
    </row>
    <row r="129" spans="2:31">
      <c r="B129" s="17"/>
      <c r="C129" s="17"/>
      <c r="D129" s="17"/>
      <c r="E129" s="17"/>
      <c r="F129" s="17"/>
      <c r="G129" s="17"/>
      <c r="H129" s="31"/>
      <c r="I129" s="31"/>
      <c r="J129" s="31"/>
      <c r="K129" s="31"/>
      <c r="L129" s="31"/>
      <c r="M129" s="31"/>
      <c r="N129" s="31"/>
      <c r="O129" s="31"/>
      <c r="P129" s="17"/>
      <c r="Q129" s="17"/>
      <c r="R129" s="143"/>
      <c r="S129" s="143"/>
      <c r="T129" s="143"/>
      <c r="U129" s="143"/>
      <c r="V129" s="143"/>
      <c r="W129" s="143"/>
      <c r="X129" s="143"/>
      <c r="Y129" s="143"/>
      <c r="Z129" s="143"/>
    </row>
    <row r="130" spans="2:31">
      <c r="B130" s="17"/>
      <c r="C130" s="17"/>
      <c r="D130" s="17"/>
      <c r="E130" s="17"/>
      <c r="F130" s="17"/>
      <c r="G130" s="17"/>
      <c r="H130" s="31"/>
      <c r="I130" s="31"/>
      <c r="J130" s="31"/>
      <c r="K130" s="31"/>
      <c r="L130" s="31"/>
      <c r="M130" s="31"/>
      <c r="N130" s="31"/>
      <c r="O130" s="31"/>
      <c r="P130" s="17"/>
      <c r="Q130" s="17"/>
      <c r="R130" s="143"/>
      <c r="S130" s="143"/>
      <c r="T130" s="143"/>
      <c r="U130" s="143"/>
      <c r="V130" s="143"/>
      <c r="W130" s="143"/>
      <c r="X130" s="143"/>
      <c r="Y130" s="143"/>
      <c r="Z130" s="143"/>
    </row>
    <row r="131" spans="2:31">
      <c r="B131" s="17"/>
      <c r="C131" s="17"/>
      <c r="D131" s="17"/>
      <c r="E131" s="17"/>
      <c r="F131" s="17"/>
      <c r="G131" s="17"/>
      <c r="H131" s="31"/>
      <c r="I131" s="31"/>
      <c r="J131" s="31"/>
      <c r="K131" s="31"/>
      <c r="L131" s="31"/>
      <c r="M131" s="31"/>
      <c r="N131" s="31"/>
      <c r="O131" s="31"/>
      <c r="P131" s="17"/>
      <c r="Q131" s="17"/>
      <c r="R131" s="143"/>
      <c r="S131" s="143"/>
      <c r="T131" s="143"/>
      <c r="U131" s="143"/>
      <c r="V131" s="143"/>
      <c r="W131" s="143"/>
      <c r="X131" s="143"/>
      <c r="Y131" s="143"/>
      <c r="Z131" s="143"/>
    </row>
    <row r="132" spans="2:31">
      <c r="B132" s="17"/>
      <c r="C132" s="17"/>
      <c r="D132" s="17"/>
      <c r="E132" s="17"/>
      <c r="F132" s="17"/>
      <c r="G132" s="17"/>
      <c r="H132" s="31"/>
      <c r="I132" s="31"/>
      <c r="J132" s="31"/>
      <c r="K132" s="31"/>
      <c r="L132" s="31"/>
      <c r="M132" s="31"/>
      <c r="N132" s="31"/>
      <c r="O132" s="31"/>
      <c r="P132" s="17"/>
      <c r="Q132" s="17"/>
      <c r="R132" s="143"/>
      <c r="S132" s="143"/>
      <c r="T132" s="143"/>
      <c r="U132" s="143"/>
      <c r="V132" s="143"/>
      <c r="W132" s="143"/>
      <c r="X132" s="143"/>
      <c r="Y132" s="143"/>
      <c r="Z132" s="143"/>
    </row>
    <row r="133" spans="2:31">
      <c r="B133" s="17"/>
      <c r="C133" s="17"/>
      <c r="D133" s="17"/>
      <c r="E133" s="17"/>
      <c r="F133" s="17"/>
      <c r="G133" s="17"/>
      <c r="H133" s="31"/>
      <c r="I133" s="31"/>
      <c r="J133" s="31"/>
      <c r="K133" s="31"/>
      <c r="L133" s="31"/>
      <c r="M133" s="31"/>
      <c r="N133" s="31"/>
      <c r="O133" s="31"/>
      <c r="P133" s="17"/>
      <c r="Q133" s="17"/>
      <c r="R133" s="143"/>
      <c r="S133" s="143"/>
      <c r="T133" s="143"/>
      <c r="U133" s="143"/>
      <c r="V133" s="143"/>
      <c r="W133" s="143"/>
      <c r="X133" s="143"/>
      <c r="Y133" s="143"/>
      <c r="Z133" s="143"/>
    </row>
    <row r="134" spans="2:31">
      <c r="B134" s="17"/>
      <c r="C134" s="17"/>
      <c r="D134" s="17"/>
      <c r="E134" s="17"/>
      <c r="F134" s="17"/>
      <c r="G134" s="17"/>
      <c r="H134" s="31"/>
      <c r="I134" s="31"/>
      <c r="J134" s="31"/>
      <c r="K134" s="31"/>
      <c r="L134" s="31"/>
      <c r="M134" s="31"/>
      <c r="N134" s="31"/>
      <c r="O134" s="31"/>
      <c r="P134" s="17"/>
      <c r="Q134" s="17"/>
      <c r="R134" s="143"/>
      <c r="S134" s="143"/>
      <c r="T134" s="143"/>
      <c r="U134" s="143"/>
      <c r="V134" s="143"/>
      <c r="W134" s="143"/>
      <c r="X134" s="143"/>
      <c r="Y134" s="143"/>
      <c r="Z134" s="143"/>
    </row>
    <row r="135" spans="2:31">
      <c r="B135" s="17"/>
      <c r="C135" s="17"/>
      <c r="D135" s="17"/>
      <c r="E135" s="17"/>
      <c r="F135" s="17"/>
      <c r="G135" s="17"/>
      <c r="H135" s="31"/>
      <c r="I135" s="31"/>
      <c r="J135" s="31"/>
      <c r="K135" s="31"/>
      <c r="L135" s="31"/>
      <c r="M135" s="31"/>
      <c r="N135" s="31"/>
      <c r="O135" s="31"/>
      <c r="P135" s="17"/>
      <c r="Q135" s="17"/>
      <c r="R135" s="143"/>
      <c r="S135" s="143"/>
      <c r="T135" s="143"/>
      <c r="U135" s="143"/>
      <c r="V135" s="143"/>
      <c r="W135" s="143"/>
      <c r="X135" s="143"/>
      <c r="Y135" s="143"/>
      <c r="Z135" s="143"/>
    </row>
    <row r="136" spans="2:31">
      <c r="B136" s="17"/>
      <c r="C136" s="17"/>
      <c r="D136" s="17"/>
      <c r="E136" s="17"/>
      <c r="F136" s="17"/>
      <c r="G136" s="17"/>
      <c r="H136" s="31"/>
      <c r="I136" s="31"/>
      <c r="J136" s="31"/>
      <c r="K136" s="31"/>
      <c r="L136" s="31"/>
      <c r="M136" s="31"/>
      <c r="N136" s="31"/>
      <c r="O136" s="31"/>
      <c r="P136" s="17"/>
      <c r="Q136" s="17"/>
      <c r="R136" s="143"/>
      <c r="S136" s="143"/>
      <c r="T136" s="143"/>
      <c r="U136" s="143"/>
      <c r="V136" s="143"/>
      <c r="W136" s="143"/>
      <c r="X136" s="143"/>
      <c r="Y136" s="143"/>
      <c r="Z136" s="143"/>
    </row>
    <row r="137" spans="2:31">
      <c r="B137" s="17"/>
      <c r="C137" s="17"/>
      <c r="D137" s="17"/>
      <c r="E137" s="17"/>
      <c r="F137" s="17"/>
      <c r="G137" s="17"/>
      <c r="H137" s="31"/>
      <c r="I137" s="31"/>
      <c r="J137" s="31"/>
      <c r="K137" s="31"/>
      <c r="L137" s="31"/>
      <c r="M137" s="31"/>
      <c r="N137" s="31"/>
      <c r="O137" s="31"/>
      <c r="P137" s="17"/>
      <c r="Q137" s="17"/>
      <c r="R137" s="143"/>
      <c r="S137" s="143"/>
      <c r="T137" s="143"/>
      <c r="U137" s="143"/>
      <c r="V137" s="143"/>
      <c r="W137" s="143"/>
      <c r="X137" s="143"/>
      <c r="Y137" s="143"/>
      <c r="Z137" s="143"/>
    </row>
    <row r="138" spans="2:31" ht="15.6">
      <c r="B138" s="79" t="s">
        <v>171</v>
      </c>
      <c r="C138" s="137"/>
      <c r="D138" s="137"/>
      <c r="E138" s="137"/>
      <c r="F138" s="137"/>
      <c r="G138" s="137"/>
      <c r="H138" s="17"/>
      <c r="I138" s="17"/>
      <c r="J138" s="17"/>
      <c r="K138" s="17"/>
      <c r="L138" s="17"/>
      <c r="M138" s="17"/>
      <c r="N138" s="31"/>
      <c r="O138" s="79" t="s">
        <v>185</v>
      </c>
      <c r="P138" s="137"/>
      <c r="Q138" s="137"/>
      <c r="R138" s="137"/>
      <c r="S138" s="137"/>
      <c r="T138" s="137"/>
      <c r="U138" s="137"/>
      <c r="V138" s="137"/>
      <c r="W138" s="137"/>
      <c r="X138" s="137"/>
      <c r="Y138" s="137"/>
      <c r="Z138" s="137"/>
      <c r="AA138" s="120" t="s">
        <v>2</v>
      </c>
    </row>
    <row r="139" spans="2:31">
      <c r="B139" s="163" t="s">
        <v>19</v>
      </c>
      <c r="C139" s="105">
        <v>2018</v>
      </c>
      <c r="D139" s="105">
        <v>2019</v>
      </c>
      <c r="E139" s="105">
        <v>2020</v>
      </c>
      <c r="F139" s="105">
        <v>2021</v>
      </c>
      <c r="G139" s="105">
        <v>2022</v>
      </c>
      <c r="H139" s="105">
        <v>2023</v>
      </c>
      <c r="I139" s="105">
        <v>2024</v>
      </c>
      <c r="J139" s="105">
        <v>2025</v>
      </c>
      <c r="K139" s="105">
        <v>2026</v>
      </c>
      <c r="L139" s="105">
        <v>2027</v>
      </c>
      <c r="M139" s="105">
        <v>2028</v>
      </c>
      <c r="N139" s="31"/>
      <c r="O139" s="163" t="s">
        <v>19</v>
      </c>
      <c r="P139" s="119">
        <v>2018</v>
      </c>
      <c r="Q139" s="119">
        <v>2019</v>
      </c>
      <c r="R139" s="119">
        <v>2020</v>
      </c>
      <c r="S139" s="119">
        <v>2021</v>
      </c>
      <c r="T139" s="119">
        <v>2022</v>
      </c>
      <c r="U139" s="119">
        <v>2023</v>
      </c>
      <c r="V139" s="119">
        <v>2024</v>
      </c>
      <c r="W139" s="119">
        <v>2025</v>
      </c>
      <c r="X139" s="119">
        <v>2026</v>
      </c>
      <c r="Y139" s="119">
        <v>2027</v>
      </c>
      <c r="Z139" s="119">
        <v>2028</v>
      </c>
      <c r="AA139" s="105" t="str">
        <f>O26</f>
        <v>2022-2028</v>
      </c>
    </row>
    <row r="140" spans="2:31">
      <c r="B140" s="36" t="s">
        <v>124</v>
      </c>
      <c r="C140" s="117">
        <f>SUM('CWDM and DWDM'!F8:F12)</f>
        <v>326257</v>
      </c>
      <c r="D140" s="117">
        <f>SUM('CWDM and DWDM'!G8:G12)</f>
        <v>376931</v>
      </c>
      <c r="E140" s="117"/>
      <c r="F140" s="117"/>
      <c r="G140" s="117"/>
      <c r="H140" s="117"/>
      <c r="I140" s="117"/>
      <c r="J140" s="117"/>
      <c r="K140" s="117"/>
      <c r="L140" s="117"/>
      <c r="M140" s="117"/>
      <c r="N140" s="31"/>
      <c r="O140" s="36" t="str">
        <f t="shared" ref="O140:O146" si="17">B140</f>
        <v>CWDM - up to 10 Gbps</v>
      </c>
      <c r="P140" s="166">
        <f>SUM('CWDM and DWDM'!F71:F75)</f>
        <v>63.511533999999997</v>
      </c>
      <c r="Q140" s="166">
        <f>SUM('CWDM and DWDM'!G71:G75)</f>
        <v>74.507442432857147</v>
      </c>
      <c r="R140" s="166"/>
      <c r="S140" s="166"/>
      <c r="T140" s="166"/>
      <c r="U140" s="166"/>
      <c r="V140" s="166"/>
      <c r="W140" s="166"/>
      <c r="X140" s="166"/>
      <c r="Y140" s="166"/>
      <c r="Z140" s="166"/>
      <c r="AA140" s="144" t="e">
        <f t="shared" ref="AA140:AA145" si="18">(Z140/T140)^(1/6)-1</f>
        <v>#DIV/0!</v>
      </c>
      <c r="AD140" s="289"/>
    </row>
    <row r="141" spans="2:31">
      <c r="B141" s="34" t="s">
        <v>399</v>
      </c>
      <c r="C141" s="37">
        <f>SUM('CWDM and DWDM'!F13:F18)</f>
        <v>458440</v>
      </c>
      <c r="D141" s="37">
        <f>SUM('CWDM and DWDM'!G13:G18)</f>
        <v>562844</v>
      </c>
      <c r="E141" s="37"/>
      <c r="F141" s="37"/>
      <c r="G141" s="37"/>
      <c r="H141" s="37"/>
      <c r="I141" s="37"/>
      <c r="J141" s="37"/>
      <c r="K141" s="37"/>
      <c r="L141" s="37"/>
      <c r="M141" s="37"/>
      <c r="N141" s="31"/>
      <c r="O141" s="34" t="str">
        <f t="shared" si="17"/>
        <v>DWDM - up to 10 Gbps</v>
      </c>
      <c r="P141" s="25">
        <f>SUM('CWDM and DWDM'!F76:F81)</f>
        <v>209.93302399999999</v>
      </c>
      <c r="Q141" s="25">
        <f>SUM('CWDM and DWDM'!G76:G81)</f>
        <v>213.26121989103319</v>
      </c>
      <c r="R141" s="25"/>
      <c r="S141" s="25"/>
      <c r="T141" s="25"/>
      <c r="U141" s="25"/>
      <c r="V141" s="25"/>
      <c r="W141" s="25"/>
      <c r="X141" s="25"/>
      <c r="Y141" s="25"/>
      <c r="Z141" s="25"/>
      <c r="AA141" s="145" t="e">
        <f t="shared" si="18"/>
        <v>#DIV/0!</v>
      </c>
      <c r="AD141" s="441"/>
      <c r="AE141" s="284"/>
    </row>
    <row r="142" spans="2:31">
      <c r="B142" s="34" t="s">
        <v>267</v>
      </c>
      <c r="C142" s="24">
        <f>SUM('CWDM and DWDM'!F19:F23)</f>
        <v>357000</v>
      </c>
      <c r="D142" s="24">
        <f>SUM('CWDM and DWDM'!G19:G23)</f>
        <v>345000.00000000006</v>
      </c>
      <c r="E142" s="24"/>
      <c r="F142" s="24"/>
      <c r="G142" s="24"/>
      <c r="H142" s="24"/>
      <c r="I142" s="24"/>
      <c r="J142" s="24"/>
      <c r="K142" s="24"/>
      <c r="L142" s="24"/>
      <c r="M142" s="24"/>
      <c r="N142" s="31"/>
      <c r="O142" s="34" t="str">
        <f t="shared" si="17"/>
        <v>100G</v>
      </c>
      <c r="P142" s="25">
        <f>SUM('CWDM and DWDM'!F82:F86)</f>
        <v>2559.9320099999995</v>
      </c>
      <c r="Q142" s="25">
        <f>SUM('CWDM and DWDM'!G82:G86)</f>
        <v>1881.3449666666666</v>
      </c>
      <c r="R142" s="25"/>
      <c r="S142" s="25"/>
      <c r="T142" s="25"/>
      <c r="U142" s="25"/>
      <c r="V142" s="25"/>
      <c r="W142" s="25"/>
      <c r="X142" s="25"/>
      <c r="Y142" s="25"/>
      <c r="Z142" s="25"/>
      <c r="AA142" s="145" t="e">
        <f t="shared" si="18"/>
        <v>#DIV/0!</v>
      </c>
      <c r="AC142" s="137"/>
      <c r="AD142" s="441"/>
      <c r="AE142" s="285"/>
    </row>
    <row r="143" spans="2:31">
      <c r="B143" s="34" t="s">
        <v>437</v>
      </c>
      <c r="C143" s="471">
        <f>SUM('CWDM and DWDM'!F24:F26)</f>
        <v>122000</v>
      </c>
      <c r="D143" s="471">
        <f>SUM('CWDM and DWDM'!G24:G26)</f>
        <v>217000</v>
      </c>
      <c r="E143" s="471"/>
      <c r="F143" s="471"/>
      <c r="G143" s="471"/>
      <c r="H143" s="471"/>
      <c r="I143" s="471"/>
      <c r="J143" s="471"/>
      <c r="K143" s="471"/>
      <c r="L143" s="471"/>
      <c r="M143" s="471"/>
      <c r="N143" s="31"/>
      <c r="O143" s="23" t="str">
        <f t="shared" si="17"/>
        <v xml:space="preserve">200G </v>
      </c>
      <c r="P143" s="260">
        <f>SUM('CWDM and DWDM'!F87:F89)</f>
        <v>923.95152727272739</v>
      </c>
      <c r="Q143" s="260">
        <f>SUM('CWDM and DWDM'!G87:G89)</f>
        <v>1231.1956727272727</v>
      </c>
      <c r="R143" s="260"/>
      <c r="S143" s="260"/>
      <c r="T143" s="260"/>
      <c r="U143" s="260"/>
      <c r="V143" s="260"/>
      <c r="W143" s="260"/>
      <c r="X143" s="260"/>
      <c r="Y143" s="260"/>
      <c r="Z143" s="260"/>
      <c r="AA143" s="145" t="e">
        <f t="shared" si="18"/>
        <v>#DIV/0!</v>
      </c>
      <c r="AD143" s="290"/>
      <c r="AE143" s="284"/>
    </row>
    <row r="144" spans="2:31">
      <c r="B144" s="34" t="s">
        <v>438</v>
      </c>
      <c r="C144" s="471">
        <f>SUM('CWDM and DWDM'!F27:F30)</f>
        <v>17500</v>
      </c>
      <c r="D144" s="471">
        <f>SUM('CWDM and DWDM'!G27:G30)</f>
        <v>39000</v>
      </c>
      <c r="E144" s="471"/>
      <c r="F144" s="471"/>
      <c r="G144" s="471"/>
      <c r="H144" s="471"/>
      <c r="I144" s="471"/>
      <c r="J144" s="471"/>
      <c r="K144" s="471"/>
      <c r="L144" s="471"/>
      <c r="M144" s="471"/>
      <c r="N144" s="31"/>
      <c r="O144" s="23" t="str">
        <f t="shared" si="17"/>
        <v>400G ZR, ZR+</v>
      </c>
      <c r="P144" s="260">
        <f>SUM('CWDM and DWDM'!F90:F93)</f>
        <v>0</v>
      </c>
      <c r="Q144" s="260">
        <f>SUM('CWDM and DWDM'!G90:G93)</f>
        <v>339.76545454545453</v>
      </c>
      <c r="R144" s="260"/>
      <c r="S144" s="260"/>
      <c r="T144" s="260"/>
      <c r="U144" s="260"/>
      <c r="V144" s="260"/>
      <c r="W144" s="260"/>
      <c r="X144" s="260"/>
      <c r="Y144" s="260"/>
      <c r="Z144" s="260"/>
      <c r="AA144" s="145" t="e">
        <f t="shared" si="18"/>
        <v>#DIV/0!</v>
      </c>
      <c r="AD144" s="272"/>
      <c r="AE144" s="284"/>
    </row>
    <row r="145" spans="2:31">
      <c r="B145" s="34" t="s">
        <v>498</v>
      </c>
      <c r="C145" s="471">
        <f>SUM('CWDM and DWDM'!F31:F33)</f>
        <v>0</v>
      </c>
      <c r="D145" s="471">
        <f>SUM('CWDM and DWDM'!G31:G33)</f>
        <v>82</v>
      </c>
      <c r="E145" s="471"/>
      <c r="F145" s="471"/>
      <c r="G145" s="471"/>
      <c r="H145" s="471"/>
      <c r="I145" s="471"/>
      <c r="J145" s="471"/>
      <c r="K145" s="471"/>
      <c r="L145" s="471"/>
      <c r="M145" s="471"/>
      <c r="N145" s="31"/>
      <c r="O145" s="23" t="str">
        <f t="shared" si="17"/>
        <v>600G, 800G</v>
      </c>
      <c r="P145" s="260">
        <f>SUM('CWDM and DWDM'!F94:F96)</f>
        <v>0</v>
      </c>
      <c r="Q145" s="260">
        <f>SUM('CWDM and DWDM'!G94:G96)</f>
        <v>0.82</v>
      </c>
      <c r="R145" s="260"/>
      <c r="S145" s="260"/>
      <c r="T145" s="260"/>
      <c r="U145" s="260"/>
      <c r="V145" s="260"/>
      <c r="W145" s="260"/>
      <c r="X145" s="260"/>
      <c r="Y145" s="260"/>
      <c r="Z145" s="260"/>
      <c r="AA145" s="145" t="e">
        <f t="shared" si="18"/>
        <v>#DIV/0!</v>
      </c>
      <c r="AD145" s="272"/>
      <c r="AE145" s="284"/>
    </row>
    <row r="146" spans="2:31">
      <c r="B146" s="34" t="s">
        <v>499</v>
      </c>
      <c r="C146" s="275">
        <f>SUM('CWDM and DWDM'!F34:F35)</f>
        <v>0</v>
      </c>
      <c r="D146" s="275">
        <f>SUM('CWDM and DWDM'!G34:G35)</f>
        <v>0</v>
      </c>
      <c r="E146" s="275"/>
      <c r="F146" s="275"/>
      <c r="G146" s="275"/>
      <c r="H146" s="275"/>
      <c r="I146" s="275"/>
      <c r="J146" s="275"/>
      <c r="K146" s="275"/>
      <c r="L146" s="275"/>
      <c r="M146" s="275"/>
      <c r="N146" s="31"/>
      <c r="O146" s="26" t="str">
        <f t="shared" si="17"/>
        <v>1.2T, 1.6T</v>
      </c>
      <c r="P146" s="260">
        <f>SUM('CWDM and DWDM'!F97:F98)</f>
        <v>0</v>
      </c>
      <c r="Q146" s="260">
        <f>SUM('CWDM and DWDM'!G97:G98)</f>
        <v>0</v>
      </c>
      <c r="R146" s="260"/>
      <c r="S146" s="260"/>
      <c r="T146" s="260"/>
      <c r="U146" s="260"/>
      <c r="V146" s="260"/>
      <c r="W146" s="260"/>
      <c r="X146" s="260"/>
      <c r="Y146" s="260"/>
      <c r="Z146" s="260"/>
      <c r="AA146" s="145"/>
      <c r="AD146" s="272"/>
      <c r="AE146" s="284"/>
    </row>
    <row r="147" spans="2:31">
      <c r="B147" s="167" t="s">
        <v>9</v>
      </c>
      <c r="C147" s="114">
        <f>SUM(C140:C146)</f>
        <v>1281197</v>
      </c>
      <c r="D147" s="114">
        <f t="shared" ref="D147" si="19">SUM(D140:D146)</f>
        <v>1540857</v>
      </c>
      <c r="E147" s="114"/>
      <c r="F147" s="114"/>
      <c r="G147" s="114"/>
      <c r="H147" s="114"/>
      <c r="I147" s="114"/>
      <c r="J147" s="114"/>
      <c r="K147" s="114"/>
      <c r="L147" s="114"/>
      <c r="M147" s="114"/>
      <c r="N147" s="31"/>
      <c r="O147" s="165" t="s">
        <v>9</v>
      </c>
      <c r="P147" s="168">
        <f>SUM(P140:P146)</f>
        <v>3757.3280952727273</v>
      </c>
      <c r="Q147" s="168">
        <f t="shared" ref="Q147" si="20">SUM(Q140:Q146)</f>
        <v>3740.8947562632843</v>
      </c>
      <c r="R147" s="168"/>
      <c r="S147" s="168"/>
      <c r="T147" s="168"/>
      <c r="U147" s="168"/>
      <c r="V147" s="168"/>
      <c r="W147" s="168"/>
      <c r="X147" s="168"/>
      <c r="Y147" s="168"/>
      <c r="Z147" s="168"/>
      <c r="AA147" s="149" t="e">
        <f>(Z147/T147)^(1/6)-1</f>
        <v>#DIV/0!</v>
      </c>
    </row>
    <row r="148" spans="2:31">
      <c r="B148" s="17"/>
      <c r="C148" s="136"/>
      <c r="D148" s="136"/>
      <c r="E148" s="136"/>
      <c r="F148" s="136"/>
      <c r="G148" s="136"/>
      <c r="H148" s="136"/>
      <c r="I148" s="136"/>
      <c r="J148" s="136"/>
      <c r="K148" s="136"/>
      <c r="L148" s="136"/>
      <c r="M148" s="136"/>
      <c r="N148" s="31"/>
      <c r="O148" s="17"/>
      <c r="P148" s="138"/>
      <c r="Q148" s="138"/>
      <c r="R148" s="138"/>
      <c r="S148" s="138"/>
      <c r="T148" s="138"/>
      <c r="U148" s="138"/>
      <c r="V148" s="138"/>
      <c r="W148" s="138"/>
      <c r="X148" s="138"/>
      <c r="Y148" s="138"/>
      <c r="Z148" s="138"/>
      <c r="AB148" s="143"/>
    </row>
    <row r="149" spans="2:31" ht="15.6">
      <c r="B149" s="78" t="s">
        <v>93</v>
      </c>
      <c r="C149" s="17"/>
      <c r="D149" s="17"/>
      <c r="E149" s="17"/>
      <c r="F149" s="17"/>
      <c r="G149" s="17"/>
      <c r="H149" s="17"/>
      <c r="I149" s="17"/>
      <c r="J149" s="17"/>
      <c r="K149" s="17"/>
      <c r="L149" s="17"/>
      <c r="M149" s="17"/>
      <c r="N149" s="17"/>
      <c r="O149" s="78" t="s">
        <v>94</v>
      </c>
      <c r="P149" s="17"/>
      <c r="Q149" s="17"/>
      <c r="R149" s="143"/>
      <c r="S149" s="143"/>
      <c r="T149" s="143"/>
      <c r="U149" s="143"/>
      <c r="V149" s="143"/>
      <c r="W149" s="143"/>
      <c r="X149" s="143"/>
      <c r="Y149" s="143"/>
      <c r="Z149" s="143"/>
      <c r="AB149" s="143"/>
    </row>
    <row r="150" spans="2:31" ht="15.6">
      <c r="B150" s="51"/>
      <c r="C150" s="17"/>
      <c r="D150" s="17"/>
      <c r="E150" s="17"/>
      <c r="F150" s="17"/>
      <c r="G150" s="17"/>
      <c r="H150" s="17"/>
      <c r="I150" s="17"/>
      <c r="J150" s="17"/>
      <c r="K150" s="17"/>
      <c r="L150" s="17"/>
      <c r="M150" s="17"/>
      <c r="N150" s="17"/>
      <c r="O150" s="17"/>
      <c r="P150" s="17"/>
      <c r="Q150" s="17"/>
      <c r="R150" s="143"/>
      <c r="S150" s="143"/>
      <c r="T150" s="143"/>
      <c r="U150" s="143"/>
      <c r="V150" s="143"/>
      <c r="W150" s="143"/>
      <c r="X150" s="143"/>
      <c r="Y150" s="143"/>
      <c r="Z150" s="143"/>
      <c r="AB150" s="143"/>
    </row>
    <row r="151" spans="2:31" ht="15.6">
      <c r="B151" s="51"/>
      <c r="C151" s="17"/>
      <c r="D151" s="17"/>
      <c r="E151" s="17"/>
      <c r="F151" s="17"/>
      <c r="G151" s="17"/>
      <c r="H151" s="17"/>
      <c r="I151" s="17"/>
      <c r="J151" s="17"/>
      <c r="K151" s="17"/>
      <c r="L151" s="17"/>
      <c r="M151" s="17"/>
      <c r="N151" s="17"/>
      <c r="O151" s="17"/>
      <c r="P151" s="17"/>
      <c r="Q151" s="17"/>
      <c r="R151" s="143"/>
      <c r="S151" s="143"/>
      <c r="T151" s="143"/>
      <c r="U151" s="143"/>
      <c r="V151" s="143"/>
      <c r="W151" s="143"/>
      <c r="X151" s="143"/>
      <c r="Y151" s="143"/>
      <c r="Z151" s="143"/>
      <c r="AB151" s="143"/>
    </row>
    <row r="152" spans="2:31" ht="15.6">
      <c r="B152" s="51"/>
      <c r="C152" s="17"/>
      <c r="D152" s="17"/>
      <c r="E152" s="17"/>
      <c r="F152" s="17"/>
      <c r="G152" s="17"/>
      <c r="H152" s="17"/>
      <c r="I152" s="17"/>
      <c r="J152" s="17"/>
      <c r="K152" s="17"/>
      <c r="L152" s="17"/>
      <c r="M152" s="17"/>
      <c r="N152" s="17"/>
      <c r="O152" s="17"/>
      <c r="P152" s="17"/>
      <c r="Q152" s="17"/>
      <c r="R152" s="143"/>
      <c r="S152" s="143"/>
      <c r="T152" s="143"/>
      <c r="U152" s="143"/>
      <c r="V152" s="143"/>
      <c r="W152" s="143"/>
      <c r="X152" s="143"/>
      <c r="Y152" s="143"/>
      <c r="Z152" s="143"/>
      <c r="AB152" s="143"/>
    </row>
    <row r="153" spans="2:31" ht="15.6">
      <c r="B153" s="51"/>
      <c r="C153" s="17"/>
      <c r="D153" s="17"/>
      <c r="E153" s="17"/>
      <c r="F153" s="17"/>
      <c r="G153" s="17"/>
      <c r="H153" s="17"/>
      <c r="I153" s="17"/>
      <c r="J153" s="17"/>
      <c r="K153" s="17"/>
      <c r="L153" s="17"/>
      <c r="M153" s="17"/>
      <c r="N153" s="17"/>
      <c r="O153" s="17"/>
      <c r="P153" s="17"/>
      <c r="Q153" s="17"/>
      <c r="R153" s="143"/>
      <c r="S153" s="143"/>
      <c r="T153" s="143"/>
      <c r="U153" s="143"/>
      <c r="V153" s="143"/>
      <c r="W153" s="143"/>
      <c r="X153" s="143"/>
      <c r="Y153" s="143"/>
      <c r="Z153" s="143"/>
      <c r="AB153" s="143"/>
    </row>
    <row r="154" spans="2:31" ht="15.6">
      <c r="B154" s="51"/>
      <c r="C154" s="17"/>
      <c r="D154" s="17"/>
      <c r="E154" s="17"/>
      <c r="F154" s="17"/>
      <c r="G154" s="17"/>
      <c r="H154" s="17"/>
      <c r="I154" s="17"/>
      <c r="J154" s="17"/>
      <c r="K154" s="17"/>
      <c r="L154" s="17"/>
      <c r="M154" s="17"/>
      <c r="N154" s="17"/>
      <c r="O154" s="17"/>
      <c r="P154" s="17"/>
      <c r="Q154" s="17"/>
      <c r="R154" s="143"/>
      <c r="S154" s="143"/>
      <c r="T154" s="143"/>
      <c r="U154" s="143"/>
      <c r="V154" s="143"/>
      <c r="W154" s="143"/>
      <c r="X154" s="143"/>
      <c r="Y154" s="143"/>
      <c r="Z154" s="143"/>
      <c r="AB154" s="143"/>
    </row>
    <row r="155" spans="2:31" ht="15.6">
      <c r="B155" s="51"/>
      <c r="C155" s="17"/>
      <c r="D155" s="17"/>
      <c r="E155" s="17"/>
      <c r="F155" s="17"/>
      <c r="G155" s="17"/>
      <c r="H155" s="17"/>
      <c r="I155" s="17"/>
      <c r="J155" s="17"/>
      <c r="K155" s="17"/>
      <c r="L155" s="17"/>
      <c r="M155" s="17"/>
      <c r="N155" s="17"/>
      <c r="O155" s="17"/>
      <c r="P155" s="17"/>
      <c r="Q155" s="17"/>
      <c r="R155" s="143"/>
      <c r="S155" s="143"/>
      <c r="T155" s="143"/>
      <c r="U155" s="143"/>
      <c r="V155" s="143"/>
      <c r="W155" s="143"/>
      <c r="X155" s="143"/>
      <c r="Y155" s="143"/>
      <c r="Z155" s="143"/>
      <c r="AB155" s="143"/>
    </row>
    <row r="156" spans="2:31" ht="15.6">
      <c r="B156" s="51"/>
      <c r="C156" s="17"/>
      <c r="D156" s="17"/>
      <c r="E156" s="17"/>
      <c r="F156" s="17"/>
      <c r="G156" s="17"/>
      <c r="H156" s="17"/>
      <c r="I156" s="17"/>
      <c r="J156" s="17"/>
      <c r="K156" s="17"/>
      <c r="L156" s="17"/>
      <c r="M156" s="17"/>
      <c r="N156" s="17"/>
      <c r="O156" s="17"/>
      <c r="P156" s="17"/>
      <c r="Q156" s="17"/>
      <c r="R156" s="143"/>
      <c r="S156" s="143"/>
      <c r="T156" s="143"/>
      <c r="U156" s="143"/>
      <c r="V156" s="143"/>
      <c r="W156" s="143"/>
      <c r="X156" s="143"/>
      <c r="Y156" s="143"/>
      <c r="Z156" s="143"/>
      <c r="AB156" s="143"/>
    </row>
    <row r="157" spans="2:31" ht="15.6">
      <c r="B157" s="51"/>
      <c r="C157" s="17"/>
      <c r="D157" s="17"/>
      <c r="E157" s="17"/>
      <c r="F157" s="17"/>
      <c r="G157" s="17"/>
      <c r="H157" s="17"/>
      <c r="I157" s="17"/>
      <c r="J157" s="17"/>
      <c r="K157" s="17"/>
      <c r="L157" s="17"/>
      <c r="M157" s="17"/>
      <c r="N157" s="17"/>
      <c r="O157" s="17"/>
      <c r="P157" s="17"/>
      <c r="Q157" s="17"/>
      <c r="R157" s="143"/>
      <c r="S157" s="143"/>
      <c r="T157" s="143"/>
      <c r="U157" s="143"/>
      <c r="V157" s="143"/>
      <c r="W157" s="143"/>
      <c r="X157" s="143"/>
      <c r="Y157" s="143"/>
      <c r="Z157" s="143"/>
      <c r="AB157" s="143"/>
    </row>
    <row r="158" spans="2:31" ht="15.6">
      <c r="B158" s="51"/>
      <c r="C158" s="17"/>
      <c r="D158" s="17"/>
      <c r="E158" s="17"/>
      <c r="F158" s="17"/>
      <c r="G158" s="17"/>
      <c r="H158" s="17"/>
      <c r="I158" s="17"/>
      <c r="J158" s="17"/>
      <c r="K158" s="17"/>
      <c r="L158" s="17"/>
      <c r="M158" s="17"/>
      <c r="N158" s="17"/>
      <c r="O158" s="17"/>
      <c r="P158" s="17"/>
      <c r="Q158" s="17"/>
      <c r="R158" s="143"/>
      <c r="S158" s="143"/>
      <c r="T158" s="143"/>
      <c r="U158" s="143"/>
      <c r="V158" s="143"/>
      <c r="W158" s="143"/>
      <c r="X158" s="143"/>
      <c r="Y158" s="143"/>
      <c r="Z158" s="143"/>
      <c r="AB158" s="143"/>
    </row>
    <row r="159" spans="2:31" ht="15.6">
      <c r="B159" s="51"/>
      <c r="C159" s="17"/>
      <c r="D159" s="17"/>
      <c r="E159" s="17"/>
      <c r="F159" s="17"/>
      <c r="G159" s="17"/>
      <c r="H159" s="17"/>
      <c r="I159" s="17"/>
      <c r="J159" s="17"/>
      <c r="K159" s="17"/>
      <c r="L159" s="17"/>
      <c r="M159" s="17"/>
      <c r="N159" s="17"/>
      <c r="O159" s="17"/>
      <c r="P159" s="17"/>
      <c r="Q159" s="17"/>
      <c r="R159" s="143"/>
      <c r="S159" s="143"/>
      <c r="T159" s="143"/>
      <c r="U159" s="143"/>
      <c r="V159" s="143"/>
      <c r="W159" s="143"/>
      <c r="X159" s="143"/>
      <c r="Y159" s="143"/>
      <c r="Z159" s="143"/>
      <c r="AB159" s="143"/>
    </row>
    <row r="160" spans="2:31" ht="15.6">
      <c r="B160" s="51"/>
      <c r="C160" s="17"/>
      <c r="D160" s="17"/>
      <c r="E160" s="17"/>
      <c r="F160" s="17"/>
      <c r="G160" s="17"/>
      <c r="H160" s="17"/>
      <c r="I160" s="17"/>
      <c r="J160" s="17"/>
      <c r="K160" s="17"/>
      <c r="L160" s="17"/>
      <c r="M160" s="17"/>
      <c r="N160" s="17"/>
      <c r="O160" s="17"/>
      <c r="P160" s="17"/>
      <c r="Q160" s="17"/>
      <c r="R160" s="143"/>
      <c r="S160" s="143"/>
      <c r="T160" s="143"/>
      <c r="U160" s="143"/>
      <c r="V160" s="143"/>
      <c r="W160" s="143"/>
      <c r="X160" s="143"/>
      <c r="Y160" s="143"/>
      <c r="Z160" s="143"/>
      <c r="AB160" s="143"/>
    </row>
    <row r="161" spans="2:31" ht="15.6">
      <c r="B161" s="51"/>
      <c r="C161" s="17"/>
      <c r="D161" s="17"/>
      <c r="E161" s="17"/>
      <c r="F161" s="17"/>
      <c r="G161" s="17"/>
      <c r="H161" s="17"/>
      <c r="I161" s="17"/>
      <c r="J161" s="17"/>
      <c r="K161" s="17"/>
      <c r="L161" s="17"/>
      <c r="M161" s="17"/>
      <c r="N161" s="17"/>
      <c r="O161" s="17"/>
      <c r="P161" s="17"/>
      <c r="Q161" s="17"/>
      <c r="R161" s="143"/>
      <c r="S161" s="143"/>
      <c r="T161" s="143"/>
      <c r="U161" s="143"/>
      <c r="V161" s="143"/>
      <c r="W161" s="143"/>
      <c r="X161" s="143"/>
      <c r="Y161" s="143"/>
      <c r="Z161" s="143"/>
      <c r="AB161" s="143"/>
    </row>
    <row r="162" spans="2:31" ht="15.6">
      <c r="B162" s="51"/>
      <c r="C162" s="17"/>
      <c r="D162" s="17"/>
      <c r="E162" s="17"/>
      <c r="F162" s="17"/>
      <c r="G162" s="17"/>
      <c r="H162" s="17"/>
      <c r="I162" s="17"/>
      <c r="J162" s="17"/>
      <c r="K162" s="17"/>
      <c r="L162" s="17"/>
      <c r="M162" s="17"/>
      <c r="N162" s="17"/>
      <c r="O162" s="17"/>
      <c r="P162" s="17"/>
      <c r="Q162" s="17"/>
      <c r="R162" s="143"/>
      <c r="S162" s="143"/>
      <c r="T162" s="143"/>
      <c r="U162" s="143"/>
      <c r="V162" s="143"/>
      <c r="W162" s="143"/>
      <c r="X162" s="143"/>
      <c r="Y162" s="143"/>
      <c r="Z162" s="143"/>
      <c r="AB162" s="143"/>
    </row>
    <row r="163" spans="2:31" ht="15.6">
      <c r="B163" s="51"/>
      <c r="C163" s="17"/>
      <c r="D163" s="17"/>
      <c r="E163" s="17"/>
      <c r="F163" s="17"/>
      <c r="G163" s="17"/>
      <c r="H163" s="17"/>
      <c r="I163" s="17"/>
      <c r="J163" s="17"/>
      <c r="K163" s="17"/>
      <c r="L163" s="17"/>
      <c r="M163" s="17"/>
      <c r="N163" s="17"/>
      <c r="O163" s="17"/>
      <c r="P163" s="17"/>
      <c r="Q163" s="17"/>
      <c r="R163" s="143"/>
      <c r="S163" s="143"/>
      <c r="T163" s="143"/>
      <c r="U163" s="143"/>
      <c r="V163" s="143"/>
      <c r="W163" s="143"/>
      <c r="X163" s="143"/>
      <c r="Y163" s="143"/>
      <c r="Z163" s="143"/>
      <c r="AB163" s="143"/>
    </row>
    <row r="164" spans="2:31" ht="15.6">
      <c r="B164" s="51"/>
      <c r="C164" s="17"/>
      <c r="D164" s="17"/>
      <c r="E164" s="17"/>
      <c r="F164" s="17"/>
      <c r="G164" s="17"/>
      <c r="H164" s="17"/>
      <c r="I164" s="17"/>
      <c r="J164" s="17"/>
      <c r="K164" s="17"/>
      <c r="L164" s="17"/>
      <c r="M164" s="17"/>
      <c r="N164" s="17"/>
      <c r="O164" s="17"/>
      <c r="P164" s="17"/>
      <c r="Q164" s="17"/>
      <c r="R164" s="143"/>
      <c r="S164" s="143"/>
      <c r="T164" s="143"/>
      <c r="U164" s="143"/>
      <c r="V164" s="143"/>
      <c r="W164" s="143"/>
      <c r="X164" s="143"/>
      <c r="Y164" s="143"/>
      <c r="Z164" s="143"/>
      <c r="AB164" s="143"/>
    </row>
    <row r="165" spans="2:31" ht="15.6">
      <c r="B165" s="51"/>
      <c r="C165" s="17"/>
      <c r="D165" s="17"/>
      <c r="E165" s="17"/>
      <c r="F165" s="17"/>
      <c r="G165" s="17"/>
      <c r="H165" s="17"/>
      <c r="I165" s="17"/>
      <c r="J165" s="17"/>
      <c r="K165" s="17"/>
      <c r="L165" s="17"/>
      <c r="M165" s="17"/>
      <c r="N165" s="17"/>
      <c r="O165" s="17"/>
      <c r="P165" s="17"/>
      <c r="Q165" s="17"/>
      <c r="R165" s="143"/>
      <c r="S165" s="143"/>
      <c r="T165" s="143"/>
      <c r="U165" s="143"/>
      <c r="V165" s="143"/>
      <c r="W165" s="143"/>
      <c r="X165" s="143"/>
      <c r="Y165" s="143"/>
      <c r="Z165" s="143"/>
      <c r="AB165" s="143"/>
    </row>
    <row r="166" spans="2:31" ht="15.6">
      <c r="B166" s="51"/>
      <c r="C166" s="17"/>
      <c r="D166" s="17"/>
      <c r="E166" s="17"/>
      <c r="F166" s="17"/>
      <c r="G166" s="17"/>
      <c r="H166" s="17"/>
      <c r="I166" s="17"/>
      <c r="J166" s="17"/>
      <c r="K166" s="17"/>
      <c r="L166" s="17"/>
      <c r="M166" s="17"/>
      <c r="N166" s="17"/>
      <c r="O166" s="17"/>
      <c r="P166" s="17"/>
      <c r="Q166" s="17"/>
      <c r="R166" s="143"/>
      <c r="S166" s="143"/>
      <c r="T166" s="143"/>
      <c r="U166" s="143"/>
      <c r="V166" s="143"/>
      <c r="W166" s="143"/>
      <c r="X166" s="143"/>
      <c r="Y166" s="143"/>
      <c r="Z166" s="143"/>
      <c r="AB166" s="143"/>
    </row>
    <row r="167" spans="2:31" ht="15.6">
      <c r="B167" s="51"/>
      <c r="C167" s="17"/>
      <c r="D167" s="17"/>
      <c r="E167" s="17"/>
      <c r="F167" s="17"/>
      <c r="G167" s="17"/>
      <c r="H167" s="17"/>
      <c r="I167" s="17"/>
      <c r="J167" s="17"/>
      <c r="K167" s="17"/>
      <c r="L167" s="17"/>
      <c r="M167" s="17"/>
      <c r="N167" s="17"/>
      <c r="O167" s="17"/>
      <c r="P167" s="17"/>
      <c r="Q167" s="17"/>
      <c r="R167" s="143"/>
      <c r="S167" s="143"/>
      <c r="T167" s="143"/>
      <c r="U167" s="143"/>
      <c r="V167" s="143"/>
      <c r="W167" s="143"/>
      <c r="X167" s="143"/>
      <c r="Y167" s="143"/>
      <c r="Z167" s="143"/>
      <c r="AB167" s="143"/>
    </row>
    <row r="168" spans="2:31" ht="15.6">
      <c r="B168" s="78" t="s">
        <v>170</v>
      </c>
      <c r="C168" s="137"/>
      <c r="D168" s="137"/>
      <c r="E168" s="137"/>
      <c r="F168" s="137"/>
      <c r="G168" s="137"/>
      <c r="H168" s="17"/>
      <c r="I168" s="17"/>
      <c r="J168" s="17"/>
      <c r="K168" s="17"/>
      <c r="L168" s="17"/>
      <c r="M168" s="17"/>
      <c r="N168" s="17"/>
      <c r="O168" s="79" t="s">
        <v>186</v>
      </c>
      <c r="P168" s="17"/>
      <c r="Q168" s="143"/>
      <c r="AA168" s="120" t="s">
        <v>2</v>
      </c>
      <c r="AD168" s="289"/>
    </row>
    <row r="169" spans="2:31">
      <c r="B169" s="213" t="s">
        <v>104</v>
      </c>
      <c r="C169" s="119">
        <v>2018</v>
      </c>
      <c r="D169" s="105">
        <v>2019</v>
      </c>
      <c r="E169" s="105">
        <v>2020</v>
      </c>
      <c r="F169" s="105">
        <v>2021</v>
      </c>
      <c r="G169" s="105">
        <v>2022</v>
      </c>
      <c r="H169" s="105">
        <v>2023</v>
      </c>
      <c r="I169" s="105">
        <v>2024</v>
      </c>
      <c r="J169" s="105">
        <v>2025</v>
      </c>
      <c r="K169" s="105">
        <v>2026</v>
      </c>
      <c r="L169" s="105">
        <v>2027</v>
      </c>
      <c r="M169" s="105">
        <v>2028</v>
      </c>
      <c r="N169" s="17"/>
      <c r="O169" s="163" t="s">
        <v>19</v>
      </c>
      <c r="P169" s="119">
        <v>2018</v>
      </c>
      <c r="Q169" s="119">
        <v>2019</v>
      </c>
      <c r="R169" s="119">
        <v>2020</v>
      </c>
      <c r="S169" s="119">
        <v>2021</v>
      </c>
      <c r="T169" s="119">
        <v>2022</v>
      </c>
      <c r="U169" s="119">
        <v>2023</v>
      </c>
      <c r="V169" s="119">
        <v>2024</v>
      </c>
      <c r="W169" s="119">
        <v>2025</v>
      </c>
      <c r="X169" s="119">
        <v>2026</v>
      </c>
      <c r="Y169" s="119">
        <v>2027</v>
      </c>
      <c r="Z169" s="119">
        <v>2028</v>
      </c>
      <c r="AA169" s="105" t="str">
        <f>$AA$139</f>
        <v>2022-2028</v>
      </c>
    </row>
    <row r="170" spans="2:31">
      <c r="B170" s="214" t="s">
        <v>92</v>
      </c>
      <c r="C170" s="12">
        <f>'CWDM and DWDM'!F14</f>
        <v>43947</v>
      </c>
      <c r="D170" s="12">
        <f>'CWDM and DWDM'!G14</f>
        <v>51133</v>
      </c>
      <c r="E170" s="12"/>
      <c r="F170" s="12"/>
      <c r="G170" s="12"/>
      <c r="H170" s="12"/>
      <c r="I170" s="12"/>
      <c r="J170" s="12"/>
      <c r="K170" s="12"/>
      <c r="L170" s="12"/>
      <c r="M170" s="12"/>
      <c r="N170" s="17"/>
      <c r="O170" s="216" t="s">
        <v>92</v>
      </c>
      <c r="P170" s="25">
        <f>'CWDM and DWDM'!F77</f>
        <v>15.073821000000001</v>
      </c>
      <c r="Q170" s="25">
        <f>'CWDM and DWDM'!G77</f>
        <v>15.890043436550924</v>
      </c>
      <c r="R170" s="25"/>
      <c r="S170" s="25"/>
      <c r="T170" s="25"/>
      <c r="U170" s="25"/>
      <c r="V170" s="25"/>
      <c r="W170" s="25"/>
      <c r="X170" s="25"/>
      <c r="Y170" s="25"/>
      <c r="Z170" s="25"/>
      <c r="AA170" s="145"/>
      <c r="AD170" s="441"/>
      <c r="AE170" s="284"/>
    </row>
    <row r="171" spans="2:31">
      <c r="B171" s="214" t="s">
        <v>34</v>
      </c>
      <c r="C171" s="12">
        <f>'CWDM and DWDM'!F16</f>
        <v>186074</v>
      </c>
      <c r="D171" s="12">
        <f>'CWDM and DWDM'!G16</f>
        <v>148245</v>
      </c>
      <c r="E171" s="12"/>
      <c r="F171" s="12"/>
      <c r="G171" s="12"/>
      <c r="H171" s="12"/>
      <c r="I171" s="12"/>
      <c r="J171" s="12"/>
      <c r="K171" s="12"/>
      <c r="L171" s="12"/>
      <c r="M171" s="12"/>
      <c r="N171" s="17"/>
      <c r="O171" s="216" t="s">
        <v>34</v>
      </c>
      <c r="P171" s="25">
        <f>'CWDM and DWDM'!F79</f>
        <v>92.292704000000001</v>
      </c>
      <c r="Q171" s="25">
        <f>'CWDM and DWDM'!G79</f>
        <v>66.589907999999994</v>
      </c>
      <c r="R171" s="25"/>
      <c r="S171" s="25"/>
      <c r="T171" s="25"/>
      <c r="U171" s="25"/>
      <c r="V171" s="25"/>
      <c r="W171" s="25"/>
      <c r="X171" s="25"/>
      <c r="Y171" s="25"/>
      <c r="Z171" s="25"/>
      <c r="AA171" s="145" t="e">
        <f>(Z171/T171)^(1/6)-1</f>
        <v>#DIV/0!</v>
      </c>
      <c r="AC171" s="137"/>
      <c r="AD171" s="441"/>
      <c r="AE171" s="285"/>
    </row>
    <row r="172" spans="2:31">
      <c r="B172" s="214" t="s">
        <v>135</v>
      </c>
      <c r="C172" s="12">
        <f>'CWDM and DWDM'!F15</f>
        <v>84695</v>
      </c>
      <c r="D172" s="12">
        <f>'CWDM and DWDM'!G15</f>
        <v>173717</v>
      </c>
      <c r="E172" s="12"/>
      <c r="F172" s="12"/>
      <c r="G172" s="12"/>
      <c r="H172" s="12"/>
      <c r="I172" s="12"/>
      <c r="J172" s="12"/>
      <c r="K172" s="12"/>
      <c r="L172" s="12"/>
      <c r="M172" s="12"/>
      <c r="N172" s="17"/>
      <c r="O172" s="216" t="s">
        <v>135</v>
      </c>
      <c r="P172" s="25">
        <f>'CWDM and DWDM'!F78</f>
        <v>30.236115000000002</v>
      </c>
      <c r="Q172" s="25">
        <f>'CWDM and DWDM'!G78</f>
        <v>48.64836145448227</v>
      </c>
      <c r="R172" s="25"/>
      <c r="S172" s="25"/>
      <c r="T172" s="25"/>
      <c r="U172" s="25"/>
      <c r="V172" s="25"/>
      <c r="W172" s="25"/>
      <c r="X172" s="25"/>
      <c r="Y172" s="25"/>
      <c r="Z172" s="25"/>
      <c r="AA172" s="145" t="e">
        <f>(Z172/T172)^(1/6)-1</f>
        <v>#DIV/0!</v>
      </c>
    </row>
    <row r="173" spans="2:31">
      <c r="B173" s="172" t="s">
        <v>136</v>
      </c>
      <c r="C173" s="212">
        <f>'CWDM and DWDM'!F17</f>
        <v>105420</v>
      </c>
      <c r="D173" s="212">
        <f>'CWDM and DWDM'!G17</f>
        <v>156390</v>
      </c>
      <c r="E173" s="212"/>
      <c r="F173" s="212"/>
      <c r="G173" s="212"/>
      <c r="H173" s="212"/>
      <c r="I173" s="212"/>
      <c r="J173" s="212"/>
      <c r="K173" s="212"/>
      <c r="L173" s="212"/>
      <c r="M173" s="212"/>
      <c r="N173" s="17"/>
      <c r="O173" s="217" t="s">
        <v>136</v>
      </c>
      <c r="P173" s="28">
        <f>'CWDM and DWDM'!F80</f>
        <v>63.673679999999997</v>
      </c>
      <c r="Q173" s="28">
        <f>'CWDM and DWDM'!G80</f>
        <v>76.234348000000026</v>
      </c>
      <c r="R173" s="28"/>
      <c r="S173" s="28"/>
      <c r="T173" s="28"/>
      <c r="U173" s="28"/>
      <c r="V173" s="28"/>
      <c r="W173" s="28"/>
      <c r="X173" s="28"/>
      <c r="Y173" s="28"/>
      <c r="Z173" s="28"/>
      <c r="AA173" s="146" t="e">
        <f>(Z173/T173)^(1/6)-1</f>
        <v>#DIV/0!</v>
      </c>
      <c r="AD173" s="289"/>
    </row>
    <row r="174" spans="2:31" ht="15.6">
      <c r="B174" s="51"/>
      <c r="C174" s="17"/>
      <c r="D174" s="17"/>
      <c r="E174" s="17"/>
      <c r="F174" s="17"/>
      <c r="G174" s="17"/>
      <c r="H174" s="17"/>
      <c r="I174" s="17"/>
      <c r="J174" s="17"/>
      <c r="K174" s="17"/>
      <c r="L174" s="17"/>
      <c r="M174" s="17"/>
      <c r="N174" s="17"/>
      <c r="O174" s="17"/>
      <c r="P174" s="17"/>
      <c r="Q174" s="17"/>
      <c r="R174" s="143"/>
      <c r="S174" s="143"/>
      <c r="T174" s="143"/>
      <c r="U174" s="143"/>
      <c r="V174" s="143"/>
      <c r="W174" s="143"/>
      <c r="X174" s="143"/>
      <c r="Y174" s="143"/>
      <c r="Z174" s="143"/>
      <c r="AB174" s="143"/>
    </row>
    <row r="175" spans="2:31" ht="15.6">
      <c r="B175" s="78" t="s">
        <v>465</v>
      </c>
      <c r="C175" s="17"/>
      <c r="D175" s="17"/>
      <c r="E175" s="17"/>
      <c r="F175" s="17"/>
      <c r="G175" s="17"/>
      <c r="H175" s="17"/>
      <c r="I175" s="17"/>
      <c r="J175" s="17"/>
      <c r="K175" s="17"/>
      <c r="L175" s="17"/>
      <c r="M175" s="17"/>
      <c r="N175" s="17"/>
      <c r="O175" s="78" t="s">
        <v>304</v>
      </c>
      <c r="P175" s="17"/>
      <c r="Q175" s="17"/>
      <c r="R175" s="143"/>
      <c r="S175" s="143"/>
      <c r="T175" s="143"/>
      <c r="U175" s="143"/>
      <c r="V175" s="143"/>
      <c r="W175" s="143"/>
      <c r="X175" s="143"/>
      <c r="Y175" s="143"/>
      <c r="Z175" s="143"/>
      <c r="AB175" s="143"/>
    </row>
    <row r="176" spans="2:31" ht="15.6">
      <c r="B176" s="96"/>
      <c r="C176" s="17"/>
      <c r="D176" s="17"/>
      <c r="E176" s="17"/>
      <c r="F176" s="17"/>
      <c r="G176" s="17"/>
      <c r="H176" s="17"/>
      <c r="I176" s="17"/>
      <c r="J176" s="17"/>
      <c r="K176" s="17"/>
      <c r="L176" s="17"/>
      <c r="M176" s="17"/>
      <c r="N176" s="17"/>
      <c r="O176" s="78"/>
      <c r="P176" s="17"/>
      <c r="Q176" s="17"/>
      <c r="R176" s="143"/>
      <c r="S176" s="143"/>
      <c r="T176" s="143"/>
      <c r="U176" s="143"/>
      <c r="V176" s="143"/>
      <c r="W176" s="143"/>
      <c r="X176" s="143"/>
      <c r="Y176" s="143"/>
      <c r="Z176" s="143"/>
      <c r="AB176" s="143"/>
    </row>
    <row r="177" spans="2:28" ht="15.6">
      <c r="B177" s="51"/>
      <c r="C177" s="17"/>
      <c r="D177" s="17"/>
      <c r="E177" s="17"/>
      <c r="F177" s="17"/>
      <c r="G177" s="17"/>
      <c r="H177" s="17"/>
      <c r="I177" s="17"/>
      <c r="J177" s="17"/>
      <c r="K177" s="17"/>
      <c r="L177" s="17"/>
      <c r="M177" s="17"/>
      <c r="N177" s="17"/>
      <c r="O177" s="17"/>
      <c r="P177" s="17"/>
      <c r="Q177" s="17"/>
      <c r="R177" s="143"/>
      <c r="S177" s="143"/>
      <c r="T177" s="143"/>
      <c r="U177" s="143"/>
      <c r="V177" s="143"/>
      <c r="W177" s="143"/>
      <c r="X177" s="143"/>
      <c r="Y177" s="143"/>
      <c r="Z177" s="143"/>
      <c r="AB177" s="143"/>
    </row>
    <row r="178" spans="2:28" ht="15.6">
      <c r="B178" s="51"/>
      <c r="C178" s="17"/>
      <c r="D178" s="17"/>
      <c r="E178" s="17"/>
      <c r="F178" s="17"/>
      <c r="G178" s="17"/>
      <c r="H178" s="17"/>
      <c r="I178" s="17"/>
      <c r="J178" s="17"/>
      <c r="K178" s="17"/>
      <c r="L178" s="17"/>
      <c r="M178" s="17"/>
      <c r="N178" s="17"/>
      <c r="O178" s="17"/>
      <c r="P178" s="17"/>
      <c r="Q178" s="17"/>
      <c r="R178" s="143"/>
      <c r="S178" s="143"/>
      <c r="T178" s="143"/>
      <c r="U178" s="143"/>
      <c r="V178" s="143"/>
      <c r="W178" s="143"/>
      <c r="X178" s="143"/>
      <c r="Y178" s="143"/>
      <c r="Z178" s="143"/>
      <c r="AB178" s="143"/>
    </row>
    <row r="179" spans="2:28" ht="15.6">
      <c r="B179" s="51"/>
      <c r="C179" s="17"/>
      <c r="D179" s="17"/>
      <c r="E179" s="17"/>
      <c r="F179" s="17"/>
      <c r="G179" s="17"/>
      <c r="H179" s="17"/>
      <c r="I179" s="17"/>
      <c r="J179" s="17"/>
      <c r="K179" s="17"/>
      <c r="L179" s="17"/>
      <c r="M179" s="17"/>
      <c r="N179" s="17"/>
      <c r="O179" s="17"/>
      <c r="P179" s="17"/>
      <c r="Q179" s="17"/>
      <c r="R179" s="143"/>
      <c r="S179" s="143"/>
      <c r="T179" s="143"/>
      <c r="U179" s="143"/>
      <c r="V179" s="143"/>
      <c r="W179" s="143"/>
      <c r="X179" s="143"/>
      <c r="Y179" s="143"/>
      <c r="Z179" s="143"/>
      <c r="AB179" s="143"/>
    </row>
    <row r="180" spans="2:28" ht="15.6">
      <c r="B180" s="51"/>
      <c r="C180" s="17"/>
      <c r="D180" s="17"/>
      <c r="E180" s="17"/>
      <c r="F180" s="17"/>
      <c r="G180" s="17"/>
      <c r="H180" s="17"/>
      <c r="I180" s="17"/>
      <c r="J180" s="17"/>
      <c r="K180" s="17"/>
      <c r="L180" s="17"/>
      <c r="M180" s="17"/>
      <c r="N180" s="17"/>
      <c r="O180" s="17"/>
      <c r="P180" s="17"/>
      <c r="Q180" s="17"/>
      <c r="R180" s="143"/>
      <c r="S180" s="143"/>
      <c r="T180" s="143"/>
      <c r="U180" s="143"/>
      <c r="V180" s="143"/>
      <c r="W180" s="143"/>
      <c r="X180" s="143"/>
      <c r="Y180" s="143"/>
      <c r="Z180" s="143"/>
      <c r="AB180" s="143"/>
    </row>
    <row r="181" spans="2:28" ht="15.6">
      <c r="B181" s="51"/>
      <c r="C181" s="17"/>
      <c r="D181" s="17"/>
      <c r="E181" s="17"/>
      <c r="F181" s="17"/>
      <c r="G181" s="17"/>
      <c r="H181" s="17"/>
      <c r="I181" s="17"/>
      <c r="J181" s="17"/>
      <c r="K181" s="17"/>
      <c r="L181" s="17"/>
      <c r="M181" s="17"/>
      <c r="N181" s="17"/>
      <c r="O181" s="17"/>
      <c r="P181" s="17"/>
      <c r="Q181" s="17"/>
      <c r="R181" s="143"/>
      <c r="S181" s="143"/>
      <c r="T181" s="143"/>
      <c r="U181" s="143"/>
      <c r="V181" s="143"/>
      <c r="W181" s="143"/>
      <c r="X181" s="143"/>
      <c r="Y181" s="143"/>
      <c r="Z181" s="143"/>
      <c r="AB181" s="143"/>
    </row>
    <row r="182" spans="2:28" ht="15.6">
      <c r="B182" s="51"/>
      <c r="C182" s="17"/>
      <c r="D182" s="17"/>
      <c r="E182" s="17"/>
      <c r="F182" s="17"/>
      <c r="G182" s="17"/>
      <c r="H182" s="17"/>
      <c r="I182" s="17"/>
      <c r="J182" s="17"/>
      <c r="K182" s="17"/>
      <c r="L182" s="17"/>
      <c r="M182" s="17"/>
      <c r="N182" s="17"/>
      <c r="O182" s="17"/>
      <c r="P182" s="17"/>
      <c r="Q182" s="17"/>
      <c r="R182" s="143"/>
      <c r="S182" s="143"/>
      <c r="T182" s="143"/>
      <c r="U182" s="143"/>
      <c r="V182" s="143"/>
      <c r="W182" s="143"/>
      <c r="X182" s="143"/>
      <c r="Y182" s="143"/>
      <c r="Z182" s="143"/>
      <c r="AB182" s="143"/>
    </row>
    <row r="183" spans="2:28" ht="15.6">
      <c r="B183" s="51"/>
      <c r="C183" s="17"/>
      <c r="D183" s="17"/>
      <c r="E183" s="17"/>
      <c r="F183" s="17"/>
      <c r="G183" s="17"/>
      <c r="H183" s="17"/>
      <c r="I183" s="17"/>
      <c r="J183" s="17"/>
      <c r="K183" s="17"/>
      <c r="L183" s="17"/>
      <c r="M183" s="17"/>
      <c r="N183" s="17"/>
      <c r="O183" s="17"/>
      <c r="P183" s="17"/>
      <c r="Q183" s="17"/>
      <c r="R183" s="143"/>
      <c r="S183" s="143"/>
      <c r="T183" s="143"/>
      <c r="U183" s="143"/>
      <c r="V183" s="143"/>
      <c r="W183" s="143"/>
      <c r="X183" s="143"/>
      <c r="Y183" s="143"/>
      <c r="Z183" s="143"/>
      <c r="AB183" s="143"/>
    </row>
    <row r="184" spans="2:28" ht="15.6">
      <c r="B184" s="51"/>
      <c r="C184" s="17"/>
      <c r="D184" s="17"/>
      <c r="E184" s="17"/>
      <c r="F184" s="17"/>
      <c r="G184" s="17"/>
      <c r="H184" s="17"/>
      <c r="I184" s="17"/>
      <c r="J184" s="17"/>
      <c r="K184" s="17"/>
      <c r="L184" s="17"/>
      <c r="M184" s="17"/>
      <c r="N184" s="17"/>
      <c r="O184" s="17"/>
      <c r="P184" s="17"/>
      <c r="Q184" s="17"/>
      <c r="R184" s="143"/>
      <c r="S184" s="143"/>
      <c r="T184" s="143"/>
      <c r="U184" s="143"/>
      <c r="V184" s="143"/>
      <c r="W184" s="143"/>
      <c r="X184" s="143"/>
      <c r="Y184" s="143"/>
      <c r="Z184" s="143"/>
      <c r="AB184" s="143"/>
    </row>
    <row r="185" spans="2:28" ht="15.6">
      <c r="B185" s="51"/>
      <c r="C185" s="17"/>
      <c r="D185" s="17"/>
      <c r="E185" s="17"/>
      <c r="F185" s="17"/>
      <c r="G185" s="17"/>
      <c r="H185" s="17"/>
      <c r="I185" s="17"/>
      <c r="J185" s="17"/>
      <c r="K185" s="17"/>
      <c r="L185" s="17"/>
      <c r="M185" s="17"/>
      <c r="N185" s="17"/>
      <c r="O185" s="17"/>
      <c r="P185" s="17"/>
      <c r="Q185" s="17"/>
      <c r="R185" s="143"/>
      <c r="S185" s="143"/>
      <c r="T185" s="143"/>
      <c r="U185" s="143"/>
      <c r="V185" s="143"/>
      <c r="W185" s="143"/>
      <c r="X185" s="143"/>
      <c r="Y185" s="143"/>
      <c r="Z185" s="143"/>
      <c r="AB185" s="143"/>
    </row>
    <row r="186" spans="2:28" ht="15.6">
      <c r="B186" s="51"/>
      <c r="C186" s="17"/>
      <c r="D186" s="17"/>
      <c r="E186" s="17"/>
      <c r="F186" s="17"/>
      <c r="G186" s="17"/>
      <c r="H186" s="17"/>
      <c r="I186" s="17"/>
      <c r="J186" s="17"/>
      <c r="K186" s="17"/>
      <c r="L186" s="17"/>
      <c r="M186" s="17"/>
      <c r="N186" s="17"/>
      <c r="O186" s="17"/>
      <c r="P186" s="17"/>
      <c r="Q186" s="17"/>
      <c r="R186" s="143"/>
      <c r="S186" s="143"/>
      <c r="T186" s="143"/>
      <c r="U186" s="143"/>
      <c r="V186" s="143"/>
      <c r="W186" s="143"/>
      <c r="X186" s="143"/>
      <c r="Y186" s="143"/>
      <c r="Z186" s="143"/>
      <c r="AB186" s="143"/>
    </row>
    <row r="187" spans="2:28" ht="15.6">
      <c r="B187" s="51"/>
      <c r="C187" s="17"/>
      <c r="D187" s="17"/>
      <c r="E187" s="17"/>
      <c r="F187" s="17"/>
      <c r="G187" s="17"/>
      <c r="H187" s="17"/>
      <c r="I187" s="17"/>
      <c r="J187" s="17"/>
      <c r="K187" s="17"/>
      <c r="L187" s="17"/>
      <c r="M187" s="17"/>
      <c r="N187" s="17"/>
      <c r="O187" s="17"/>
      <c r="P187" s="17"/>
      <c r="Q187" s="17"/>
      <c r="R187" s="143"/>
      <c r="S187" s="143"/>
      <c r="T187" s="143"/>
      <c r="U187" s="143"/>
      <c r="V187" s="143"/>
      <c r="W187" s="143"/>
      <c r="X187" s="143"/>
      <c r="Y187" s="143"/>
      <c r="Z187" s="143"/>
      <c r="AB187" s="143"/>
    </row>
    <row r="188" spans="2:28" ht="15.6">
      <c r="B188" s="51"/>
      <c r="C188" s="17"/>
      <c r="D188" s="17"/>
      <c r="E188" s="17"/>
      <c r="F188" s="17"/>
      <c r="G188" s="17"/>
      <c r="H188" s="17"/>
      <c r="I188" s="17"/>
      <c r="J188" s="17"/>
      <c r="K188" s="17"/>
      <c r="L188" s="17"/>
      <c r="M188" s="17"/>
      <c r="N188" s="17"/>
      <c r="O188" s="17"/>
      <c r="P188" s="17"/>
      <c r="Q188" s="17"/>
      <c r="R188" s="143"/>
      <c r="S188" s="143"/>
      <c r="T188" s="143"/>
      <c r="U188" s="143"/>
      <c r="V188" s="143"/>
      <c r="W188" s="143"/>
      <c r="X188" s="143"/>
      <c r="Y188" s="143"/>
      <c r="Z188" s="143"/>
      <c r="AB188" s="143"/>
    </row>
    <row r="189" spans="2:28" ht="15.6">
      <c r="B189" s="51"/>
      <c r="C189" s="17"/>
      <c r="D189" s="17"/>
      <c r="E189" s="17"/>
      <c r="F189" s="17"/>
      <c r="G189" s="17"/>
      <c r="H189" s="17"/>
      <c r="I189" s="17"/>
      <c r="J189" s="17"/>
      <c r="K189" s="17"/>
      <c r="L189" s="17"/>
      <c r="M189" s="17"/>
      <c r="N189" s="17"/>
      <c r="O189" s="17"/>
      <c r="P189" s="17"/>
      <c r="Q189" s="17"/>
      <c r="R189" s="143"/>
      <c r="S189" s="143"/>
      <c r="T189" s="143"/>
      <c r="U189" s="143"/>
      <c r="V189" s="143"/>
      <c r="W189" s="143"/>
      <c r="X189" s="143"/>
      <c r="Y189" s="143"/>
      <c r="Z189" s="143"/>
      <c r="AB189" s="143"/>
    </row>
    <row r="190" spans="2:28" ht="15.6">
      <c r="B190" s="51"/>
      <c r="C190" s="17"/>
      <c r="D190" s="17"/>
      <c r="E190" s="17"/>
      <c r="F190" s="17"/>
      <c r="G190" s="17"/>
      <c r="H190" s="17"/>
      <c r="I190" s="17"/>
      <c r="J190" s="17"/>
      <c r="K190" s="17"/>
      <c r="L190" s="17"/>
      <c r="M190" s="17"/>
      <c r="N190" s="17"/>
      <c r="O190" s="17"/>
      <c r="P190" s="17"/>
      <c r="Q190" s="17"/>
      <c r="R190" s="143"/>
      <c r="S190" s="143"/>
      <c r="T190" s="143"/>
      <c r="U190" s="143"/>
      <c r="V190" s="143"/>
      <c r="W190" s="143"/>
      <c r="X190" s="143"/>
      <c r="Y190" s="143"/>
      <c r="Z190" s="143"/>
      <c r="AB190" s="143"/>
    </row>
    <row r="191" spans="2:28" ht="15.6">
      <c r="B191" s="51"/>
      <c r="C191" s="17"/>
      <c r="D191" s="17"/>
      <c r="E191" s="17"/>
      <c r="F191" s="17"/>
      <c r="G191" s="17"/>
      <c r="H191" s="17"/>
      <c r="I191" s="17"/>
      <c r="J191" s="17"/>
      <c r="K191" s="17"/>
      <c r="L191" s="17"/>
      <c r="M191" s="17"/>
      <c r="N191" s="17"/>
      <c r="O191" s="17"/>
      <c r="P191" s="17"/>
      <c r="Q191" s="17"/>
      <c r="R191" s="143"/>
      <c r="S191" s="143"/>
      <c r="T191" s="143"/>
      <c r="U191" s="143"/>
      <c r="V191" s="143"/>
      <c r="W191" s="143"/>
      <c r="X191" s="143"/>
      <c r="Y191" s="143"/>
      <c r="Z191" s="143"/>
      <c r="AB191" s="143"/>
    </row>
    <row r="192" spans="2:28" ht="15.6">
      <c r="B192" s="51"/>
      <c r="C192" s="17"/>
      <c r="D192" s="17"/>
      <c r="E192" s="17"/>
      <c r="F192" s="17"/>
      <c r="G192" s="17"/>
      <c r="H192" s="17"/>
      <c r="I192" s="17"/>
      <c r="J192" s="17"/>
      <c r="K192" s="17"/>
      <c r="L192" s="17"/>
      <c r="M192" s="17"/>
      <c r="N192" s="17"/>
      <c r="O192" s="17"/>
      <c r="P192" s="17"/>
      <c r="Q192" s="17"/>
      <c r="R192" s="143"/>
      <c r="S192" s="143"/>
      <c r="T192" s="143"/>
      <c r="U192" s="143"/>
      <c r="V192" s="143"/>
      <c r="W192" s="143"/>
      <c r="X192" s="143"/>
      <c r="Y192" s="143"/>
      <c r="Z192" s="143"/>
      <c r="AB192" s="143"/>
    </row>
    <row r="193" spans="1:41" ht="15.6">
      <c r="B193" s="51"/>
      <c r="C193" s="17"/>
      <c r="D193" s="17"/>
      <c r="E193" s="17"/>
      <c r="F193" s="17"/>
      <c r="G193" s="17"/>
      <c r="H193" s="17"/>
      <c r="I193" s="17"/>
      <c r="J193" s="17"/>
      <c r="K193" s="17"/>
      <c r="L193" s="17"/>
      <c r="M193" s="17"/>
      <c r="N193" s="17"/>
      <c r="O193" s="17"/>
      <c r="P193" s="17"/>
      <c r="Q193" s="17"/>
      <c r="R193" s="143"/>
      <c r="S193" s="143"/>
      <c r="T193" s="143"/>
      <c r="U193" s="143"/>
      <c r="V193" s="143"/>
      <c r="W193" s="143"/>
      <c r="X193" s="143"/>
      <c r="Y193" s="143"/>
      <c r="Z193" s="143"/>
      <c r="AB193" s="143"/>
    </row>
    <row r="194" spans="1:41" ht="15.6">
      <c r="B194" s="51"/>
      <c r="C194" s="17"/>
      <c r="D194" s="17"/>
      <c r="E194" s="17"/>
      <c r="F194" s="17"/>
      <c r="G194" s="17"/>
      <c r="H194" s="17"/>
      <c r="I194" s="17"/>
      <c r="J194" s="17"/>
      <c r="K194" s="17"/>
      <c r="L194" s="17"/>
      <c r="M194" s="17"/>
      <c r="N194" s="17"/>
      <c r="O194" s="17"/>
      <c r="P194" s="17"/>
      <c r="Q194" s="17"/>
      <c r="R194" s="143"/>
      <c r="S194" s="143"/>
      <c r="T194" s="143"/>
      <c r="U194" s="143"/>
      <c r="V194" s="143"/>
      <c r="W194" s="143"/>
      <c r="X194" s="143"/>
      <c r="Y194" s="143"/>
      <c r="Z194" s="143"/>
      <c r="AB194" s="143"/>
    </row>
    <row r="195" spans="1:41" ht="15.6">
      <c r="B195" s="51"/>
      <c r="C195" s="17"/>
      <c r="D195" s="17"/>
      <c r="E195" s="17"/>
      <c r="F195" s="17"/>
      <c r="G195" s="17"/>
      <c r="H195" s="17"/>
      <c r="I195" s="17"/>
      <c r="J195" s="17"/>
      <c r="K195" s="17"/>
      <c r="L195" s="17"/>
      <c r="M195" s="17"/>
      <c r="N195" s="17"/>
      <c r="O195" s="17"/>
      <c r="P195" s="17"/>
      <c r="Q195" s="17"/>
      <c r="R195" s="143"/>
      <c r="S195" s="143"/>
      <c r="T195" s="143"/>
      <c r="U195" s="143"/>
      <c r="V195" s="143"/>
      <c r="W195" s="143"/>
      <c r="X195" s="143"/>
      <c r="Y195" s="143"/>
      <c r="Z195" s="143"/>
      <c r="AB195" s="143"/>
    </row>
    <row r="196" spans="1:41" ht="15.6">
      <c r="B196" s="51"/>
      <c r="C196" s="17"/>
      <c r="D196" s="17"/>
      <c r="E196" s="17"/>
      <c r="F196" s="17"/>
      <c r="G196" s="17"/>
      <c r="H196" s="17"/>
      <c r="I196" s="17"/>
      <c r="J196" s="17"/>
      <c r="K196" s="17"/>
      <c r="L196" s="17"/>
      <c r="M196" s="17"/>
      <c r="N196" s="17"/>
      <c r="O196" s="17"/>
      <c r="P196" s="17"/>
      <c r="Q196" s="17"/>
      <c r="R196" s="143"/>
      <c r="S196" s="143"/>
      <c r="T196" s="143"/>
      <c r="U196" s="143"/>
      <c r="V196" s="143"/>
      <c r="W196" s="143"/>
      <c r="X196" s="143"/>
      <c r="Y196" s="143"/>
      <c r="Z196" s="143"/>
      <c r="AB196" s="143"/>
    </row>
    <row r="197" spans="1:41" ht="15.6">
      <c r="B197" s="51"/>
      <c r="C197" s="17"/>
      <c r="D197" s="17"/>
      <c r="E197" s="17"/>
      <c r="F197" s="17"/>
      <c r="G197" s="17"/>
      <c r="H197" s="17"/>
      <c r="I197" s="17"/>
      <c r="J197" s="17"/>
      <c r="K197" s="17"/>
      <c r="L197" s="17"/>
      <c r="M197" s="17"/>
      <c r="N197" s="17"/>
      <c r="O197" s="17"/>
      <c r="P197" s="17"/>
      <c r="Q197" s="17"/>
      <c r="R197" s="143"/>
      <c r="S197" s="143"/>
      <c r="T197" s="143"/>
      <c r="U197" s="143"/>
      <c r="V197" s="143"/>
      <c r="W197" s="143"/>
      <c r="X197" s="143"/>
      <c r="Y197" s="143"/>
      <c r="Z197" s="143"/>
      <c r="AB197" s="143"/>
    </row>
    <row r="198" spans="1:41" ht="15.6">
      <c r="B198" s="51"/>
      <c r="C198" s="17"/>
      <c r="D198" s="17"/>
      <c r="E198" s="17"/>
      <c r="F198" s="17"/>
      <c r="G198" s="17"/>
      <c r="H198" s="17"/>
      <c r="I198" s="17"/>
      <c r="J198" s="17"/>
      <c r="K198" s="17"/>
      <c r="L198" s="17"/>
      <c r="M198" s="17"/>
      <c r="N198" s="17"/>
      <c r="O198" s="17"/>
      <c r="P198" s="17"/>
      <c r="Q198" s="17"/>
      <c r="R198" s="143"/>
      <c r="S198" s="143"/>
      <c r="T198" s="143"/>
      <c r="U198" s="143"/>
      <c r="V198" s="143"/>
      <c r="W198" s="143"/>
      <c r="X198" s="143"/>
      <c r="Y198" s="143"/>
      <c r="Z198" s="143"/>
      <c r="AB198" s="143"/>
    </row>
    <row r="199" spans="1:41" ht="15.6">
      <c r="B199" s="51"/>
      <c r="C199" s="17"/>
      <c r="D199" s="17"/>
      <c r="E199" s="17"/>
      <c r="F199" s="17"/>
      <c r="G199" s="17"/>
      <c r="H199" s="17"/>
      <c r="I199" s="17"/>
      <c r="J199" s="17"/>
      <c r="K199" s="17"/>
      <c r="L199" s="17"/>
      <c r="M199" s="17"/>
      <c r="N199" s="17"/>
      <c r="O199" s="17"/>
      <c r="P199" s="17"/>
      <c r="Q199" s="17"/>
      <c r="R199" s="143"/>
      <c r="S199" s="143"/>
      <c r="T199" s="143"/>
      <c r="U199" s="143"/>
      <c r="V199" s="143"/>
      <c r="W199" s="143"/>
      <c r="X199" s="143"/>
      <c r="Y199" s="143"/>
      <c r="Z199" s="143"/>
      <c r="AB199" s="143"/>
    </row>
    <row r="200" spans="1:41" ht="15.6">
      <c r="B200" s="78" t="s">
        <v>468</v>
      </c>
      <c r="C200" s="17"/>
      <c r="D200" s="17"/>
      <c r="E200" s="17"/>
      <c r="F200" s="17"/>
      <c r="G200" s="17"/>
      <c r="H200" s="17"/>
      <c r="I200" s="17"/>
      <c r="J200" s="17"/>
      <c r="K200" s="17"/>
      <c r="L200" s="17"/>
      <c r="M200" s="17"/>
      <c r="N200" s="17"/>
      <c r="O200" s="78" t="s">
        <v>255</v>
      </c>
      <c r="P200" s="17"/>
      <c r="Q200" s="143"/>
      <c r="AA200" s="120" t="s">
        <v>2</v>
      </c>
      <c r="AD200" s="289"/>
    </row>
    <row r="201" spans="1:41">
      <c r="B201" s="213"/>
      <c r="C201" s="119">
        <v>2018</v>
      </c>
      <c r="D201" s="105">
        <v>2019</v>
      </c>
      <c r="E201" s="105">
        <v>2020</v>
      </c>
      <c r="F201" s="105">
        <v>2021</v>
      </c>
      <c r="G201" s="105">
        <v>2022</v>
      </c>
      <c r="H201" s="105">
        <v>2023</v>
      </c>
      <c r="I201" s="105">
        <v>2024</v>
      </c>
      <c r="J201" s="105">
        <v>2025</v>
      </c>
      <c r="K201" s="105">
        <v>2026</v>
      </c>
      <c r="L201" s="105">
        <v>2027</v>
      </c>
      <c r="M201" s="105">
        <v>2028</v>
      </c>
      <c r="N201" s="17"/>
      <c r="O201" s="169" t="s">
        <v>102</v>
      </c>
      <c r="P201" s="105">
        <v>2018</v>
      </c>
      <c r="Q201" s="105">
        <v>2019</v>
      </c>
      <c r="R201" s="105">
        <v>2020</v>
      </c>
      <c r="S201" s="105">
        <v>2021</v>
      </c>
      <c r="T201" s="105">
        <v>2022</v>
      </c>
      <c r="U201" s="105">
        <v>2023</v>
      </c>
      <c r="V201" s="105">
        <v>2024</v>
      </c>
      <c r="W201" s="105">
        <v>2025</v>
      </c>
      <c r="X201" s="105">
        <v>2026</v>
      </c>
      <c r="Y201" s="105">
        <v>2027</v>
      </c>
      <c r="Z201" s="105">
        <v>2028</v>
      </c>
      <c r="AA201" s="105" t="str">
        <f>$AA$139</f>
        <v>2022-2028</v>
      </c>
      <c r="AC201" s="8"/>
      <c r="AE201" s="287"/>
      <c r="AF201" s="8"/>
      <c r="AG201" s="8"/>
      <c r="AH201" s="8"/>
      <c r="AI201" s="8"/>
      <c r="AJ201" s="8"/>
      <c r="AK201" s="8"/>
      <c r="AL201" s="8"/>
      <c r="AM201" s="8"/>
      <c r="AN201" s="8"/>
      <c r="AO201" s="8"/>
    </row>
    <row r="202" spans="1:41">
      <c r="A202" t="s">
        <v>0</v>
      </c>
      <c r="B202" s="226" t="s">
        <v>466</v>
      </c>
      <c r="C202" s="117">
        <f>'CWDM and DWDM'!F19+'CWDM and DWDM'!F24+'CWDM and DWDM'!F27+'CWDM and DWDM'!F31+'CWDM and DWDM'!F32+'CWDM and DWDM'!F34+'CWDM and DWDM'!F35</f>
        <v>362394</v>
      </c>
      <c r="D202" s="117">
        <f>'CWDM and DWDM'!G19+'CWDM and DWDM'!G24+'CWDM and DWDM'!G27+'CWDM and DWDM'!G31+'CWDM and DWDM'!G32+'CWDM and DWDM'!G34+'CWDM and DWDM'!G35</f>
        <v>354772.4</v>
      </c>
      <c r="E202" s="117"/>
      <c r="F202" s="117"/>
      <c r="G202" s="117"/>
      <c r="H202" s="117"/>
      <c r="I202" s="117"/>
      <c r="J202" s="117"/>
      <c r="K202" s="117"/>
      <c r="L202" s="117"/>
      <c r="M202" s="117"/>
      <c r="N202" s="17"/>
      <c r="O202" s="321" t="str">
        <f>'CWDM and DWDM'!E19</f>
        <v>On board</v>
      </c>
      <c r="P202" s="270">
        <f>'CWDM and DWDM'!F19</f>
        <v>271842</v>
      </c>
      <c r="Q202" s="270">
        <f>'CWDM and DWDM'!G19</f>
        <v>220820.2</v>
      </c>
      <c r="R202" s="270"/>
      <c r="S202" s="270"/>
      <c r="T202" s="270"/>
      <c r="U202" s="270"/>
      <c r="V202" s="270"/>
      <c r="W202" s="270"/>
      <c r="X202" s="270"/>
      <c r="Y202" s="270"/>
      <c r="Z202" s="270"/>
      <c r="AA202" s="145" t="e">
        <f>(Z202/T202)^(1/6)-1</f>
        <v>#DIV/0!</v>
      </c>
      <c r="AD202" s="441"/>
      <c r="AE202" s="290"/>
      <c r="AF202" s="118"/>
      <c r="AG202" s="118"/>
      <c r="AH202" s="118"/>
      <c r="AI202" s="118"/>
      <c r="AJ202" s="118"/>
      <c r="AK202" s="118"/>
      <c r="AL202" s="118"/>
      <c r="AM202" s="55"/>
      <c r="AN202" s="55"/>
      <c r="AO202" s="19"/>
    </row>
    <row r="203" spans="1:41">
      <c r="A203" t="s">
        <v>0</v>
      </c>
      <c r="B203" s="225" t="s">
        <v>467</v>
      </c>
      <c r="C203" s="24">
        <f>'CWDM and DWDM'!F21+'CWDM and DWDM'!F22+'CWDM and DWDM'!F23+'CWDM and DWDM'!F25+'CWDM and DWDM'!F26+'CWDM and DWDM'!F28+'CWDM and DWDM'!F29+'CWDM and DWDM'!F30+'CWDM and DWDM'!F33</f>
        <v>107106</v>
      </c>
      <c r="D203" s="24">
        <f>'CWDM and DWDM'!G21+'CWDM and DWDM'!G22+'CWDM and DWDM'!G23+'CWDM and DWDM'!G25+'CWDM and DWDM'!G26+'CWDM and DWDM'!G28+'CWDM and DWDM'!G29+'CWDM and DWDM'!G30+'CWDM and DWDM'!G33</f>
        <v>208309.59999999998</v>
      </c>
      <c r="E203" s="24"/>
      <c r="F203" s="24"/>
      <c r="G203" s="24"/>
      <c r="H203" s="24"/>
      <c r="I203" s="24"/>
      <c r="J203" s="24"/>
      <c r="K203" s="24"/>
      <c r="L203" s="24"/>
      <c r="M203" s="24"/>
      <c r="N203" s="17"/>
      <c r="O203" s="322" t="str">
        <f>'CWDM and DWDM'!E20</f>
        <v>Direct detect</v>
      </c>
      <c r="P203" s="270">
        <f>'CWDM and DWDM'!F20</f>
        <v>27000</v>
      </c>
      <c r="Q203" s="270">
        <f>'CWDM and DWDM'!G20</f>
        <v>38000</v>
      </c>
      <c r="R203" s="270"/>
      <c r="S203" s="270"/>
      <c r="T203" s="270"/>
      <c r="U203" s="270"/>
      <c r="V203" s="270"/>
      <c r="W203" s="270"/>
      <c r="X203" s="270"/>
      <c r="Y203" s="270"/>
      <c r="Z203" s="270"/>
      <c r="AA203" s="145"/>
      <c r="AC203" s="137"/>
      <c r="AD203" s="441"/>
      <c r="AE203" s="290"/>
      <c r="AF203" s="118"/>
      <c r="AG203" s="118"/>
      <c r="AH203" s="118"/>
      <c r="AI203" s="118"/>
      <c r="AJ203" s="118"/>
      <c r="AK203" s="118"/>
      <c r="AL203" s="118"/>
      <c r="AM203" s="55"/>
      <c r="AN203" s="55"/>
      <c r="AO203" s="19"/>
    </row>
    <row r="204" spans="1:41">
      <c r="B204" s="225"/>
      <c r="C204" s="24"/>
      <c r="D204" s="24"/>
      <c r="E204" s="24"/>
      <c r="F204" s="24"/>
      <c r="G204" s="24"/>
      <c r="H204" s="24"/>
      <c r="I204" s="24"/>
      <c r="J204" s="24"/>
      <c r="K204" s="24"/>
      <c r="L204" s="24"/>
      <c r="M204" s="24"/>
      <c r="N204" s="17"/>
      <c r="O204" s="322" t="str">
        <f>'CWDM and DWDM'!E21</f>
        <v>CFP-DCO</v>
      </c>
      <c r="P204" s="270">
        <f>'CWDM and DWDM'!F21</f>
        <v>39955</v>
      </c>
      <c r="Q204" s="270">
        <f>'CWDM and DWDM'!G21</f>
        <v>77155.600000000006</v>
      </c>
      <c r="R204" s="270"/>
      <c r="S204" s="270"/>
      <c r="T204" s="270"/>
      <c r="U204" s="270"/>
      <c r="V204" s="270"/>
      <c r="W204" s="270"/>
      <c r="X204" s="270"/>
      <c r="Y204" s="270"/>
      <c r="Z204" s="270"/>
      <c r="AA204" s="145" t="e">
        <f>(Z204/T204)^(1/6)-1</f>
        <v>#DIV/0!</v>
      </c>
      <c r="AC204" s="137"/>
      <c r="AD204" s="462"/>
      <c r="AE204" s="287"/>
      <c r="AF204" s="118"/>
      <c r="AG204" s="118"/>
      <c r="AH204" s="118"/>
      <c r="AI204" s="118"/>
      <c r="AJ204" s="118"/>
      <c r="AK204" s="118"/>
      <c r="AL204" s="118"/>
      <c r="AM204" s="55"/>
      <c r="AN204" s="55"/>
      <c r="AO204" s="19"/>
    </row>
    <row r="205" spans="1:41">
      <c r="A205" s="8" t="s">
        <v>469</v>
      </c>
      <c r="B205" s="226" t="s">
        <v>466</v>
      </c>
      <c r="C205" s="166">
        <f>'CWDM and DWDM'!F82+'CWDM and DWDM'!F87+'CWDM and DWDM'!F90+'CWDM and DWDM'!F94+'CWDM and DWDM'!F95+'CWDM and DWDM'!F97+'CWDM and DWDM'!F98</f>
        <v>2812.2807272727273</v>
      </c>
      <c r="D205" s="166">
        <f>'CWDM and DWDM'!G82+'CWDM and DWDM'!G87+'CWDM and DWDM'!G90+'CWDM and DWDM'!G94+'CWDM and DWDM'!G95+'CWDM and DWDM'!G97+'CWDM and DWDM'!G98</f>
        <v>2416.2757672727271</v>
      </c>
      <c r="E205" s="166"/>
      <c r="F205" s="166"/>
      <c r="G205" s="166"/>
      <c r="H205" s="166"/>
      <c r="I205" s="166"/>
      <c r="J205" s="166"/>
      <c r="K205" s="166"/>
      <c r="L205" s="166"/>
      <c r="M205" s="166"/>
      <c r="N205" s="17"/>
      <c r="O205" s="322" t="str">
        <f>'CWDM and DWDM'!E22</f>
        <v>100GbE ZR</v>
      </c>
      <c r="P205" s="270">
        <f>'CWDM and DWDM'!F22</f>
        <v>0</v>
      </c>
      <c r="Q205" s="270">
        <f>'CWDM and DWDM'!G22</f>
        <v>0</v>
      </c>
      <c r="R205" s="270"/>
      <c r="S205" s="270"/>
      <c r="T205" s="270"/>
      <c r="U205" s="270"/>
      <c r="V205" s="270"/>
      <c r="W205" s="270"/>
      <c r="X205" s="270"/>
      <c r="Y205" s="270"/>
      <c r="Z205" s="270"/>
      <c r="AA205" s="145"/>
      <c r="AC205" s="137"/>
      <c r="AE205" s="287"/>
      <c r="AF205" s="118"/>
      <c r="AG205" s="118"/>
      <c r="AH205" s="118"/>
      <c r="AI205" s="118"/>
      <c r="AJ205" s="118"/>
      <c r="AK205" s="118"/>
      <c r="AL205" s="118"/>
      <c r="AM205" s="55"/>
      <c r="AN205" s="55"/>
      <c r="AO205" s="19"/>
    </row>
    <row r="206" spans="1:41">
      <c r="A206" s="8" t="s">
        <v>469</v>
      </c>
      <c r="B206" s="225" t="s">
        <v>467</v>
      </c>
      <c r="C206" s="25">
        <f>'CWDM and DWDM'!F84+'CWDM and DWDM'!F85+'CWDM and DWDM'!F86+'CWDM and DWDM'!F88+'CWDM and DWDM'!F89+'CWDM and DWDM'!F91+'CWDM and DWDM'!F92+'CWDM and DWDM'!F93+'CWDM and DWDM'!F96</f>
        <v>600.26881000000003</v>
      </c>
      <c r="D206" s="25">
        <f>'CWDM and DWDM'!G84+'CWDM and DWDM'!G85+'CWDM and DWDM'!G86+'CWDM and DWDM'!G88+'CWDM and DWDM'!G89+'CWDM and DWDM'!G91+'CWDM and DWDM'!G92+'CWDM and DWDM'!G93+'CWDM and DWDM'!G96</f>
        <v>943.43366000000003</v>
      </c>
      <c r="E206" s="25"/>
      <c r="F206" s="25"/>
      <c r="G206" s="25"/>
      <c r="H206" s="25"/>
      <c r="I206" s="25"/>
      <c r="J206" s="25"/>
      <c r="K206" s="25"/>
      <c r="L206" s="25"/>
      <c r="M206" s="25"/>
      <c r="N206" s="17"/>
      <c r="O206" s="322" t="str">
        <f>'CWDM and DWDM'!E23</f>
        <v>CFP2-ACO</v>
      </c>
      <c r="P206" s="270">
        <f>'CWDM and DWDM'!F23</f>
        <v>18203</v>
      </c>
      <c r="Q206" s="270">
        <f>'CWDM and DWDM'!G23</f>
        <v>9024.2000000000007</v>
      </c>
      <c r="R206" s="270"/>
      <c r="S206" s="270"/>
      <c r="T206" s="270"/>
      <c r="U206" s="270"/>
      <c r="V206" s="270"/>
      <c r="W206" s="270"/>
      <c r="X206" s="270"/>
      <c r="Y206" s="270"/>
      <c r="Z206" s="270"/>
      <c r="AA206" s="145" t="e">
        <f>(Z206/T206)^(1/6)-1</f>
        <v>#DIV/0!</v>
      </c>
      <c r="AC206" s="137"/>
      <c r="AE206" s="287"/>
      <c r="AF206" s="118"/>
      <c r="AG206" s="118"/>
      <c r="AH206" s="118"/>
      <c r="AI206" s="118"/>
      <c r="AJ206" s="118"/>
      <c r="AK206" s="118"/>
      <c r="AL206" s="118"/>
      <c r="AM206" s="55"/>
      <c r="AN206" s="55"/>
      <c r="AO206" s="19"/>
    </row>
    <row r="207" spans="1:41">
      <c r="A207" s="8"/>
      <c r="B207" s="227"/>
      <c r="C207" s="28"/>
      <c r="D207" s="28"/>
      <c r="E207" s="28"/>
      <c r="F207" s="28"/>
      <c r="G207" s="28"/>
      <c r="H207" s="28"/>
      <c r="I207" s="28"/>
      <c r="J207" s="28"/>
      <c r="K207" s="28"/>
      <c r="L207" s="28"/>
      <c r="M207" s="28"/>
      <c r="N207" s="17"/>
      <c r="O207" s="534" t="s">
        <v>101</v>
      </c>
      <c r="P207" s="432">
        <f t="shared" ref="P207:Q207" si="21">SUM(P202:P206)</f>
        <v>357000</v>
      </c>
      <c r="Q207" s="432">
        <f t="shared" si="21"/>
        <v>345000.00000000006</v>
      </c>
      <c r="R207" s="432"/>
      <c r="S207" s="432"/>
      <c r="T207" s="432"/>
      <c r="U207" s="432"/>
      <c r="V207" s="432"/>
      <c r="W207" s="432"/>
      <c r="X207" s="432"/>
      <c r="Y207" s="432"/>
      <c r="Z207" s="432"/>
      <c r="AA207" s="149" t="e">
        <f>(Z207/T207)^(1/6)-1</f>
        <v>#DIV/0!</v>
      </c>
      <c r="AC207" s="118"/>
      <c r="AE207" s="291"/>
      <c r="AF207" s="118"/>
      <c r="AG207" s="118"/>
      <c r="AH207" s="118"/>
      <c r="AI207" s="118"/>
      <c r="AJ207" s="118"/>
      <c r="AK207" s="118"/>
      <c r="AL207" s="118"/>
      <c r="AM207" s="55"/>
      <c r="AN207" s="55"/>
      <c r="AO207" s="19"/>
    </row>
    <row r="208" spans="1:41" ht="17.399999999999999">
      <c r="A208" s="71"/>
      <c r="B208" s="51"/>
      <c r="C208" s="54"/>
      <c r="D208" s="54"/>
      <c r="E208" s="54"/>
      <c r="F208" s="54"/>
      <c r="G208" s="54"/>
      <c r="H208" s="54"/>
      <c r="I208" s="54"/>
      <c r="J208" s="17"/>
      <c r="K208" s="17"/>
      <c r="L208" s="17"/>
      <c r="M208" s="17"/>
      <c r="N208" s="17"/>
      <c r="O208" s="17"/>
      <c r="P208" s="17"/>
      <c r="Q208" s="17"/>
      <c r="R208" s="17"/>
      <c r="S208" s="17"/>
      <c r="T208" s="17"/>
      <c r="U208" s="17"/>
      <c r="V208" s="17"/>
      <c r="W208" s="17"/>
      <c r="X208" s="17"/>
      <c r="Y208" s="17"/>
      <c r="Z208" s="17"/>
      <c r="AA208" s="17"/>
      <c r="AB208" s="143"/>
    </row>
    <row r="209" spans="2:28" ht="15.6">
      <c r="B209" s="78" t="s">
        <v>305</v>
      </c>
      <c r="C209" s="17"/>
      <c r="D209" s="17"/>
      <c r="E209" s="143"/>
      <c r="F209" s="143"/>
      <c r="O209" s="78"/>
      <c r="P209" s="79" t="s">
        <v>405</v>
      </c>
      <c r="Q209" s="17"/>
      <c r="R209" s="143"/>
      <c r="S209" s="143"/>
      <c r="T209" s="143"/>
      <c r="U209" s="78" t="s">
        <v>414</v>
      </c>
      <c r="W209" s="143"/>
      <c r="X209" s="143"/>
      <c r="Y209" s="143"/>
      <c r="Z209" s="143"/>
      <c r="AB209" s="143"/>
    </row>
    <row r="210" spans="2:28">
      <c r="B210" s="17"/>
      <c r="C210" s="17"/>
      <c r="D210" s="17"/>
      <c r="E210" s="143"/>
      <c r="F210" s="143"/>
      <c r="G210" s="143"/>
      <c r="O210" s="17"/>
      <c r="P210" s="17"/>
      <c r="Q210" s="17"/>
      <c r="R210" s="143"/>
      <c r="S210" s="143"/>
      <c r="T210" s="143"/>
      <c r="U210" s="143"/>
      <c r="V210" s="143"/>
      <c r="W210" s="143"/>
      <c r="X210" s="143"/>
      <c r="Y210" s="143"/>
      <c r="Z210" s="143"/>
      <c r="AB210" s="143"/>
    </row>
    <row r="211" spans="2:28">
      <c r="B211" s="17"/>
      <c r="C211" s="17"/>
      <c r="D211" s="17"/>
      <c r="E211" s="143"/>
      <c r="F211" s="143"/>
      <c r="G211" s="143"/>
      <c r="O211" s="17"/>
      <c r="P211" s="17"/>
      <c r="Q211" s="17"/>
      <c r="R211" s="143"/>
      <c r="S211" s="143"/>
      <c r="T211" s="143"/>
      <c r="U211" s="143"/>
      <c r="V211" s="143"/>
      <c r="W211" s="143"/>
      <c r="X211" s="143"/>
      <c r="Y211" s="143"/>
      <c r="Z211" s="143"/>
      <c r="AB211" s="143"/>
    </row>
    <row r="212" spans="2:28">
      <c r="B212" s="17"/>
      <c r="C212" s="17"/>
      <c r="D212" s="17"/>
      <c r="E212" s="143"/>
      <c r="F212" s="143"/>
      <c r="G212" s="143"/>
      <c r="O212" s="17"/>
      <c r="P212" s="17"/>
      <c r="Q212" s="17"/>
      <c r="R212" s="143"/>
      <c r="S212" s="143"/>
      <c r="T212" s="143"/>
      <c r="U212" s="143"/>
      <c r="V212" s="143"/>
      <c r="W212" s="143"/>
      <c r="X212" s="143"/>
      <c r="Y212" s="143"/>
      <c r="Z212" s="143"/>
      <c r="AB212" s="143"/>
    </row>
    <row r="213" spans="2:28">
      <c r="B213" s="17"/>
      <c r="C213" s="17"/>
      <c r="D213" s="17"/>
      <c r="E213" s="143"/>
      <c r="F213" s="143"/>
      <c r="G213" s="143"/>
      <c r="O213" s="17"/>
      <c r="P213" s="17"/>
      <c r="Q213" s="17"/>
      <c r="R213" s="143"/>
      <c r="S213" s="143"/>
      <c r="T213" s="143"/>
      <c r="U213" s="143"/>
      <c r="V213" s="143"/>
      <c r="W213" s="143"/>
      <c r="X213" s="143"/>
      <c r="Y213" s="143"/>
      <c r="Z213" s="143"/>
      <c r="AB213" s="143"/>
    </row>
    <row r="214" spans="2:28">
      <c r="B214" s="17"/>
      <c r="C214" s="17"/>
      <c r="D214" s="17"/>
      <c r="E214" s="143"/>
      <c r="F214" s="143"/>
      <c r="G214" s="143"/>
      <c r="O214" s="17"/>
      <c r="P214" s="17"/>
      <c r="Q214" s="17"/>
      <c r="R214" s="143"/>
      <c r="S214" s="143"/>
      <c r="T214" s="143"/>
      <c r="U214" s="143"/>
      <c r="V214" s="143"/>
      <c r="W214" s="143"/>
      <c r="X214" s="143"/>
      <c r="Y214" s="143"/>
      <c r="Z214" s="143"/>
      <c r="AB214" s="143"/>
    </row>
    <row r="215" spans="2:28">
      <c r="B215" s="17"/>
      <c r="C215" s="17"/>
      <c r="D215" s="17"/>
      <c r="E215" s="143"/>
      <c r="F215" s="143"/>
      <c r="G215" s="143"/>
      <c r="O215" s="17"/>
      <c r="P215" s="17"/>
      <c r="Q215" s="17"/>
      <c r="R215" s="143"/>
      <c r="S215" s="143"/>
      <c r="T215" s="143"/>
      <c r="U215" s="143"/>
      <c r="V215" s="143"/>
      <c r="W215" s="143"/>
      <c r="X215" s="143"/>
      <c r="Y215" s="143"/>
      <c r="Z215" s="143"/>
      <c r="AB215" s="143"/>
    </row>
    <row r="216" spans="2:28">
      <c r="B216" s="17"/>
      <c r="C216" s="17"/>
      <c r="D216" s="17"/>
      <c r="E216" s="143"/>
      <c r="F216" s="143"/>
      <c r="G216" s="143"/>
      <c r="O216" s="17"/>
      <c r="P216" s="17"/>
      <c r="Q216" s="17"/>
      <c r="R216" s="143"/>
      <c r="S216" s="143"/>
      <c r="T216" s="143"/>
      <c r="U216" s="143"/>
      <c r="V216" s="143"/>
      <c r="W216" s="143"/>
      <c r="X216" s="143"/>
      <c r="Y216" s="143"/>
      <c r="Z216" s="143"/>
      <c r="AB216" s="143"/>
    </row>
    <row r="217" spans="2:28">
      <c r="B217" s="17"/>
      <c r="C217" s="17"/>
      <c r="D217" s="17"/>
      <c r="E217" s="143"/>
      <c r="F217" s="143"/>
      <c r="G217" s="143"/>
      <c r="O217" s="17"/>
      <c r="P217" s="17"/>
      <c r="Q217" s="17"/>
      <c r="R217" s="143"/>
      <c r="S217" s="143"/>
      <c r="T217" s="143"/>
      <c r="U217" s="143"/>
      <c r="V217" s="143"/>
      <c r="W217" s="143"/>
      <c r="X217" s="143"/>
      <c r="Y217" s="143"/>
      <c r="Z217" s="143"/>
      <c r="AB217" s="143"/>
    </row>
    <row r="218" spans="2:28">
      <c r="B218" s="17"/>
      <c r="C218" s="17"/>
      <c r="D218" s="17"/>
      <c r="E218" s="143"/>
      <c r="F218" s="143"/>
      <c r="G218" s="143"/>
      <c r="O218" s="17"/>
      <c r="P218" s="17"/>
      <c r="Q218" s="17"/>
      <c r="R218" s="143"/>
      <c r="S218" s="143"/>
      <c r="T218" s="143"/>
      <c r="U218" s="143"/>
      <c r="V218" s="143"/>
      <c r="W218" s="143"/>
      <c r="X218" s="143"/>
      <c r="Y218" s="143"/>
      <c r="Z218" s="143"/>
      <c r="AB218" s="143"/>
    </row>
    <row r="219" spans="2:28">
      <c r="B219" s="17"/>
      <c r="C219" s="17"/>
      <c r="D219" s="17"/>
      <c r="E219" s="143"/>
      <c r="F219" s="143"/>
      <c r="G219" s="143"/>
      <c r="O219" s="17"/>
      <c r="P219" s="17"/>
      <c r="Q219" s="17"/>
      <c r="R219" s="143"/>
      <c r="S219" s="143"/>
      <c r="T219" s="143"/>
      <c r="U219" s="143"/>
      <c r="V219" s="143"/>
      <c r="W219" s="143"/>
      <c r="X219" s="143"/>
      <c r="Y219" s="143"/>
      <c r="Z219" s="143"/>
      <c r="AB219" s="143"/>
    </row>
    <row r="220" spans="2:28">
      <c r="B220" s="17"/>
      <c r="C220" s="17"/>
      <c r="D220" s="17"/>
      <c r="E220" s="143"/>
      <c r="F220" s="143"/>
      <c r="G220" s="143"/>
      <c r="O220" s="17"/>
      <c r="P220" s="17"/>
      <c r="Q220" s="17"/>
      <c r="R220" s="143"/>
      <c r="S220" s="143"/>
      <c r="T220" s="143"/>
      <c r="U220" s="143"/>
      <c r="V220" s="143"/>
      <c r="W220" s="143"/>
      <c r="X220" s="143"/>
      <c r="Y220" s="143"/>
      <c r="Z220" s="143"/>
      <c r="AB220" s="143"/>
    </row>
    <row r="221" spans="2:28">
      <c r="B221" s="17"/>
      <c r="C221" s="17"/>
      <c r="D221" s="17"/>
      <c r="E221" s="143"/>
      <c r="F221" s="143"/>
      <c r="G221" s="143"/>
      <c r="O221" s="17"/>
      <c r="P221" s="17"/>
      <c r="Q221" s="17"/>
      <c r="R221" s="143"/>
      <c r="S221" s="143"/>
      <c r="T221" s="143"/>
      <c r="U221" s="143"/>
      <c r="V221" s="143"/>
      <c r="W221" s="143"/>
      <c r="X221" s="143"/>
      <c r="Y221" s="143"/>
      <c r="Z221" s="143"/>
      <c r="AB221" s="143"/>
    </row>
    <row r="222" spans="2:28">
      <c r="B222" s="17"/>
      <c r="C222" s="17"/>
      <c r="D222" s="17"/>
      <c r="E222" s="143"/>
      <c r="F222" s="143"/>
      <c r="G222" s="143"/>
      <c r="O222" s="17"/>
      <c r="P222" s="17"/>
      <c r="Q222" s="17"/>
      <c r="R222" s="143"/>
      <c r="S222" s="143"/>
      <c r="T222" s="143"/>
      <c r="U222" s="143"/>
      <c r="V222" s="143"/>
      <c r="W222" s="143"/>
      <c r="X222" s="143"/>
      <c r="Y222" s="143"/>
      <c r="Z222" s="143"/>
      <c r="AB222" s="143"/>
    </row>
    <row r="223" spans="2:28">
      <c r="B223" s="17"/>
      <c r="C223" s="17"/>
      <c r="D223" s="17"/>
      <c r="E223" s="143"/>
      <c r="F223" s="143"/>
      <c r="G223" s="143"/>
      <c r="O223" s="17"/>
      <c r="P223" s="17"/>
      <c r="Q223" s="17"/>
      <c r="R223" s="143"/>
      <c r="S223" s="143"/>
      <c r="T223" s="143"/>
      <c r="U223" s="143"/>
      <c r="V223" s="143"/>
      <c r="W223" s="143"/>
      <c r="X223" s="143"/>
      <c r="Y223" s="143"/>
      <c r="Z223" s="143"/>
      <c r="AB223" s="143"/>
    </row>
    <row r="224" spans="2:28">
      <c r="B224" s="17"/>
      <c r="C224" s="17"/>
      <c r="D224" s="17"/>
      <c r="E224" s="143"/>
      <c r="F224" s="143"/>
      <c r="G224" s="143"/>
      <c r="O224" s="17"/>
      <c r="P224" s="17"/>
      <c r="Q224" s="17"/>
      <c r="R224" s="143"/>
      <c r="S224" s="143"/>
      <c r="T224" s="143"/>
      <c r="U224" s="143"/>
      <c r="V224" s="143"/>
      <c r="W224" s="143"/>
      <c r="X224" s="143"/>
      <c r="Y224" s="143"/>
      <c r="Z224" s="143"/>
      <c r="AB224" s="143"/>
    </row>
    <row r="225" spans="2:41">
      <c r="B225" s="17"/>
      <c r="C225" s="17"/>
      <c r="D225" s="17"/>
      <c r="E225" s="143"/>
      <c r="F225" s="143"/>
      <c r="G225" s="143"/>
      <c r="O225" s="17"/>
      <c r="P225" s="17"/>
      <c r="Q225" s="17"/>
      <c r="R225" s="143"/>
      <c r="S225" s="143"/>
      <c r="T225" s="143"/>
      <c r="U225" s="143"/>
      <c r="V225" s="143"/>
      <c r="W225" s="143"/>
      <c r="X225" s="143"/>
      <c r="Y225" s="143"/>
      <c r="Z225" s="143"/>
      <c r="AB225" s="143"/>
    </row>
    <row r="226" spans="2:41">
      <c r="B226" s="17"/>
      <c r="C226" s="17"/>
      <c r="D226" s="17"/>
      <c r="E226" s="143"/>
      <c r="F226" s="143"/>
      <c r="G226" s="143"/>
      <c r="O226" s="17"/>
      <c r="P226" s="17"/>
      <c r="Q226" s="17"/>
      <c r="R226" s="143"/>
      <c r="S226" s="143"/>
      <c r="T226" s="143"/>
      <c r="U226" s="143"/>
      <c r="V226" s="143"/>
      <c r="W226" s="143"/>
      <c r="X226" s="143"/>
      <c r="Y226" s="143"/>
      <c r="Z226" s="143"/>
      <c r="AB226" s="143"/>
    </row>
    <row r="227" spans="2:41">
      <c r="B227" s="17"/>
      <c r="C227" s="17"/>
      <c r="D227" s="17"/>
      <c r="E227" s="143"/>
      <c r="F227" s="143"/>
      <c r="G227" s="143"/>
      <c r="O227" s="17"/>
      <c r="P227" s="17"/>
      <c r="Q227" s="17"/>
      <c r="R227" s="143"/>
      <c r="S227" s="143"/>
      <c r="T227" s="143"/>
      <c r="U227" s="143"/>
      <c r="V227" s="143"/>
      <c r="W227" s="143"/>
      <c r="X227" s="143"/>
      <c r="Y227" s="143"/>
      <c r="Z227" s="143"/>
      <c r="AB227" s="143"/>
    </row>
    <row r="228" spans="2:41">
      <c r="B228" s="17"/>
      <c r="C228" s="17"/>
      <c r="D228" s="17"/>
      <c r="E228" s="143"/>
      <c r="F228" s="143"/>
      <c r="G228" s="143"/>
      <c r="O228" s="17"/>
      <c r="P228" s="17"/>
      <c r="Q228" s="17"/>
      <c r="R228" s="143"/>
      <c r="S228" s="143"/>
      <c r="T228" s="143"/>
      <c r="U228" s="143"/>
      <c r="V228" s="143"/>
      <c r="W228" s="143"/>
      <c r="X228" s="143"/>
      <c r="Y228" s="143"/>
      <c r="Z228" s="143"/>
      <c r="AB228" s="143"/>
    </row>
    <row r="229" spans="2:41" ht="15.6">
      <c r="B229" s="78" t="s">
        <v>298</v>
      </c>
      <c r="C229" s="17"/>
      <c r="D229" s="143"/>
      <c r="O229" s="78" t="s">
        <v>417</v>
      </c>
      <c r="P229" s="17"/>
      <c r="Q229" s="143"/>
      <c r="AA229" s="120" t="s">
        <v>2</v>
      </c>
    </row>
    <row r="230" spans="2:41">
      <c r="B230" s="163" t="s">
        <v>102</v>
      </c>
      <c r="C230" s="105">
        <v>2018</v>
      </c>
      <c r="D230" s="105">
        <v>2019</v>
      </c>
      <c r="E230" s="105">
        <v>2020</v>
      </c>
      <c r="F230" s="105">
        <v>2021</v>
      </c>
      <c r="G230" s="105">
        <v>2022</v>
      </c>
      <c r="H230" s="105">
        <v>2023</v>
      </c>
      <c r="I230" s="105">
        <v>2024</v>
      </c>
      <c r="J230" s="105">
        <v>2025</v>
      </c>
      <c r="K230" s="105">
        <v>2026</v>
      </c>
      <c r="L230" s="105">
        <v>2027</v>
      </c>
      <c r="M230" s="105">
        <v>2028</v>
      </c>
      <c r="O230" s="163" t="s">
        <v>102</v>
      </c>
      <c r="P230" s="105">
        <v>2018</v>
      </c>
      <c r="Q230" s="105">
        <v>2019</v>
      </c>
      <c r="R230" s="105">
        <v>2020</v>
      </c>
      <c r="S230" s="105">
        <v>2021</v>
      </c>
      <c r="T230" s="105">
        <v>2022</v>
      </c>
      <c r="U230" s="105">
        <v>2023</v>
      </c>
      <c r="V230" s="105">
        <v>2024</v>
      </c>
      <c r="W230" s="105">
        <v>2025</v>
      </c>
      <c r="X230" s="105">
        <v>2026</v>
      </c>
      <c r="Y230" s="105">
        <v>2027</v>
      </c>
      <c r="Z230" s="105">
        <v>2028</v>
      </c>
      <c r="AA230" s="105" t="str">
        <f>$AA$139</f>
        <v>2022-2028</v>
      </c>
      <c r="AC230" s="8"/>
      <c r="AD230" s="289"/>
      <c r="AE230" s="287"/>
      <c r="AF230" s="8"/>
      <c r="AG230" s="8"/>
      <c r="AH230" s="8"/>
      <c r="AI230" s="8"/>
      <c r="AJ230" s="8"/>
      <c r="AK230" s="8"/>
      <c r="AL230" s="8"/>
      <c r="AM230" s="8"/>
      <c r="AN230" s="8"/>
      <c r="AO230" s="8"/>
    </row>
    <row r="231" spans="2:41">
      <c r="B231" s="322" t="str">
        <f>'CWDM and DWDM'!E25</f>
        <v>CFP2-DCO</v>
      </c>
      <c r="C231" s="270">
        <f>'CWDM and DWDM'!F25</f>
        <v>30745</v>
      </c>
      <c r="D231" s="270">
        <f>'CWDM and DWDM'!G25</f>
        <v>85733</v>
      </c>
      <c r="E231" s="270"/>
      <c r="F231" s="270"/>
      <c r="G231" s="270"/>
      <c r="H231" s="270"/>
      <c r="I231" s="270"/>
      <c r="J231" s="270"/>
      <c r="K231" s="270"/>
      <c r="L231" s="270"/>
      <c r="M231" s="270"/>
      <c r="O231" s="322" t="str">
        <f>'CWDM and DWDM'!E28</f>
        <v>400ZR</v>
      </c>
      <c r="P231" s="270">
        <f>'CWDM and DWDM'!F28</f>
        <v>0</v>
      </c>
      <c r="Q231" s="270">
        <f>'CWDM and DWDM'!G28</f>
        <v>200</v>
      </c>
      <c r="R231" s="270"/>
      <c r="S231" s="270"/>
      <c r="T231" s="270"/>
      <c r="U231" s="270"/>
      <c r="V231" s="270"/>
      <c r="W231" s="270"/>
      <c r="X231" s="270"/>
      <c r="Y231" s="270"/>
      <c r="Z231" s="270"/>
      <c r="AA231" s="491" t="e">
        <f>(Z231/T231)^(1/6)-1</f>
        <v>#DIV/0!</v>
      </c>
      <c r="AD231" s="441"/>
      <c r="AE231" s="290"/>
      <c r="AF231" s="118"/>
      <c r="AG231" s="118"/>
      <c r="AH231" s="118"/>
      <c r="AI231" s="118"/>
      <c r="AJ231" s="118"/>
      <c r="AK231" s="118"/>
      <c r="AL231" s="118"/>
      <c r="AM231" s="55"/>
      <c r="AN231" s="55"/>
      <c r="AO231" s="19"/>
    </row>
    <row r="232" spans="2:41">
      <c r="B232" s="322" t="str">
        <f>'CWDM and DWDM'!E26</f>
        <v>CFP2-ACO</v>
      </c>
      <c r="C232" s="270">
        <f>'CWDM and DWDM'!F26</f>
        <v>18203</v>
      </c>
      <c r="D232" s="270">
        <f>'CWDM and DWDM'!G26</f>
        <v>36096.800000000003</v>
      </c>
      <c r="E232" s="270"/>
      <c r="F232" s="270"/>
      <c r="G232" s="270"/>
      <c r="H232" s="270"/>
      <c r="I232" s="270"/>
      <c r="J232" s="270"/>
      <c r="K232" s="270"/>
      <c r="L232" s="270"/>
      <c r="M232" s="270"/>
      <c r="N232" s="270"/>
      <c r="O232" s="322" t="str">
        <f>'CWDM and DWDM'!E29</f>
        <v>400ZR+   OSPF/QSFP-DD</v>
      </c>
      <c r="P232" s="270">
        <f>'CWDM and DWDM'!F29</f>
        <v>0</v>
      </c>
      <c r="Q232" s="270">
        <f>'CWDM and DWDM'!G29</f>
        <v>100</v>
      </c>
      <c r="R232" s="270"/>
      <c r="S232" s="270"/>
      <c r="T232" s="270"/>
      <c r="U232" s="270"/>
      <c r="V232" s="270"/>
      <c r="W232" s="270"/>
      <c r="X232" s="270"/>
      <c r="Y232" s="270"/>
      <c r="Z232" s="270"/>
      <c r="AA232" s="492" t="e">
        <f>(Z232/T232)^(1/6)-1</f>
        <v>#DIV/0!</v>
      </c>
      <c r="AD232" s="441"/>
      <c r="AE232" s="290"/>
      <c r="AF232" s="118"/>
      <c r="AG232" s="118"/>
      <c r="AH232" s="118"/>
      <c r="AI232" s="118"/>
      <c r="AJ232" s="118"/>
      <c r="AK232" s="118"/>
      <c r="AL232" s="118"/>
      <c r="AM232" s="55"/>
      <c r="AN232" s="55"/>
      <c r="AO232" s="19"/>
    </row>
    <row r="233" spans="2:41">
      <c r="B233" s="202" t="s">
        <v>101</v>
      </c>
      <c r="C233" s="114">
        <f t="shared" ref="C233:D233" si="22">SUM(C231:C232)</f>
        <v>48948</v>
      </c>
      <c r="D233" s="114">
        <f t="shared" si="22"/>
        <v>121829.8</v>
      </c>
      <c r="E233" s="114"/>
      <c r="F233" s="114"/>
      <c r="G233" s="114"/>
      <c r="H233" s="114"/>
      <c r="I233" s="114"/>
      <c r="J233" s="114"/>
      <c r="K233" s="114"/>
      <c r="L233" s="114"/>
      <c r="M233" s="114"/>
      <c r="N233" s="24"/>
      <c r="O233" s="322" t="s">
        <v>423</v>
      </c>
      <c r="P233" s="270">
        <f>'CWDM and DWDM'!F30</f>
        <v>0</v>
      </c>
      <c r="Q233" s="270">
        <f>'CWDM and DWDM'!G30</f>
        <v>0</v>
      </c>
      <c r="R233" s="270"/>
      <c r="S233" s="270"/>
      <c r="T233" s="270"/>
      <c r="U233" s="270"/>
      <c r="V233" s="270"/>
      <c r="W233" s="270"/>
      <c r="X233" s="270"/>
      <c r="Y233" s="270"/>
      <c r="Z233" s="270"/>
      <c r="AA233" s="492" t="e">
        <f>(Z233/T233)^(1/6)-1</f>
        <v>#DIV/0!</v>
      </c>
      <c r="AC233" s="137"/>
      <c r="AD233" s="463"/>
      <c r="AE233" s="287"/>
      <c r="AF233" s="118"/>
      <c r="AG233" s="118"/>
      <c r="AH233" s="118"/>
      <c r="AI233" s="118"/>
      <c r="AJ233" s="118"/>
      <c r="AK233" s="118"/>
      <c r="AL233" s="118"/>
      <c r="AM233" s="55"/>
      <c r="AN233" s="55"/>
      <c r="AO233" s="19"/>
    </row>
    <row r="234" spans="2:41">
      <c r="O234" s="82" t="s">
        <v>413</v>
      </c>
      <c r="P234" s="562">
        <f>SUM('CWDM and DWDM'!F31:F35)</f>
        <v>0</v>
      </c>
      <c r="Q234" s="562">
        <f>SUM('CWDM and DWDM'!G31:G35)</f>
        <v>82</v>
      </c>
      <c r="R234" s="562"/>
      <c r="S234" s="562"/>
      <c r="T234" s="562"/>
      <c r="U234" s="562"/>
      <c r="V234" s="562"/>
      <c r="W234" s="562"/>
      <c r="X234" s="562"/>
      <c r="Y234" s="562"/>
      <c r="Z234" s="562"/>
      <c r="AA234" s="493" t="e">
        <f>(Z234/T234)^(1/6)-1</f>
        <v>#DIV/0!</v>
      </c>
      <c r="AC234" s="137"/>
      <c r="AE234" s="287"/>
      <c r="AF234" s="118"/>
      <c r="AG234" s="118"/>
      <c r="AH234" s="118"/>
      <c r="AI234" s="118"/>
      <c r="AJ234" s="118"/>
      <c r="AK234" s="118"/>
      <c r="AL234" s="118"/>
      <c r="AM234" s="55"/>
      <c r="AN234" s="55"/>
      <c r="AO234" s="19"/>
    </row>
    <row r="235" spans="2:41">
      <c r="O235" s="202" t="s">
        <v>424</v>
      </c>
      <c r="P235" s="133">
        <f t="shared" ref="P235:Q235" si="23">SUM(P231:P234)</f>
        <v>0</v>
      </c>
      <c r="Q235" s="133">
        <f t="shared" si="23"/>
        <v>382</v>
      </c>
      <c r="R235" s="133"/>
      <c r="S235" s="133"/>
      <c r="T235" s="133"/>
      <c r="U235" s="133"/>
      <c r="V235" s="133"/>
      <c r="W235" s="133"/>
      <c r="X235" s="133"/>
      <c r="Y235" s="133"/>
      <c r="Z235" s="133"/>
      <c r="AA235" s="338" t="e">
        <f>(Z235/T235)^(1/6)-1</f>
        <v>#DIV/0!</v>
      </c>
      <c r="AC235" s="118"/>
      <c r="AE235" s="291"/>
      <c r="AF235" s="118"/>
      <c r="AG235" s="118"/>
      <c r="AH235" s="118"/>
      <c r="AI235" s="118"/>
      <c r="AJ235" s="118"/>
      <c r="AK235" s="118"/>
      <c r="AL235" s="118"/>
      <c r="AM235" s="55"/>
      <c r="AN235" s="55"/>
      <c r="AO235" s="19"/>
    </row>
    <row r="236" spans="2:41">
      <c r="O236" s="321" t="s">
        <v>418</v>
      </c>
      <c r="P236" s="308"/>
      <c r="Q236" s="308"/>
      <c r="R236" s="308"/>
      <c r="S236" s="308"/>
      <c r="T236" s="308"/>
      <c r="U236" s="308"/>
      <c r="V236" s="308"/>
      <c r="W236" s="308"/>
      <c r="X236" s="308"/>
      <c r="Y236" s="308"/>
      <c r="Z236" s="308"/>
      <c r="AA236" s="47"/>
      <c r="AC236" s="118"/>
      <c r="AE236" s="291"/>
      <c r="AF236" s="118"/>
      <c r="AG236" s="118"/>
      <c r="AH236" s="118"/>
      <c r="AI236" s="118"/>
      <c r="AJ236" s="118"/>
      <c r="AK236" s="118"/>
      <c r="AL236" s="118"/>
      <c r="AM236" s="55"/>
      <c r="AN236" s="55"/>
      <c r="AO236" s="19"/>
    </row>
    <row r="237" spans="2:41">
      <c r="O237" s="322" t="s">
        <v>419</v>
      </c>
      <c r="P237" s="274">
        <f>'CWDM and DWDM'!F99-Summary!P239-P238</f>
        <v>3757.3280952727268</v>
      </c>
      <c r="Q237" s="274">
        <f>'CWDM and DWDM'!G99-Summary!Q239-Q238</f>
        <v>3738.0547562632846</v>
      </c>
      <c r="R237" s="274"/>
      <c r="S237" s="274"/>
      <c r="T237" s="274"/>
      <c r="U237" s="274"/>
      <c r="V237" s="274"/>
      <c r="W237" s="274"/>
      <c r="X237" s="274"/>
      <c r="Y237" s="274"/>
      <c r="Z237" s="274"/>
      <c r="AA237" s="47"/>
      <c r="AC237" s="118"/>
      <c r="AE237" s="291"/>
      <c r="AF237" s="118"/>
      <c r="AG237" s="118"/>
      <c r="AH237" s="118"/>
      <c r="AI237" s="118"/>
      <c r="AJ237" s="118"/>
      <c r="AK237" s="118"/>
      <c r="AL237" s="118"/>
      <c r="AM237" s="55"/>
      <c r="AN237" s="55"/>
      <c r="AO237" s="19"/>
    </row>
    <row r="238" spans="2:41">
      <c r="O238" s="322" t="s">
        <v>420</v>
      </c>
      <c r="P238" s="274">
        <f>SUM('CWDM and DWDM'!F91:F93)</f>
        <v>0</v>
      </c>
      <c r="Q238" s="274">
        <f>SUM('CWDM and DWDM'!G91:G93)</f>
        <v>2.02</v>
      </c>
      <c r="R238" s="274"/>
      <c r="S238" s="274"/>
      <c r="T238" s="274"/>
      <c r="U238" s="274"/>
      <c r="V238" s="274"/>
      <c r="W238" s="274"/>
      <c r="X238" s="274"/>
      <c r="Y238" s="274"/>
      <c r="Z238" s="274"/>
      <c r="AA238" s="47"/>
      <c r="AC238" s="118"/>
      <c r="AE238" s="291"/>
      <c r="AF238" s="118"/>
      <c r="AG238" s="118"/>
      <c r="AH238" s="118"/>
      <c r="AI238" s="118"/>
      <c r="AJ238" s="118"/>
      <c r="AK238" s="118"/>
      <c r="AL238" s="118"/>
      <c r="AM238" s="55"/>
      <c r="AN238" s="55"/>
      <c r="AO238" s="19"/>
    </row>
    <row r="239" spans="2:41">
      <c r="O239" s="563" t="s">
        <v>413</v>
      </c>
      <c r="P239" s="151">
        <f>SUM('CWDM and DWDM'!F94:F98)</f>
        <v>0</v>
      </c>
      <c r="Q239" s="151">
        <f>SUM('CWDM and DWDM'!G94:G98)</f>
        <v>0.82</v>
      </c>
      <c r="R239" s="151"/>
      <c r="S239" s="151"/>
      <c r="T239" s="151"/>
      <c r="U239" s="151"/>
      <c r="V239" s="151"/>
      <c r="W239" s="151"/>
      <c r="X239" s="151"/>
      <c r="Y239" s="151"/>
      <c r="Z239" s="151"/>
      <c r="AA239" s="47"/>
      <c r="AC239" s="118"/>
      <c r="AE239" s="291"/>
      <c r="AF239" s="118"/>
      <c r="AG239" s="118"/>
      <c r="AH239" s="118"/>
      <c r="AI239" s="118"/>
      <c r="AJ239" s="118"/>
      <c r="AK239" s="118"/>
      <c r="AL239" s="118"/>
      <c r="AM239" s="55"/>
      <c r="AN239" s="55"/>
      <c r="AO239" s="19"/>
    </row>
    <row r="240" spans="2:41">
      <c r="O240" s="202" t="s">
        <v>258</v>
      </c>
      <c r="P240" s="122">
        <f>SUM(P237:P239)</f>
        <v>3757.3280952727268</v>
      </c>
      <c r="Q240" s="122">
        <f t="shared" ref="Q240" si="24">SUM(Q237:Q239)</f>
        <v>3740.8947562632848</v>
      </c>
      <c r="R240" s="122"/>
      <c r="S240" s="122"/>
      <c r="T240" s="122"/>
      <c r="U240" s="122"/>
      <c r="V240" s="122"/>
      <c r="W240" s="122"/>
      <c r="X240" s="122"/>
      <c r="Y240" s="122"/>
      <c r="Z240" s="122"/>
      <c r="AA240" s="47"/>
      <c r="AC240" s="118"/>
      <c r="AE240" s="291"/>
      <c r="AF240" s="118"/>
      <c r="AG240" s="118"/>
      <c r="AH240" s="118"/>
      <c r="AI240" s="118"/>
      <c r="AJ240" s="118"/>
      <c r="AK240" s="118"/>
      <c r="AL240" s="118"/>
      <c r="AM240" s="55"/>
      <c r="AN240" s="55"/>
      <c r="AO240" s="19"/>
    </row>
    <row r="241" spans="1:31">
      <c r="AB241" s="143"/>
    </row>
    <row r="242" spans="1:31">
      <c r="C242" s="32"/>
      <c r="D242" s="32"/>
      <c r="E242" s="32"/>
      <c r="F242" s="32"/>
      <c r="G242" s="32"/>
      <c r="H242" s="32"/>
      <c r="I242" s="32"/>
      <c r="J242" s="32"/>
      <c r="K242" s="32"/>
      <c r="L242" s="32"/>
      <c r="M242" s="32"/>
      <c r="N242" s="32"/>
      <c r="P242" s="32"/>
      <c r="Q242" s="32"/>
      <c r="R242" s="32"/>
      <c r="S242" s="32"/>
      <c r="T242" s="32"/>
      <c r="U242" s="32"/>
      <c r="V242" s="32"/>
      <c r="W242" s="32"/>
      <c r="X242" s="32"/>
      <c r="Y242" s="32"/>
      <c r="Z242" s="32"/>
      <c r="AA242" s="47"/>
      <c r="AB242" s="143"/>
    </row>
    <row r="243" spans="1:31" s="41" customFormat="1" ht="22.8">
      <c r="A243" s="433" t="s">
        <v>439</v>
      </c>
      <c r="U243" s="433" t="str">
        <f>A243</f>
        <v>Wavelength Selective Switches</v>
      </c>
      <c r="AB243" s="97"/>
      <c r="AD243" s="288"/>
      <c r="AE243" s="288"/>
    </row>
    <row r="244" spans="1:31">
      <c r="R244" s="143"/>
      <c r="S244" s="143"/>
      <c r="T244" s="143"/>
      <c r="U244" s="143"/>
      <c r="V244" s="143"/>
      <c r="W244" s="143"/>
      <c r="X244" s="143"/>
      <c r="Y244" s="143"/>
      <c r="Z244" s="143"/>
    </row>
    <row r="245" spans="1:31" ht="15.6">
      <c r="B245" s="78" t="s">
        <v>489</v>
      </c>
      <c r="G245" s="78"/>
      <c r="O245" s="78" t="s">
        <v>375</v>
      </c>
      <c r="P245" s="78"/>
      <c r="Q245" s="78"/>
      <c r="R245" s="143"/>
      <c r="S245" s="143"/>
      <c r="T245" s="143"/>
      <c r="U245" s="143"/>
      <c r="V245" s="143"/>
      <c r="W245" s="143"/>
      <c r="X245" s="143"/>
      <c r="Y245" s="143"/>
      <c r="Z245" s="143"/>
    </row>
    <row r="246" spans="1:31">
      <c r="R246" s="143"/>
      <c r="S246" s="143"/>
      <c r="T246" s="143"/>
      <c r="U246" s="143"/>
      <c r="V246" s="143"/>
      <c r="W246" s="143"/>
      <c r="X246" s="143"/>
      <c r="Y246" s="143"/>
      <c r="Z246" s="143"/>
    </row>
    <row r="247" spans="1:31">
      <c r="R247" s="143"/>
      <c r="S247" s="143"/>
      <c r="T247" s="143"/>
      <c r="U247" s="143"/>
      <c r="V247" s="143"/>
      <c r="W247" s="143"/>
      <c r="X247" s="143"/>
      <c r="Y247" s="143"/>
      <c r="Z247" s="143"/>
    </row>
    <row r="248" spans="1:31">
      <c r="R248" s="143"/>
      <c r="S248" s="143"/>
      <c r="T248" s="143"/>
      <c r="U248" s="143"/>
      <c r="V248" s="143"/>
      <c r="W248" s="143"/>
      <c r="X248" s="143"/>
      <c r="Y248" s="143"/>
      <c r="Z248" s="143"/>
    </row>
    <row r="249" spans="1:31">
      <c r="R249" s="143"/>
      <c r="S249" s="143"/>
      <c r="T249" s="143"/>
      <c r="U249" s="143"/>
      <c r="V249" s="143"/>
      <c r="W249" s="143"/>
      <c r="X249" s="143"/>
      <c r="Y249" s="143"/>
      <c r="Z249" s="143"/>
    </row>
    <row r="250" spans="1:31">
      <c r="R250" s="143"/>
      <c r="S250" s="143"/>
      <c r="T250" s="143"/>
      <c r="U250" s="143"/>
      <c r="V250" s="143"/>
      <c r="W250" s="143"/>
      <c r="X250" s="143"/>
      <c r="Y250" s="143"/>
      <c r="Z250" s="143"/>
    </row>
    <row r="251" spans="1:31">
      <c r="R251" s="143"/>
      <c r="S251" s="143"/>
      <c r="T251" s="143"/>
      <c r="U251" s="143"/>
      <c r="V251" s="143"/>
      <c r="W251" s="143"/>
      <c r="X251" s="143"/>
      <c r="Y251" s="143"/>
      <c r="Z251" s="143"/>
    </row>
    <row r="252" spans="1:31">
      <c r="R252" s="143"/>
      <c r="S252" s="143"/>
      <c r="T252" s="143"/>
      <c r="U252" s="143"/>
      <c r="V252" s="143"/>
      <c r="W252" s="143"/>
      <c r="X252" s="143"/>
      <c r="Y252" s="143"/>
      <c r="Z252" s="143"/>
    </row>
    <row r="253" spans="1:31">
      <c r="R253" s="143"/>
      <c r="S253" s="143"/>
      <c r="T253" s="143"/>
      <c r="U253" s="143"/>
      <c r="V253" s="143"/>
      <c r="W253" s="143"/>
      <c r="X253" s="143"/>
      <c r="Y253" s="143"/>
      <c r="Z253" s="143"/>
    </row>
    <row r="254" spans="1:31">
      <c r="R254" s="143"/>
      <c r="S254" s="143"/>
      <c r="T254" s="143"/>
      <c r="U254" s="143"/>
      <c r="V254" s="143"/>
      <c r="W254" s="143"/>
      <c r="X254" s="143"/>
      <c r="Y254" s="143"/>
      <c r="Z254" s="143"/>
    </row>
    <row r="255" spans="1:31">
      <c r="R255" s="143"/>
      <c r="S255" s="143"/>
      <c r="T255" s="143"/>
      <c r="U255" s="143"/>
      <c r="V255" s="143"/>
      <c r="W255" s="143"/>
      <c r="X255" s="143"/>
      <c r="Y255" s="143"/>
      <c r="Z255" s="143"/>
    </row>
    <row r="256" spans="1:31">
      <c r="R256" s="143"/>
      <c r="S256" s="143"/>
      <c r="T256" s="143"/>
      <c r="U256" s="143"/>
      <c r="V256" s="143"/>
      <c r="W256" s="143"/>
      <c r="X256" s="143"/>
      <c r="Y256" s="143"/>
      <c r="Z256" s="143"/>
    </row>
    <row r="257" spans="1:31">
      <c r="R257" s="143"/>
      <c r="S257" s="143"/>
      <c r="T257" s="143"/>
      <c r="U257" s="143"/>
      <c r="V257" s="143"/>
      <c r="W257" s="143"/>
      <c r="X257" s="143"/>
      <c r="Y257" s="143"/>
      <c r="Z257" s="143"/>
    </row>
    <row r="258" spans="1:31">
      <c r="R258" s="143"/>
      <c r="S258" s="143"/>
      <c r="T258" s="143"/>
      <c r="U258" s="143"/>
      <c r="V258" s="143"/>
      <c r="W258" s="143"/>
      <c r="X258" s="143"/>
      <c r="Y258" s="143"/>
      <c r="Z258" s="143"/>
    </row>
    <row r="259" spans="1:31">
      <c r="R259" s="143"/>
      <c r="S259" s="143"/>
      <c r="T259" s="143"/>
      <c r="U259" s="143"/>
      <c r="V259" s="143"/>
      <c r="W259" s="143"/>
      <c r="X259" s="143"/>
      <c r="Y259" s="143"/>
      <c r="Z259" s="143"/>
    </row>
    <row r="260" spans="1:31">
      <c r="R260" s="143"/>
      <c r="S260" s="143"/>
      <c r="T260" s="143"/>
      <c r="U260" s="143"/>
      <c r="V260" s="143"/>
      <c r="W260" s="143"/>
      <c r="X260" s="143"/>
      <c r="Y260" s="143"/>
      <c r="Z260" s="143"/>
    </row>
    <row r="261" spans="1:31">
      <c r="R261" s="143"/>
      <c r="S261" s="143"/>
      <c r="T261" s="143"/>
      <c r="U261" s="143"/>
      <c r="V261" s="143"/>
      <c r="W261" s="143"/>
      <c r="X261" s="143"/>
      <c r="Y261" s="143"/>
      <c r="Z261" s="143"/>
    </row>
    <row r="262" spans="1:31">
      <c r="R262" s="143"/>
      <c r="S262" s="143"/>
      <c r="T262" s="143"/>
      <c r="U262" s="143"/>
      <c r="V262" s="143"/>
      <c r="W262" s="143"/>
      <c r="X262" s="143"/>
      <c r="Y262" s="143"/>
      <c r="Z262" s="143"/>
    </row>
    <row r="263" spans="1:31">
      <c r="R263" s="143"/>
      <c r="S263" s="143"/>
      <c r="T263" s="143"/>
      <c r="U263" s="143"/>
      <c r="V263" s="143"/>
      <c r="W263" s="143"/>
      <c r="X263" s="143"/>
      <c r="Y263" s="143"/>
      <c r="Z263" s="143"/>
    </row>
    <row r="264" spans="1:31">
      <c r="R264" s="143"/>
      <c r="S264" s="143"/>
      <c r="T264" s="143"/>
      <c r="U264" s="143"/>
      <c r="V264" s="143"/>
      <c r="W264" s="143"/>
      <c r="X264" s="143"/>
      <c r="Y264" s="143"/>
      <c r="Z264" s="143"/>
    </row>
    <row r="265" spans="1:31" ht="15.6">
      <c r="B265" s="78" t="s">
        <v>488</v>
      </c>
      <c r="H265" s="143"/>
      <c r="I265" s="143"/>
      <c r="J265" s="143"/>
      <c r="K265" s="143"/>
      <c r="L265" s="143"/>
      <c r="M265" s="143"/>
      <c r="O265" s="79" t="s">
        <v>487</v>
      </c>
      <c r="P265" s="143"/>
      <c r="Q265" s="143"/>
      <c r="R265" s="143"/>
      <c r="S265" s="143"/>
      <c r="T265" s="143"/>
      <c r="U265" s="143"/>
      <c r="V265" s="143"/>
      <c r="W265" s="143"/>
      <c r="X265" s="143"/>
      <c r="Y265" s="143"/>
      <c r="Z265" s="143"/>
      <c r="AA265" s="120" t="s">
        <v>2</v>
      </c>
    </row>
    <row r="266" spans="1:31">
      <c r="B266" s="163" t="s">
        <v>87</v>
      </c>
      <c r="C266" s="119">
        <v>2018</v>
      </c>
      <c r="D266" s="105">
        <v>2019</v>
      </c>
      <c r="E266" s="105">
        <v>2020</v>
      </c>
      <c r="F266" s="105">
        <v>2021</v>
      </c>
      <c r="G266" s="105">
        <v>2022</v>
      </c>
      <c r="H266" s="105">
        <v>2023</v>
      </c>
      <c r="I266" s="105">
        <v>2024</v>
      </c>
      <c r="J266" s="105">
        <v>2025</v>
      </c>
      <c r="K266" s="105">
        <v>2026</v>
      </c>
      <c r="L266" s="105">
        <v>2027</v>
      </c>
      <c r="M266" s="105">
        <v>2028</v>
      </c>
      <c r="O266" s="163" t="s">
        <v>87</v>
      </c>
      <c r="P266" s="119">
        <v>2018</v>
      </c>
      <c r="Q266" s="119">
        <v>2019</v>
      </c>
      <c r="R266" s="119">
        <v>2020</v>
      </c>
      <c r="S266" s="119">
        <v>2021</v>
      </c>
      <c r="T266" s="119">
        <v>2022</v>
      </c>
      <c r="U266" s="119">
        <v>2023</v>
      </c>
      <c r="V266" s="119">
        <v>2024</v>
      </c>
      <c r="W266" s="119">
        <v>2025</v>
      </c>
      <c r="X266" s="119">
        <v>2026</v>
      </c>
      <c r="Y266" s="119">
        <v>2027</v>
      </c>
      <c r="Z266" s="119">
        <v>2028</v>
      </c>
      <c r="AA266" s="105" t="str">
        <f>$AA$139</f>
        <v>2022-2028</v>
      </c>
      <c r="AD266" s="289"/>
    </row>
    <row r="267" spans="1:31">
      <c r="B267" s="165" t="s">
        <v>439</v>
      </c>
      <c r="C267" s="112">
        <f>WSS!D14</f>
        <v>88577</v>
      </c>
      <c r="D267" s="112">
        <f>WSS!E14</f>
        <v>155076</v>
      </c>
      <c r="E267" s="112"/>
      <c r="F267" s="112"/>
      <c r="G267" s="112"/>
      <c r="H267" s="112"/>
      <c r="I267" s="112"/>
      <c r="J267" s="112"/>
      <c r="K267" s="112"/>
      <c r="L267" s="112"/>
      <c r="M267" s="112"/>
      <c r="O267" s="165" t="str">
        <f>B267</f>
        <v>Wavelength Selective Switches</v>
      </c>
      <c r="P267" s="107">
        <f>WSS!D34</f>
        <v>365.31830158163763</v>
      </c>
      <c r="Q267" s="107">
        <f>WSS!E34</f>
        <v>518.68237217981789</v>
      </c>
      <c r="R267" s="107"/>
      <c r="S267" s="107"/>
      <c r="T267" s="107"/>
      <c r="U267" s="107"/>
      <c r="V267" s="107"/>
      <c r="W267" s="107"/>
      <c r="X267" s="107"/>
      <c r="Y267" s="107"/>
      <c r="Z267" s="107"/>
      <c r="AA267" s="149" t="e">
        <f>(Z267/T267)^(1/6)-1</f>
        <v>#DIV/0!</v>
      </c>
      <c r="AD267" s="464"/>
      <c r="AE267" s="548"/>
    </row>
    <row r="268" spans="1:31" ht="15.6">
      <c r="B268" s="51"/>
      <c r="C268" s="51"/>
      <c r="D268" s="51"/>
      <c r="E268" s="51"/>
      <c r="F268" s="51"/>
      <c r="G268" s="51"/>
      <c r="H268" s="51"/>
      <c r="I268" s="51"/>
      <c r="J268" s="51"/>
      <c r="K268" s="51"/>
      <c r="L268" s="51"/>
      <c r="M268" s="51"/>
      <c r="O268" s="51"/>
      <c r="P268" s="51"/>
      <c r="Q268" s="51"/>
      <c r="R268" s="51"/>
      <c r="S268" s="51"/>
      <c r="T268" s="51"/>
      <c r="U268" s="51"/>
      <c r="V268" s="51"/>
      <c r="W268" s="51"/>
      <c r="X268" s="51"/>
      <c r="Y268" s="51"/>
      <c r="Z268" s="51"/>
      <c r="AB268" s="143"/>
      <c r="AD268" s="464"/>
      <c r="AE268" s="548"/>
    </row>
    <row r="269" spans="1:31">
      <c r="R269" s="143"/>
      <c r="S269" s="143"/>
      <c r="T269" s="143"/>
      <c r="U269" s="143"/>
      <c r="V269" s="143"/>
      <c r="W269" s="143"/>
      <c r="X269" s="143"/>
      <c r="Y269" s="143"/>
      <c r="Z269" s="143"/>
    </row>
    <row r="270" spans="1:31" s="41" customFormat="1" ht="22.8">
      <c r="A270" s="433" t="s">
        <v>8</v>
      </c>
      <c r="B270" s="73"/>
      <c r="C270" s="75"/>
      <c r="D270" s="75"/>
      <c r="E270" s="75"/>
      <c r="F270" s="75"/>
      <c r="G270" s="75"/>
      <c r="H270" s="81"/>
      <c r="I270" s="81"/>
      <c r="J270" s="81"/>
      <c r="K270" s="81"/>
      <c r="L270" s="81"/>
      <c r="M270" s="81"/>
      <c r="N270"/>
      <c r="O270" s="81"/>
      <c r="P270" s="73"/>
      <c r="Q270" s="73"/>
      <c r="R270" s="73"/>
      <c r="S270" s="73"/>
      <c r="T270" s="73"/>
      <c r="U270" s="433" t="str">
        <f>A270</f>
        <v>FTTx</v>
      </c>
      <c r="V270" s="73"/>
      <c r="W270" s="73"/>
      <c r="X270" s="73"/>
      <c r="Y270" s="73"/>
      <c r="Z270" s="73"/>
      <c r="AB270" s="81"/>
      <c r="AE270" s="288"/>
    </row>
    <row r="271" spans="1:31">
      <c r="B271" s="17"/>
      <c r="C271" s="47"/>
      <c r="D271" s="47"/>
      <c r="E271" s="47"/>
      <c r="F271" s="47"/>
      <c r="G271" s="47"/>
      <c r="H271" s="143"/>
      <c r="I271" s="143"/>
      <c r="J271" s="143"/>
      <c r="K271" s="143"/>
      <c r="L271" s="143"/>
      <c r="M271" s="143"/>
      <c r="O271" s="143"/>
      <c r="P271" s="17"/>
      <c r="Q271" s="17"/>
      <c r="R271" s="143"/>
      <c r="S271" s="143"/>
      <c r="T271" s="143"/>
      <c r="U271" s="143"/>
      <c r="V271" s="143"/>
      <c r="W271" s="143"/>
      <c r="X271" s="143"/>
      <c r="Y271" s="143"/>
      <c r="Z271" s="143"/>
      <c r="AB271" s="143"/>
    </row>
    <row r="272" spans="1:31" ht="15.6">
      <c r="B272" s="78" t="s">
        <v>99</v>
      </c>
      <c r="C272" s="8"/>
      <c r="D272" s="8"/>
      <c r="E272" s="8"/>
      <c r="F272" s="8"/>
      <c r="G272" s="8"/>
      <c r="H272" s="8"/>
      <c r="I272" s="8"/>
      <c r="J272" s="8"/>
      <c r="K272" s="8"/>
      <c r="L272" s="8"/>
      <c r="M272" s="8"/>
      <c r="O272" s="78" t="s">
        <v>100</v>
      </c>
      <c r="P272" s="17"/>
      <c r="Q272" s="17"/>
      <c r="R272" s="143"/>
      <c r="S272" s="143"/>
      <c r="T272" s="143"/>
      <c r="U272" s="143"/>
      <c r="V272" s="143"/>
      <c r="W272" s="143"/>
      <c r="X272" s="143"/>
      <c r="Y272" s="143"/>
      <c r="Z272" s="143"/>
      <c r="AB272" s="143"/>
    </row>
    <row r="273" spans="2:28">
      <c r="B273" s="17"/>
      <c r="C273" s="43"/>
      <c r="D273" s="43"/>
      <c r="E273" s="43"/>
      <c r="F273" s="43"/>
      <c r="G273" s="43"/>
      <c r="H273" s="43"/>
      <c r="I273" s="43"/>
      <c r="J273" s="43"/>
      <c r="K273" s="43"/>
      <c r="L273" s="43"/>
      <c r="M273" s="43"/>
      <c r="N273" s="43"/>
      <c r="O273" s="43"/>
      <c r="P273" s="17"/>
      <c r="Q273" s="17"/>
      <c r="R273" s="143"/>
      <c r="S273" s="143"/>
      <c r="T273" s="143"/>
      <c r="U273" s="143"/>
      <c r="V273" s="143"/>
      <c r="W273" s="143"/>
      <c r="X273" s="143"/>
      <c r="Y273" s="143"/>
      <c r="Z273" s="143"/>
      <c r="AB273" s="143"/>
    </row>
    <row r="274" spans="2:28">
      <c r="B274" s="17"/>
      <c r="C274" s="43"/>
      <c r="D274" s="43"/>
      <c r="E274" s="43"/>
      <c r="F274" s="43"/>
      <c r="G274" s="43"/>
      <c r="H274" s="43"/>
      <c r="I274" s="43"/>
      <c r="J274" s="43"/>
      <c r="K274" s="43"/>
      <c r="L274" s="43"/>
      <c r="M274" s="43"/>
      <c r="N274" s="43"/>
      <c r="O274" s="43"/>
      <c r="P274" s="17"/>
      <c r="Q274" s="17"/>
      <c r="R274" s="143"/>
      <c r="S274" s="143"/>
      <c r="T274" s="143"/>
      <c r="U274" s="143"/>
      <c r="V274" s="143"/>
      <c r="W274" s="143"/>
      <c r="X274" s="143"/>
      <c r="Y274" s="143"/>
      <c r="Z274" s="143"/>
      <c r="AB274" s="143"/>
    </row>
    <row r="275" spans="2:28">
      <c r="B275" s="17"/>
      <c r="C275" s="43"/>
      <c r="D275" s="43"/>
      <c r="E275" s="43"/>
      <c r="F275" s="43"/>
      <c r="G275" s="43"/>
      <c r="H275" s="43"/>
      <c r="I275" s="43"/>
      <c r="J275" s="43"/>
      <c r="K275" s="43"/>
      <c r="L275" s="43"/>
      <c r="M275" s="43"/>
      <c r="N275" s="43"/>
      <c r="O275" s="43"/>
      <c r="P275" s="17"/>
      <c r="Q275" s="17"/>
      <c r="R275" s="143"/>
      <c r="S275" s="143"/>
      <c r="T275" s="143"/>
      <c r="U275" s="143"/>
      <c r="V275" s="143"/>
      <c r="W275" s="143"/>
      <c r="X275" s="143"/>
      <c r="Y275" s="143"/>
      <c r="Z275" s="143"/>
      <c r="AB275" s="143"/>
    </row>
    <row r="276" spans="2:28">
      <c r="B276" s="17"/>
      <c r="C276" s="45"/>
      <c r="D276" s="45"/>
      <c r="E276" s="45"/>
      <c r="F276" s="45"/>
      <c r="G276" s="45"/>
      <c r="H276" s="45"/>
      <c r="I276" s="45"/>
      <c r="J276" s="45"/>
      <c r="K276" s="45"/>
      <c r="L276" s="45"/>
      <c r="M276" s="45"/>
      <c r="N276" s="45"/>
      <c r="O276" s="45"/>
      <c r="P276" s="17"/>
      <c r="Q276" s="17"/>
      <c r="R276" s="143"/>
      <c r="S276" s="143"/>
      <c r="T276" s="143"/>
      <c r="U276" s="143"/>
      <c r="V276" s="143"/>
      <c r="W276" s="143"/>
      <c r="X276" s="143"/>
      <c r="Y276" s="143"/>
      <c r="Z276" s="143"/>
      <c r="AB276" s="143"/>
    </row>
    <row r="277" spans="2:28">
      <c r="B277" s="17"/>
      <c r="C277" s="45"/>
      <c r="D277" s="45"/>
      <c r="E277" s="45"/>
      <c r="F277" s="45"/>
      <c r="G277" s="45"/>
      <c r="H277" s="45"/>
      <c r="I277" s="45"/>
      <c r="J277" s="45"/>
      <c r="K277" s="45"/>
      <c r="L277" s="45"/>
      <c r="M277" s="45"/>
      <c r="N277" s="45"/>
      <c r="O277" s="45"/>
      <c r="P277" s="17"/>
      <c r="Q277" s="17"/>
      <c r="R277" s="143"/>
      <c r="S277" s="143"/>
      <c r="T277" s="143"/>
      <c r="U277" s="143"/>
      <c r="V277" s="143"/>
      <c r="W277" s="143"/>
      <c r="X277" s="143"/>
      <c r="Y277" s="143"/>
      <c r="Z277" s="143"/>
      <c r="AB277" s="143"/>
    </row>
    <row r="278" spans="2:28">
      <c r="B278" s="17"/>
      <c r="C278" s="45"/>
      <c r="D278" s="45"/>
      <c r="E278" s="45"/>
      <c r="F278" s="45"/>
      <c r="G278" s="45"/>
      <c r="H278" s="45"/>
      <c r="I278" s="45"/>
      <c r="J278" s="45"/>
      <c r="K278" s="45"/>
      <c r="L278" s="45"/>
      <c r="M278" s="45"/>
      <c r="N278" s="45"/>
      <c r="O278" s="45"/>
      <c r="P278" s="17"/>
      <c r="Q278" s="17"/>
      <c r="R278" s="143"/>
      <c r="S278" s="143"/>
      <c r="T278" s="143"/>
      <c r="U278" s="143"/>
      <c r="V278" s="143"/>
      <c r="W278" s="143"/>
      <c r="X278" s="143"/>
      <c r="Y278" s="143"/>
      <c r="Z278" s="143"/>
      <c r="AB278" s="143"/>
    </row>
    <row r="279" spans="2:28">
      <c r="B279" s="17"/>
      <c r="C279" s="17"/>
      <c r="D279" s="17"/>
      <c r="E279" s="17"/>
      <c r="F279" s="17"/>
      <c r="G279" s="17"/>
      <c r="H279" s="17"/>
      <c r="I279" s="17"/>
      <c r="J279" s="17"/>
      <c r="K279" s="17"/>
      <c r="L279" s="17"/>
      <c r="M279" s="17"/>
      <c r="N279" s="17"/>
      <c r="O279" s="17"/>
      <c r="P279" s="17"/>
      <c r="Q279" s="17"/>
      <c r="R279" s="143"/>
      <c r="S279" s="143"/>
      <c r="T279" s="143"/>
      <c r="U279" s="143"/>
      <c r="V279" s="143"/>
      <c r="W279" s="143"/>
      <c r="X279" s="143"/>
      <c r="Y279" s="143"/>
      <c r="Z279" s="143"/>
      <c r="AB279" s="143"/>
    </row>
    <row r="280" spans="2:28">
      <c r="B280" s="17"/>
      <c r="C280" s="17"/>
      <c r="D280" s="17"/>
      <c r="E280" s="17"/>
      <c r="F280" s="17"/>
      <c r="G280" s="17"/>
      <c r="H280" s="17"/>
      <c r="I280" s="17"/>
      <c r="J280" s="17"/>
      <c r="K280" s="17"/>
      <c r="L280" s="17"/>
      <c r="M280" s="17"/>
      <c r="N280" s="17"/>
      <c r="O280" s="17"/>
      <c r="P280" s="17"/>
      <c r="Q280" s="17"/>
      <c r="R280" s="143"/>
      <c r="S280" s="143"/>
      <c r="T280" s="143"/>
      <c r="U280" s="143"/>
      <c r="V280" s="143"/>
      <c r="W280" s="143"/>
      <c r="X280" s="143"/>
      <c r="Y280" s="143"/>
      <c r="Z280" s="143"/>
      <c r="AB280" s="143"/>
    </row>
    <row r="281" spans="2:28">
      <c r="B281" s="17"/>
      <c r="C281" s="17"/>
      <c r="D281" s="17"/>
      <c r="E281" s="17"/>
      <c r="F281" s="17"/>
      <c r="G281" s="17"/>
      <c r="H281" s="17"/>
      <c r="I281" s="17"/>
      <c r="J281" s="17"/>
      <c r="K281" s="17"/>
      <c r="L281" s="17"/>
      <c r="M281" s="17"/>
      <c r="N281" s="17"/>
      <c r="O281" s="17"/>
      <c r="P281" s="17"/>
      <c r="Q281" s="17"/>
      <c r="R281" s="143"/>
      <c r="S281" s="143"/>
      <c r="T281" s="143"/>
      <c r="U281" s="143"/>
      <c r="V281" s="143"/>
      <c r="W281" s="143"/>
      <c r="X281" s="143"/>
      <c r="Y281" s="143"/>
      <c r="Z281" s="143"/>
      <c r="AB281" s="143"/>
    </row>
    <row r="282" spans="2:28">
      <c r="B282" s="17"/>
      <c r="C282" s="17"/>
      <c r="D282" s="17"/>
      <c r="E282" s="17"/>
      <c r="F282" s="17"/>
      <c r="G282" s="17"/>
      <c r="H282" s="17"/>
      <c r="I282" s="17"/>
      <c r="J282" s="17"/>
      <c r="K282" s="17"/>
      <c r="L282" s="17"/>
      <c r="M282" s="17"/>
      <c r="N282" s="17"/>
      <c r="O282" s="17"/>
      <c r="P282" s="17"/>
      <c r="Q282" s="17"/>
      <c r="R282" s="143"/>
      <c r="S282" s="143"/>
      <c r="T282" s="143"/>
      <c r="U282" s="143"/>
      <c r="V282" s="143"/>
      <c r="W282" s="143"/>
      <c r="X282" s="143"/>
      <c r="Y282" s="143"/>
      <c r="Z282" s="143"/>
      <c r="AB282" s="143"/>
    </row>
    <row r="283" spans="2:28">
      <c r="B283" s="17"/>
      <c r="C283" s="17"/>
      <c r="D283" s="17"/>
      <c r="E283" s="17"/>
      <c r="F283" s="17"/>
      <c r="G283" s="17"/>
      <c r="H283" s="17"/>
      <c r="I283" s="17"/>
      <c r="J283" s="17"/>
      <c r="K283" s="17"/>
      <c r="L283" s="17"/>
      <c r="M283" s="17"/>
      <c r="N283" s="17"/>
      <c r="O283" s="17"/>
      <c r="P283" s="17"/>
      <c r="Q283" s="17"/>
      <c r="R283" s="143"/>
      <c r="S283" s="143"/>
      <c r="T283" s="143"/>
      <c r="U283" s="143"/>
      <c r="V283" s="143"/>
      <c r="W283" s="143"/>
      <c r="X283" s="143"/>
      <c r="Y283" s="143"/>
      <c r="Z283" s="143"/>
      <c r="AB283" s="143"/>
    </row>
    <row r="284" spans="2:28">
      <c r="B284" s="17"/>
      <c r="C284" s="17"/>
      <c r="D284" s="17"/>
      <c r="E284" s="17"/>
      <c r="F284" s="17"/>
      <c r="G284" s="17"/>
      <c r="H284" s="17"/>
      <c r="I284" s="17"/>
      <c r="J284" s="17"/>
      <c r="K284" s="17"/>
      <c r="L284" s="17"/>
      <c r="M284" s="17"/>
      <c r="N284" s="17"/>
      <c r="O284" s="17"/>
      <c r="P284" s="17"/>
      <c r="Q284" s="17"/>
      <c r="R284" s="143"/>
      <c r="S284" s="143"/>
      <c r="T284" s="143"/>
      <c r="U284" s="143"/>
      <c r="V284" s="143"/>
      <c r="W284" s="143"/>
      <c r="X284" s="143"/>
      <c r="Y284" s="143"/>
      <c r="Z284" s="143"/>
      <c r="AB284" s="143"/>
    </row>
    <row r="285" spans="2:28">
      <c r="B285" s="17"/>
      <c r="C285" s="17"/>
      <c r="D285" s="17"/>
      <c r="E285" s="17"/>
      <c r="F285" s="17"/>
      <c r="G285" s="17"/>
      <c r="H285" s="17"/>
      <c r="I285" s="17"/>
      <c r="J285" s="17"/>
      <c r="K285" s="17"/>
      <c r="L285" s="17"/>
      <c r="M285" s="17"/>
      <c r="N285" s="17"/>
      <c r="O285" s="17"/>
      <c r="P285" s="17"/>
      <c r="Q285" s="17"/>
      <c r="R285" s="143"/>
      <c r="S285" s="143"/>
      <c r="T285" s="143"/>
      <c r="U285" s="143"/>
      <c r="V285" s="143"/>
      <c r="W285" s="143"/>
      <c r="X285" s="143"/>
      <c r="Y285" s="143"/>
      <c r="Z285" s="143"/>
      <c r="AB285" s="143"/>
    </row>
    <row r="286" spans="2:28">
      <c r="B286" s="17"/>
      <c r="C286" s="143"/>
      <c r="D286" s="143"/>
      <c r="E286" s="143"/>
      <c r="F286" s="143"/>
      <c r="G286" s="143"/>
      <c r="H286" s="580"/>
      <c r="I286" s="580"/>
      <c r="J286" s="580"/>
      <c r="K286" s="580"/>
      <c r="L286" s="580"/>
      <c r="M286" s="580"/>
      <c r="N286" s="580"/>
      <c r="O286" s="580"/>
      <c r="P286" s="17"/>
      <c r="Q286" s="17"/>
      <c r="R286" s="143"/>
      <c r="S286" s="143"/>
      <c r="T286" s="143"/>
      <c r="U286" s="143"/>
      <c r="V286" s="143"/>
      <c r="W286" s="143"/>
      <c r="X286" s="143"/>
      <c r="Y286" s="143"/>
      <c r="Z286" s="143"/>
      <c r="AB286" s="143"/>
    </row>
    <row r="287" spans="2:28">
      <c r="B287" s="17"/>
      <c r="C287" s="143"/>
      <c r="D287" s="143"/>
      <c r="E287" s="143"/>
      <c r="F287" s="143"/>
      <c r="G287" s="143"/>
      <c r="H287" s="143"/>
      <c r="I287" s="143"/>
      <c r="J287" s="143"/>
      <c r="K287" s="143"/>
      <c r="L287" s="143"/>
      <c r="M287" s="143"/>
      <c r="N287" s="143"/>
      <c r="O287" s="143"/>
      <c r="P287" s="17"/>
      <c r="Q287" s="17"/>
      <c r="R287" s="143"/>
      <c r="S287" s="143"/>
      <c r="T287" s="143"/>
      <c r="U287" s="143"/>
      <c r="V287" s="143"/>
      <c r="W287" s="143"/>
      <c r="X287" s="143"/>
      <c r="Y287" s="143"/>
      <c r="Z287" s="143"/>
      <c r="AB287" s="143"/>
    </row>
    <row r="288" spans="2:28">
      <c r="B288" s="17"/>
      <c r="C288" s="55"/>
      <c r="D288" s="55"/>
      <c r="E288" s="55"/>
      <c r="F288" s="55"/>
      <c r="G288" s="55"/>
      <c r="H288" s="61"/>
      <c r="I288" s="61"/>
      <c r="J288" s="61"/>
      <c r="K288" s="61"/>
      <c r="L288" s="61"/>
      <c r="M288" s="61"/>
      <c r="N288" s="61"/>
      <c r="O288" s="61"/>
      <c r="P288" s="17"/>
      <c r="Q288" s="17"/>
      <c r="R288" s="143"/>
      <c r="S288" s="143"/>
      <c r="T288" s="143"/>
      <c r="U288" s="143"/>
      <c r="V288" s="143"/>
      <c r="W288" s="143"/>
      <c r="X288" s="143"/>
      <c r="Y288" s="143"/>
      <c r="Z288" s="143"/>
      <c r="AB288" s="143"/>
    </row>
    <row r="289" spans="2:31">
      <c r="B289" s="17"/>
      <c r="C289" s="55"/>
      <c r="D289" s="55"/>
      <c r="E289" s="55"/>
      <c r="F289" s="55"/>
      <c r="G289" s="55"/>
      <c r="H289" s="61"/>
      <c r="I289" s="61"/>
      <c r="J289" s="61"/>
      <c r="K289" s="61"/>
      <c r="L289" s="61"/>
      <c r="M289" s="61"/>
      <c r="N289" s="61"/>
      <c r="O289" s="61"/>
      <c r="P289" s="17"/>
      <c r="Q289" s="17"/>
      <c r="R289" s="143"/>
      <c r="S289" s="143"/>
      <c r="T289" s="143"/>
      <c r="U289" s="143"/>
      <c r="V289" s="143"/>
      <c r="W289" s="143"/>
      <c r="X289" s="143"/>
      <c r="Y289" s="143"/>
      <c r="Z289" s="143"/>
      <c r="AB289" s="143"/>
    </row>
    <row r="290" spans="2:31">
      <c r="B290" s="17"/>
      <c r="C290" s="55"/>
      <c r="D290" s="55"/>
      <c r="E290" s="55"/>
      <c r="F290" s="55"/>
      <c r="G290" s="55"/>
      <c r="H290" s="61"/>
      <c r="I290" s="61"/>
      <c r="J290" s="61"/>
      <c r="K290" s="61"/>
      <c r="L290" s="61"/>
      <c r="M290" s="61"/>
      <c r="N290" s="61"/>
      <c r="O290" s="61"/>
      <c r="P290" s="17"/>
      <c r="Q290" s="17"/>
      <c r="R290" s="143"/>
      <c r="S290" s="143"/>
      <c r="T290" s="143"/>
      <c r="U290" s="143"/>
      <c r="V290" s="143"/>
      <c r="W290" s="143"/>
      <c r="X290" s="143"/>
      <c r="Y290" s="143"/>
      <c r="Z290" s="143"/>
      <c r="AB290" s="143"/>
    </row>
    <row r="291" spans="2:31">
      <c r="B291" s="17"/>
      <c r="C291" s="55"/>
      <c r="D291" s="55"/>
      <c r="E291" s="55"/>
      <c r="F291" s="55"/>
      <c r="G291" s="55"/>
      <c r="H291" s="61"/>
      <c r="I291" s="61"/>
      <c r="J291" s="61"/>
      <c r="K291" s="61"/>
      <c r="L291" s="61"/>
      <c r="M291" s="61"/>
      <c r="N291" s="61"/>
      <c r="O291" s="61"/>
      <c r="P291" s="17"/>
      <c r="Q291" s="17"/>
      <c r="R291" s="143"/>
      <c r="S291" s="143"/>
      <c r="T291" s="143"/>
      <c r="U291" s="143"/>
      <c r="V291" s="143"/>
      <c r="W291" s="143"/>
      <c r="X291" s="143"/>
      <c r="Y291" s="143"/>
      <c r="Z291" s="143"/>
      <c r="AB291" s="143"/>
    </row>
    <row r="292" spans="2:31">
      <c r="C292" s="55"/>
      <c r="D292" s="55"/>
      <c r="E292" s="55"/>
      <c r="F292" s="55"/>
      <c r="G292" s="55"/>
      <c r="H292" s="61"/>
      <c r="I292" s="61"/>
      <c r="J292" s="61"/>
      <c r="K292" s="61"/>
      <c r="L292" s="61"/>
      <c r="M292" s="61"/>
      <c r="N292" s="61"/>
      <c r="P292" s="17"/>
      <c r="Q292" s="17"/>
      <c r="R292" s="143"/>
      <c r="S292" s="143"/>
      <c r="T292" s="143"/>
      <c r="U292" s="143"/>
      <c r="V292" s="143"/>
      <c r="W292" s="143"/>
      <c r="X292" s="143"/>
      <c r="Y292" s="143"/>
      <c r="Z292" s="143"/>
      <c r="AB292" s="143"/>
    </row>
    <row r="293" spans="2:31" ht="15.6">
      <c r="B293" s="78" t="s">
        <v>177</v>
      </c>
      <c r="H293" s="143"/>
      <c r="I293" s="143"/>
      <c r="J293" s="143"/>
      <c r="K293" s="143"/>
      <c r="L293" s="143"/>
      <c r="M293" s="143"/>
      <c r="N293" s="61"/>
      <c r="O293" s="79" t="s">
        <v>178</v>
      </c>
      <c r="P293" s="143"/>
      <c r="Q293" s="143"/>
      <c r="R293" s="143"/>
      <c r="S293" s="143"/>
      <c r="T293" s="143"/>
      <c r="U293" s="143"/>
      <c r="V293" s="143"/>
      <c r="W293" s="143"/>
      <c r="X293" s="143"/>
      <c r="Y293" s="143"/>
      <c r="Z293" s="143"/>
      <c r="AA293" s="120" t="s">
        <v>2</v>
      </c>
    </row>
    <row r="294" spans="2:31">
      <c r="B294" s="163" t="s">
        <v>87</v>
      </c>
      <c r="C294" s="119">
        <v>2018</v>
      </c>
      <c r="D294" s="105">
        <v>2019</v>
      </c>
      <c r="E294" s="105">
        <v>2020</v>
      </c>
      <c r="F294" s="105">
        <v>2021</v>
      </c>
      <c r="G294" s="105">
        <v>2022</v>
      </c>
      <c r="H294" s="105">
        <v>2023</v>
      </c>
      <c r="I294" s="105">
        <v>2024</v>
      </c>
      <c r="J294" s="105">
        <v>2025</v>
      </c>
      <c r="K294" s="105">
        <v>2026</v>
      </c>
      <c r="L294" s="105">
        <v>2027</v>
      </c>
      <c r="M294" s="105">
        <v>2028</v>
      </c>
      <c r="N294" s="61"/>
      <c r="O294" s="163" t="s">
        <v>87</v>
      </c>
      <c r="P294" s="119">
        <v>2018</v>
      </c>
      <c r="Q294" s="119">
        <v>2019</v>
      </c>
      <c r="R294" s="119">
        <v>2020</v>
      </c>
      <c r="S294" s="119">
        <v>2021</v>
      </c>
      <c r="T294" s="119">
        <v>2022</v>
      </c>
      <c r="U294" s="119">
        <v>2023</v>
      </c>
      <c r="V294" s="119">
        <v>2024</v>
      </c>
      <c r="W294" s="119">
        <v>2025</v>
      </c>
      <c r="X294" s="119">
        <v>2026</v>
      </c>
      <c r="Y294" s="119">
        <v>2027</v>
      </c>
      <c r="Z294" s="119">
        <v>2028</v>
      </c>
      <c r="AA294" s="105" t="str">
        <f>$AA$139</f>
        <v>2022-2028</v>
      </c>
      <c r="AD294" s="289"/>
    </row>
    <row r="295" spans="2:31">
      <c r="B295" s="23" t="s">
        <v>21</v>
      </c>
      <c r="C295" s="49">
        <f>SUM(FTTx!C8:C11)</f>
        <v>81490373</v>
      </c>
      <c r="D295" s="49">
        <f>SUM(FTTx!D8:D11)</f>
        <v>64055791.75</v>
      </c>
      <c r="E295" s="12"/>
      <c r="F295" s="12"/>
      <c r="G295" s="12"/>
      <c r="H295" s="12"/>
      <c r="I295" s="12"/>
      <c r="J295" s="12"/>
      <c r="K295" s="12"/>
      <c r="L295" s="12"/>
      <c r="M295" s="12"/>
      <c r="N295" s="61"/>
      <c r="O295" s="34" t="str">
        <f t="shared" ref="O295:O300" si="25">B295</f>
        <v>GPON</v>
      </c>
      <c r="P295" s="65">
        <f>SUM(FTTx!C51:C54)</f>
        <v>486.17821733724372</v>
      </c>
      <c r="Q295" s="65">
        <f>SUM(FTTx!D51:D54)</f>
        <v>308.10625172132325</v>
      </c>
      <c r="R295" s="65"/>
      <c r="S295" s="65"/>
      <c r="T295" s="65"/>
      <c r="U295" s="65"/>
      <c r="V295" s="65"/>
      <c r="W295" s="65"/>
      <c r="X295" s="65"/>
      <c r="Y295" s="65"/>
      <c r="Z295" s="65"/>
      <c r="AA295" s="145" t="e">
        <f>(Z295/T295)^(1/6)-1</f>
        <v>#DIV/0!</v>
      </c>
      <c r="AD295" s="441"/>
      <c r="AE295" s="284"/>
    </row>
    <row r="296" spans="2:31">
      <c r="B296" s="23" t="s">
        <v>22</v>
      </c>
      <c r="C296" s="49">
        <f>SUM(FTTx!C12:C14)</f>
        <v>8058961.9423999991</v>
      </c>
      <c r="D296" s="49">
        <f>SUM(FTTx!D12:D14)</f>
        <v>4035961.2211999996</v>
      </c>
      <c r="E296" s="12"/>
      <c r="F296" s="12"/>
      <c r="G296" s="12"/>
      <c r="H296" s="12"/>
      <c r="I296" s="12"/>
      <c r="J296" s="12"/>
      <c r="K296" s="12"/>
      <c r="L296" s="12"/>
      <c r="M296" s="12"/>
      <c r="N296" s="61"/>
      <c r="O296" s="34" t="str">
        <f t="shared" si="25"/>
        <v>EPON</v>
      </c>
      <c r="P296" s="65">
        <f>SUM(FTTx!C55:C57)</f>
        <v>44.537029713288099</v>
      </c>
      <c r="Q296" s="65">
        <f>SUM(FTTx!D55:D57)</f>
        <v>18.822052169774089</v>
      </c>
      <c r="R296" s="65"/>
      <c r="S296" s="65"/>
      <c r="T296" s="65"/>
      <c r="U296" s="65"/>
      <c r="V296" s="65"/>
      <c r="W296" s="65"/>
      <c r="X296" s="65"/>
      <c r="Y296" s="65"/>
      <c r="Z296" s="65"/>
      <c r="AA296" s="145" t="e">
        <f>(Z296/T296)^(1/6)-1</f>
        <v>#DIV/0!</v>
      </c>
      <c r="AC296" s="137"/>
      <c r="AD296" s="441"/>
      <c r="AE296" s="285"/>
    </row>
    <row r="297" spans="2:31">
      <c r="B297" s="23" t="s">
        <v>309</v>
      </c>
      <c r="C297" s="49">
        <f>SUM(FTTx!C15:C19)</f>
        <v>2313500</v>
      </c>
      <c r="D297" s="49">
        <f>SUM(FTTx!D15:D19)</f>
        <v>3835129</v>
      </c>
      <c r="E297" s="49"/>
      <c r="F297" s="49"/>
      <c r="G297" s="49"/>
      <c r="H297" s="49"/>
      <c r="I297" s="49"/>
      <c r="J297" s="49"/>
      <c r="K297" s="49"/>
      <c r="L297" s="49"/>
      <c r="M297" s="49"/>
      <c r="N297" s="61"/>
      <c r="O297" s="34" t="str">
        <f t="shared" si="25"/>
        <v>10G-PON</v>
      </c>
      <c r="P297" s="65">
        <f>SUM(FTTx!C58:C62)</f>
        <v>177.16118277626254</v>
      </c>
      <c r="Q297" s="65">
        <f>SUM(FTTx!D58:D62)</f>
        <v>240.88624230991547</v>
      </c>
      <c r="R297" s="65"/>
      <c r="S297" s="65"/>
      <c r="T297" s="65"/>
      <c r="U297" s="65"/>
      <c r="V297" s="65"/>
      <c r="W297" s="65"/>
      <c r="X297" s="65"/>
      <c r="Y297" s="65"/>
      <c r="Z297" s="65"/>
      <c r="AA297" s="145" t="e">
        <f>(Z297/T297)^(1/6)-1</f>
        <v>#DIV/0!</v>
      </c>
      <c r="AC297" s="137"/>
      <c r="AD297" s="441"/>
      <c r="AE297" s="285"/>
    </row>
    <row r="298" spans="2:31" ht="13.2">
      <c r="B298" s="23" t="s">
        <v>308</v>
      </c>
      <c r="C298" s="49">
        <f>SUM(FTTx!C20:C21)</f>
        <v>1150</v>
      </c>
      <c r="D298" s="49">
        <f>SUM(FTTx!D20:D21)</f>
        <v>4200</v>
      </c>
      <c r="E298" s="49"/>
      <c r="F298" s="49"/>
      <c r="G298" s="49"/>
      <c r="H298" s="49"/>
      <c r="I298" s="49"/>
      <c r="J298" s="49"/>
      <c r="K298" s="49"/>
      <c r="L298" s="49"/>
      <c r="M298" s="49"/>
      <c r="N298" s="61"/>
      <c r="O298" s="34" t="str">
        <f t="shared" si="25"/>
        <v>NG-PON2</v>
      </c>
      <c r="P298" s="65">
        <f>SUM(FTTx!C63:C64)</f>
        <v>0.77749999999999997</v>
      </c>
      <c r="Q298" s="65">
        <f>SUM(FTTx!D63:D64)</f>
        <v>2.76</v>
      </c>
      <c r="R298" s="65"/>
      <c r="S298" s="65"/>
      <c r="T298" s="65"/>
      <c r="U298" s="65"/>
      <c r="V298" s="65"/>
      <c r="W298" s="65"/>
      <c r="X298" s="65"/>
      <c r="Y298" s="65"/>
      <c r="Z298" s="65"/>
      <c r="AA298" s="145" t="e">
        <f>(Z298/T298)^(1/6)-1</f>
        <v>#DIV/0!</v>
      </c>
      <c r="AD298" s="272"/>
      <c r="AE298"/>
    </row>
    <row r="299" spans="2:31" ht="13.2">
      <c r="B299" s="23" t="s">
        <v>480</v>
      </c>
      <c r="C299" s="49">
        <f>SUM(FTTx!C22:C23)</f>
        <v>0</v>
      </c>
      <c r="D299" s="49">
        <f>SUM(FTTx!D22:D23)</f>
        <v>0</v>
      </c>
      <c r="E299" s="49"/>
      <c r="F299" s="49"/>
      <c r="G299" s="49"/>
      <c r="H299" s="49"/>
      <c r="I299" s="49"/>
      <c r="J299" s="49"/>
      <c r="K299" s="49"/>
      <c r="L299" s="49"/>
      <c r="M299" s="49"/>
      <c r="N299" s="61"/>
      <c r="O299" s="34" t="str">
        <f t="shared" si="25"/>
        <v>25G PON</v>
      </c>
      <c r="P299" s="65">
        <f>SUM(FTTx!C65:C66)</f>
        <v>0</v>
      </c>
      <c r="Q299" s="65">
        <f>SUM(FTTx!D65:D66)</f>
        <v>0</v>
      </c>
      <c r="R299" s="65"/>
      <c r="S299" s="65"/>
      <c r="T299" s="65"/>
      <c r="U299" s="65"/>
      <c r="V299" s="65"/>
      <c r="W299" s="65"/>
      <c r="X299" s="65"/>
      <c r="Y299" s="65"/>
      <c r="Z299" s="65"/>
      <c r="AA299" s="145" t="e">
        <f>(Z299/T299)^(1/6)-1</f>
        <v>#DIV/0!</v>
      </c>
      <c r="AD299" s="272"/>
      <c r="AE299"/>
    </row>
    <row r="300" spans="2:31" ht="13.2">
      <c r="B300" s="23" t="s">
        <v>481</v>
      </c>
      <c r="C300" s="49">
        <f>SUM(FTTx!C24:C25)</f>
        <v>0</v>
      </c>
      <c r="D300" s="49">
        <f>SUM(FTTx!D24:D25)</f>
        <v>0</v>
      </c>
      <c r="E300" s="49"/>
      <c r="F300" s="49"/>
      <c r="G300" s="49"/>
      <c r="H300" s="49"/>
      <c r="I300" s="49"/>
      <c r="J300" s="49"/>
      <c r="K300" s="49"/>
      <c r="L300" s="49"/>
      <c r="M300" s="49"/>
      <c r="N300" s="61"/>
      <c r="O300" s="34" t="str">
        <f t="shared" si="25"/>
        <v>50G PON</v>
      </c>
      <c r="P300" s="65">
        <f>SUM(FTTx!C67:C68)</f>
        <v>0</v>
      </c>
      <c r="Q300" s="65">
        <f>SUM(FTTx!D67:D68)</f>
        <v>0</v>
      </c>
      <c r="R300" s="65"/>
      <c r="S300" s="65"/>
      <c r="T300" s="65"/>
      <c r="U300" s="65"/>
      <c r="V300" s="65"/>
      <c r="W300" s="65"/>
      <c r="X300" s="65"/>
      <c r="Y300" s="65"/>
      <c r="Z300" s="65"/>
      <c r="AA300" s="145"/>
      <c r="AD300" s="272"/>
      <c r="AE300"/>
    </row>
    <row r="301" spans="2:31">
      <c r="B301" s="165" t="s">
        <v>101</v>
      </c>
      <c r="C301" s="173">
        <f t="shared" ref="C301:D301" si="26">SUM(C295:C300)</f>
        <v>91863984.942399994</v>
      </c>
      <c r="D301" s="173">
        <f t="shared" si="26"/>
        <v>71931081.971200004</v>
      </c>
      <c r="E301" s="173"/>
      <c r="F301" s="173"/>
      <c r="G301" s="173"/>
      <c r="H301" s="173"/>
      <c r="I301" s="173"/>
      <c r="J301" s="173"/>
      <c r="K301" s="173"/>
      <c r="L301" s="173"/>
      <c r="M301" s="173"/>
      <c r="N301" s="61"/>
      <c r="O301" s="167" t="s">
        <v>101</v>
      </c>
      <c r="P301" s="107">
        <f t="shared" ref="P301:Q301" si="27">SUM(P295:P300)</f>
        <v>708.65392982679441</v>
      </c>
      <c r="Q301" s="107">
        <f t="shared" si="27"/>
        <v>570.57454620101282</v>
      </c>
      <c r="R301" s="107"/>
      <c r="S301" s="107"/>
      <c r="T301" s="107"/>
      <c r="U301" s="107"/>
      <c r="V301" s="107"/>
      <c r="W301" s="107"/>
      <c r="X301" s="107"/>
      <c r="Y301" s="107"/>
      <c r="Z301" s="107"/>
      <c r="AA301" s="149" t="e">
        <f>(Z301/T301)^(1/6)-1</f>
        <v>#DIV/0!</v>
      </c>
    </row>
    <row r="302" spans="2:31" ht="15.6">
      <c r="B302" s="51"/>
      <c r="C302" s="250"/>
      <c r="D302" s="250"/>
      <c r="E302" s="250"/>
      <c r="F302" s="250"/>
      <c r="G302" s="250"/>
      <c r="H302" s="250"/>
      <c r="I302" s="250"/>
      <c r="J302" s="250"/>
      <c r="K302" s="250"/>
      <c r="L302" s="250"/>
      <c r="M302" s="250"/>
      <c r="N302" s="61"/>
      <c r="O302" s="45"/>
      <c r="P302" s="249"/>
      <c r="Q302" s="249"/>
      <c r="R302" s="249"/>
      <c r="S302" s="249"/>
      <c r="T302" s="249"/>
      <c r="U302" s="249"/>
      <c r="V302" s="249"/>
      <c r="W302" s="249"/>
      <c r="X302" s="249"/>
      <c r="Y302" s="249"/>
      <c r="Z302" s="249"/>
      <c r="AB302" s="143"/>
    </row>
    <row r="303" spans="2:31" ht="15.6">
      <c r="B303" s="78" t="s">
        <v>105</v>
      </c>
      <c r="C303" s="55"/>
      <c r="D303" s="55"/>
      <c r="E303" s="55"/>
      <c r="F303" s="55"/>
      <c r="G303" s="55"/>
      <c r="H303" s="45"/>
      <c r="I303" s="45"/>
      <c r="J303" s="45"/>
      <c r="K303" s="45"/>
      <c r="L303" s="45"/>
      <c r="M303" s="45"/>
      <c r="N303" s="45"/>
      <c r="O303" s="78" t="s">
        <v>106</v>
      </c>
      <c r="P303" s="17"/>
      <c r="Q303" s="17"/>
      <c r="R303" s="143"/>
      <c r="S303" s="143"/>
      <c r="T303" s="143"/>
      <c r="U303" s="143"/>
      <c r="V303" s="143"/>
      <c r="W303" s="143"/>
      <c r="X303" s="143"/>
      <c r="Y303" s="143"/>
      <c r="Z303" s="143"/>
      <c r="AB303" s="143"/>
    </row>
    <row r="304" spans="2:31">
      <c r="B304" s="17"/>
      <c r="C304" s="32"/>
      <c r="D304" s="32"/>
      <c r="E304" s="32"/>
      <c r="F304" s="32"/>
      <c r="G304" s="32"/>
      <c r="H304" s="33"/>
      <c r="I304" s="33"/>
      <c r="J304" s="33"/>
      <c r="K304" s="33"/>
      <c r="L304" s="33"/>
      <c r="M304" s="33"/>
      <c r="N304" s="33"/>
      <c r="O304" s="33"/>
      <c r="P304" s="17"/>
      <c r="Q304" s="17"/>
      <c r="R304" s="143"/>
      <c r="S304" s="143"/>
      <c r="T304" s="143"/>
      <c r="U304" s="143"/>
      <c r="V304" s="143"/>
      <c r="W304" s="143"/>
      <c r="X304" s="143"/>
      <c r="Y304" s="143"/>
      <c r="Z304" s="143"/>
      <c r="AB304" s="143"/>
    </row>
    <row r="305" spans="2:28">
      <c r="B305" s="17"/>
      <c r="C305" s="32"/>
      <c r="D305" s="32"/>
      <c r="E305" s="32"/>
      <c r="F305" s="32"/>
      <c r="G305" s="32"/>
      <c r="H305" s="33"/>
      <c r="I305" s="33"/>
      <c r="J305" s="33"/>
      <c r="K305" s="33"/>
      <c r="L305" s="33"/>
      <c r="M305" s="33"/>
      <c r="N305" s="33"/>
      <c r="O305" s="33"/>
      <c r="P305" s="17"/>
      <c r="Q305" s="17"/>
      <c r="R305" s="143"/>
      <c r="S305" s="143"/>
      <c r="T305" s="143"/>
      <c r="U305" s="143"/>
      <c r="V305" s="143"/>
      <c r="W305" s="143"/>
      <c r="X305" s="143"/>
      <c r="Y305" s="143"/>
      <c r="Z305" s="143"/>
      <c r="AB305" s="143"/>
    </row>
    <row r="306" spans="2:28">
      <c r="B306" s="17"/>
      <c r="C306" s="32"/>
      <c r="D306" s="32"/>
      <c r="E306" s="32"/>
      <c r="F306" s="32"/>
      <c r="G306" s="32"/>
      <c r="H306" s="33"/>
      <c r="I306" s="33"/>
      <c r="J306" s="33"/>
      <c r="K306" s="33"/>
      <c r="L306" s="33"/>
      <c r="M306" s="33"/>
      <c r="N306" s="33"/>
      <c r="O306" s="33"/>
      <c r="P306" s="17"/>
      <c r="Q306" s="17"/>
      <c r="R306" s="143"/>
      <c r="S306" s="143"/>
      <c r="T306" s="143"/>
      <c r="U306" s="143"/>
      <c r="V306" s="143"/>
      <c r="W306" s="143"/>
      <c r="X306" s="143"/>
      <c r="Y306" s="143"/>
      <c r="Z306" s="143"/>
      <c r="AB306" s="143"/>
    </row>
    <row r="307" spans="2:28">
      <c r="B307" s="17"/>
      <c r="C307" s="32"/>
      <c r="D307" s="32"/>
      <c r="E307" s="32"/>
      <c r="F307" s="32"/>
      <c r="G307" s="32"/>
      <c r="H307" s="33"/>
      <c r="I307" s="33"/>
      <c r="J307" s="33"/>
      <c r="K307" s="33"/>
      <c r="L307" s="33"/>
      <c r="M307" s="33"/>
      <c r="N307" s="33"/>
      <c r="O307" s="33"/>
      <c r="P307" s="17"/>
      <c r="Q307" s="17"/>
      <c r="R307" s="143"/>
      <c r="S307" s="143"/>
      <c r="T307" s="143"/>
      <c r="U307" s="143"/>
      <c r="V307" s="143"/>
      <c r="W307" s="143"/>
      <c r="X307" s="143"/>
      <c r="Y307" s="143"/>
      <c r="Z307" s="143"/>
      <c r="AB307" s="143"/>
    </row>
    <row r="308" spans="2:28">
      <c r="B308" s="17"/>
      <c r="C308" s="32"/>
      <c r="D308" s="32"/>
      <c r="E308" s="32"/>
      <c r="F308" s="32"/>
      <c r="G308" s="32"/>
      <c r="H308" s="33"/>
      <c r="I308" s="33"/>
      <c r="J308" s="33"/>
      <c r="K308" s="33"/>
      <c r="L308" s="33"/>
      <c r="M308" s="33"/>
      <c r="N308" s="33"/>
      <c r="O308" s="33"/>
      <c r="P308" s="17"/>
      <c r="Q308" s="17"/>
      <c r="R308" s="143"/>
      <c r="S308" s="143"/>
      <c r="T308" s="143"/>
      <c r="U308" s="143"/>
      <c r="V308" s="143"/>
      <c r="W308" s="143"/>
      <c r="X308" s="143"/>
      <c r="Y308" s="143"/>
      <c r="Z308" s="143"/>
      <c r="AB308" s="143"/>
    </row>
    <row r="309" spans="2:28">
      <c r="B309" s="17"/>
      <c r="C309" s="32"/>
      <c r="D309" s="32"/>
      <c r="E309" s="32"/>
      <c r="F309" s="32"/>
      <c r="G309" s="32"/>
      <c r="H309" s="33"/>
      <c r="I309" s="33"/>
      <c r="J309" s="33"/>
      <c r="K309" s="33"/>
      <c r="L309" s="33"/>
      <c r="M309" s="33"/>
      <c r="N309" s="33"/>
      <c r="O309" s="33"/>
      <c r="P309" s="17"/>
      <c r="Q309" s="17"/>
      <c r="R309" s="143"/>
      <c r="S309" s="143"/>
      <c r="T309" s="143"/>
      <c r="U309" s="143"/>
      <c r="V309" s="143"/>
      <c r="W309" s="143"/>
      <c r="X309" s="143"/>
      <c r="Y309" s="143"/>
      <c r="Z309" s="143"/>
      <c r="AB309" s="143"/>
    </row>
    <row r="310" spans="2:28">
      <c r="B310" s="17"/>
      <c r="C310" s="32"/>
      <c r="D310" s="32"/>
      <c r="E310" s="32"/>
      <c r="F310" s="32"/>
      <c r="G310" s="32"/>
      <c r="H310" s="33"/>
      <c r="I310" s="33"/>
      <c r="J310" s="33"/>
      <c r="K310" s="33"/>
      <c r="L310" s="33"/>
      <c r="M310" s="33"/>
      <c r="N310" s="33"/>
      <c r="O310" s="33"/>
      <c r="P310" s="17"/>
      <c r="Q310" s="17"/>
      <c r="R310" s="143"/>
      <c r="S310" s="143"/>
      <c r="T310" s="143"/>
      <c r="U310" s="143"/>
      <c r="V310" s="143"/>
      <c r="W310" s="143"/>
      <c r="X310" s="143"/>
      <c r="Y310" s="143"/>
      <c r="Z310" s="143"/>
      <c r="AB310" s="143"/>
    </row>
    <row r="311" spans="2:28">
      <c r="B311" s="17"/>
      <c r="C311" s="32"/>
      <c r="D311" s="32"/>
      <c r="E311" s="32"/>
      <c r="F311" s="32"/>
      <c r="G311" s="32"/>
      <c r="H311" s="33"/>
      <c r="I311" s="33"/>
      <c r="J311" s="33"/>
      <c r="K311" s="33"/>
      <c r="L311" s="33"/>
      <c r="M311" s="33"/>
      <c r="N311" s="33"/>
      <c r="O311" s="33"/>
      <c r="P311" s="17"/>
      <c r="Q311" s="17"/>
      <c r="R311" s="143"/>
      <c r="S311" s="143"/>
      <c r="T311" s="143"/>
      <c r="U311" s="143"/>
      <c r="V311" s="143"/>
      <c r="W311" s="143"/>
      <c r="X311" s="143"/>
      <c r="Y311" s="143"/>
      <c r="Z311" s="143"/>
      <c r="AB311" s="143"/>
    </row>
    <row r="312" spans="2:28">
      <c r="B312" s="17"/>
      <c r="C312" s="32"/>
      <c r="D312" s="32"/>
      <c r="E312" s="32"/>
      <c r="F312" s="32"/>
      <c r="G312" s="32"/>
      <c r="H312" s="33"/>
      <c r="I312" s="33"/>
      <c r="J312" s="33"/>
      <c r="K312" s="33"/>
      <c r="L312" s="33"/>
      <c r="M312" s="33"/>
      <c r="N312" s="33"/>
      <c r="O312" s="33"/>
      <c r="P312" s="17"/>
      <c r="Q312" s="17"/>
      <c r="R312" s="143"/>
      <c r="S312" s="143"/>
      <c r="T312" s="143"/>
      <c r="U312" s="143"/>
      <c r="V312" s="143"/>
      <c r="W312" s="143"/>
      <c r="X312" s="143"/>
      <c r="Y312" s="143"/>
      <c r="Z312" s="143"/>
      <c r="AB312" s="143"/>
    </row>
    <row r="313" spans="2:28">
      <c r="B313" s="17"/>
      <c r="C313" s="32"/>
      <c r="D313" s="32"/>
      <c r="E313" s="32"/>
      <c r="F313" s="32"/>
      <c r="G313" s="32"/>
      <c r="H313" s="33"/>
      <c r="I313" s="33"/>
      <c r="J313" s="33"/>
      <c r="K313" s="33"/>
      <c r="L313" s="33"/>
      <c r="M313" s="33"/>
      <c r="N313" s="33"/>
      <c r="O313" s="33"/>
      <c r="P313" s="17"/>
      <c r="Q313" s="17"/>
      <c r="R313" s="143"/>
      <c r="S313" s="143"/>
      <c r="T313" s="143"/>
      <c r="U313" s="143"/>
      <c r="V313" s="143"/>
      <c r="W313" s="143"/>
      <c r="X313" s="143"/>
      <c r="Y313" s="143"/>
      <c r="Z313" s="143"/>
      <c r="AB313" s="143"/>
    </row>
    <row r="314" spans="2:28">
      <c r="B314" s="17"/>
      <c r="C314" s="32"/>
      <c r="D314" s="32"/>
      <c r="E314" s="32"/>
      <c r="F314" s="32"/>
      <c r="G314" s="32"/>
      <c r="H314" s="33"/>
      <c r="I314" s="33"/>
      <c r="J314" s="33"/>
      <c r="K314" s="33"/>
      <c r="L314" s="33"/>
      <c r="M314" s="33"/>
      <c r="N314" s="33"/>
      <c r="O314" s="33"/>
      <c r="P314" s="17"/>
      <c r="Q314" s="17"/>
      <c r="R314" s="143"/>
      <c r="S314" s="143"/>
      <c r="T314" s="143"/>
      <c r="U314" s="143"/>
      <c r="V314" s="143"/>
      <c r="W314" s="143"/>
      <c r="X314" s="143"/>
      <c r="Y314" s="143"/>
      <c r="Z314" s="143"/>
      <c r="AB314" s="143"/>
    </row>
    <row r="315" spans="2:28">
      <c r="B315" s="17"/>
      <c r="C315" s="32"/>
      <c r="D315" s="32"/>
      <c r="E315" s="32"/>
      <c r="F315" s="32"/>
      <c r="G315" s="32"/>
      <c r="H315" s="33"/>
      <c r="I315" s="33"/>
      <c r="J315" s="33"/>
      <c r="K315" s="33"/>
      <c r="L315" s="33"/>
      <c r="M315" s="33"/>
      <c r="N315" s="33"/>
      <c r="O315" s="33"/>
      <c r="P315" s="17"/>
      <c r="Q315" s="17"/>
      <c r="R315" s="143"/>
      <c r="S315" s="143"/>
      <c r="T315" s="143"/>
      <c r="U315" s="143"/>
      <c r="V315" s="143"/>
      <c r="W315" s="143"/>
      <c r="X315" s="143"/>
      <c r="Y315" s="143"/>
      <c r="Z315" s="143"/>
      <c r="AB315" s="143"/>
    </row>
    <row r="316" spans="2:28">
      <c r="B316" s="17"/>
      <c r="C316" s="32"/>
      <c r="D316" s="32"/>
      <c r="E316" s="32"/>
      <c r="F316" s="32"/>
      <c r="G316" s="32"/>
      <c r="H316" s="33"/>
      <c r="I316" s="33"/>
      <c r="J316" s="33"/>
      <c r="K316" s="33"/>
      <c r="L316" s="33"/>
      <c r="M316" s="33"/>
      <c r="N316" s="33"/>
      <c r="O316" s="33"/>
      <c r="P316" s="17"/>
      <c r="Q316" s="17"/>
      <c r="R316" s="143"/>
      <c r="S316" s="143"/>
      <c r="T316" s="143"/>
      <c r="U316" s="143"/>
      <c r="V316" s="143"/>
      <c r="W316" s="143"/>
      <c r="X316" s="143"/>
      <c r="Y316" s="143"/>
      <c r="Z316" s="143"/>
      <c r="AB316" s="143"/>
    </row>
    <row r="317" spans="2:28">
      <c r="B317" s="17"/>
      <c r="C317" s="32"/>
      <c r="D317" s="32"/>
      <c r="E317" s="32"/>
      <c r="F317" s="32"/>
      <c r="G317" s="32"/>
      <c r="H317" s="33"/>
      <c r="I317" s="33"/>
      <c r="J317" s="33"/>
      <c r="K317" s="33"/>
      <c r="L317" s="33"/>
      <c r="M317" s="33"/>
      <c r="N317" s="33"/>
      <c r="O317" s="33"/>
      <c r="P317" s="17"/>
      <c r="Q317" s="17"/>
      <c r="R317" s="143"/>
      <c r="S317" s="143"/>
      <c r="T317" s="143"/>
      <c r="U317" s="143"/>
      <c r="V317" s="143"/>
      <c r="W317" s="143"/>
      <c r="X317" s="143"/>
      <c r="Y317" s="143"/>
      <c r="Z317" s="143"/>
      <c r="AB317" s="143"/>
    </row>
    <row r="318" spans="2:28">
      <c r="B318" s="17"/>
      <c r="C318" s="32"/>
      <c r="D318" s="32"/>
      <c r="E318" s="32"/>
      <c r="F318" s="32"/>
      <c r="G318" s="32"/>
      <c r="H318" s="33"/>
      <c r="I318" s="33"/>
      <c r="J318" s="33"/>
      <c r="K318" s="33"/>
      <c r="L318" s="33"/>
      <c r="M318" s="33"/>
      <c r="N318" s="33"/>
      <c r="O318" s="33"/>
      <c r="P318" s="17"/>
      <c r="Q318" s="17"/>
      <c r="R318" s="143"/>
      <c r="S318" s="143"/>
      <c r="T318" s="143"/>
      <c r="U318" s="143"/>
      <c r="V318" s="143"/>
      <c r="W318" s="143"/>
      <c r="X318" s="143"/>
      <c r="Y318" s="143"/>
      <c r="Z318" s="143"/>
      <c r="AB318" s="143"/>
    </row>
    <row r="319" spans="2:28">
      <c r="B319" s="17"/>
      <c r="C319" s="32"/>
      <c r="D319" s="32"/>
      <c r="E319" s="32"/>
      <c r="F319" s="32"/>
      <c r="G319" s="32"/>
      <c r="H319" s="33"/>
      <c r="I319" s="33"/>
      <c r="J319" s="33"/>
      <c r="K319" s="33"/>
      <c r="L319" s="33"/>
      <c r="M319" s="33"/>
      <c r="N319" s="33"/>
      <c r="O319" s="33"/>
      <c r="P319" s="17"/>
      <c r="Q319" s="17"/>
      <c r="R319" s="143"/>
      <c r="S319" s="143"/>
      <c r="T319" s="143"/>
      <c r="U319" s="143"/>
      <c r="V319" s="143"/>
      <c r="W319" s="143"/>
      <c r="X319" s="143"/>
      <c r="Y319" s="143"/>
      <c r="Z319" s="143"/>
      <c r="AB319" s="143"/>
    </row>
    <row r="320" spans="2:28" ht="15.6">
      <c r="B320" s="78"/>
      <c r="C320" s="55"/>
      <c r="D320" s="55"/>
      <c r="E320" s="55"/>
      <c r="F320" s="55"/>
      <c r="G320" s="55"/>
      <c r="H320" s="61"/>
      <c r="I320" s="61"/>
      <c r="J320" s="61"/>
      <c r="K320" s="61"/>
      <c r="L320" s="61"/>
      <c r="M320" s="61"/>
      <c r="N320" s="33"/>
      <c r="P320" s="17"/>
      <c r="Q320" s="17"/>
      <c r="R320" s="143"/>
      <c r="S320" s="143"/>
      <c r="T320" s="143"/>
      <c r="U320" s="143"/>
      <c r="V320" s="143"/>
      <c r="W320" s="143"/>
      <c r="X320" s="143"/>
      <c r="Y320" s="143"/>
      <c r="Z320" s="143"/>
      <c r="AB320" s="143"/>
    </row>
    <row r="321" spans="1:31" ht="15.6">
      <c r="B321" s="78" t="s">
        <v>461</v>
      </c>
      <c r="C321" s="55"/>
      <c r="D321" s="55"/>
      <c r="E321" s="55"/>
      <c r="F321" s="55"/>
      <c r="G321" s="55"/>
      <c r="H321" s="143"/>
      <c r="I321" s="143"/>
      <c r="J321" s="143"/>
      <c r="K321" s="143"/>
      <c r="L321" s="143"/>
      <c r="M321" s="143"/>
      <c r="N321" s="33"/>
      <c r="O321" s="79" t="s">
        <v>460</v>
      </c>
      <c r="P321" s="143"/>
      <c r="Q321" s="143"/>
      <c r="R321" s="143"/>
      <c r="S321" s="143"/>
      <c r="T321" s="143"/>
      <c r="U321" s="143"/>
      <c r="V321" s="143"/>
      <c r="W321" s="143"/>
      <c r="X321" s="143"/>
      <c r="Y321" s="143"/>
      <c r="Z321" s="143"/>
      <c r="AA321" s="120" t="s">
        <v>2</v>
      </c>
      <c r="AD321" s="289"/>
    </row>
    <row r="322" spans="1:31">
      <c r="B322" s="163" t="s">
        <v>87</v>
      </c>
      <c r="C322" s="119">
        <v>2018</v>
      </c>
      <c r="D322" s="105">
        <v>2019</v>
      </c>
      <c r="E322" s="105">
        <v>2020</v>
      </c>
      <c r="F322" s="105">
        <v>2021</v>
      </c>
      <c r="G322" s="105">
        <v>2022</v>
      </c>
      <c r="H322" s="105">
        <v>2023</v>
      </c>
      <c r="I322" s="105">
        <v>2024</v>
      </c>
      <c r="J322" s="105">
        <v>2025</v>
      </c>
      <c r="K322" s="105">
        <v>2026</v>
      </c>
      <c r="L322" s="105">
        <v>2027</v>
      </c>
      <c r="M322" s="105">
        <v>2028</v>
      </c>
      <c r="N322" s="33"/>
      <c r="O322" s="163" t="s">
        <v>87</v>
      </c>
      <c r="P322" s="119">
        <v>2018</v>
      </c>
      <c r="Q322" s="119">
        <v>2019</v>
      </c>
      <c r="R322" s="119">
        <v>2020</v>
      </c>
      <c r="S322" s="119">
        <v>2021</v>
      </c>
      <c r="T322" s="119">
        <v>2022</v>
      </c>
      <c r="U322" s="119">
        <v>2023</v>
      </c>
      <c r="V322" s="119">
        <v>2024</v>
      </c>
      <c r="W322" s="119">
        <v>2025</v>
      </c>
      <c r="X322" s="119">
        <v>2026</v>
      </c>
      <c r="Y322" s="119">
        <v>2027</v>
      </c>
      <c r="Z322" s="119">
        <v>2028</v>
      </c>
      <c r="AA322" s="105" t="str">
        <f>$AA$139</f>
        <v>2022-2028</v>
      </c>
    </row>
    <row r="323" spans="1:31">
      <c r="B323" s="23" t="s">
        <v>88</v>
      </c>
      <c r="C323" s="49"/>
      <c r="D323" s="49"/>
      <c r="E323" s="49"/>
      <c r="F323" s="49"/>
      <c r="G323" s="49"/>
      <c r="H323" s="49"/>
      <c r="I323" s="49"/>
      <c r="J323" s="49"/>
      <c r="K323" s="49"/>
      <c r="L323" s="49"/>
      <c r="M323" s="12"/>
      <c r="N323" s="33"/>
      <c r="O323" s="36" t="s">
        <v>88</v>
      </c>
      <c r="P323" s="106"/>
      <c r="Q323" s="106"/>
      <c r="R323" s="106"/>
      <c r="S323" s="106"/>
      <c r="T323" s="106"/>
      <c r="U323" s="106"/>
      <c r="V323" s="106"/>
      <c r="W323" s="106"/>
      <c r="X323" s="106"/>
      <c r="Y323" s="106"/>
      <c r="Z323" s="106"/>
      <c r="AA323" s="144" t="e">
        <f>(Z323/T323)^(1/6)-1</f>
        <v>#DIV/0!</v>
      </c>
      <c r="AD323" s="441"/>
      <c r="AE323" s="284"/>
    </row>
    <row r="324" spans="1:31">
      <c r="B324" s="23" t="s">
        <v>89</v>
      </c>
      <c r="C324" s="49"/>
      <c r="D324" s="49"/>
      <c r="E324" s="49"/>
      <c r="F324" s="49"/>
      <c r="G324" s="49"/>
      <c r="H324" s="49"/>
      <c r="I324" s="49"/>
      <c r="J324" s="49"/>
      <c r="K324" s="49"/>
      <c r="L324" s="49"/>
      <c r="M324" s="12"/>
      <c r="N324" s="33"/>
      <c r="O324" s="34" t="s">
        <v>89</v>
      </c>
      <c r="P324" s="274"/>
      <c r="Q324" s="274"/>
      <c r="R324" s="274"/>
      <c r="S324" s="274"/>
      <c r="T324" s="274"/>
      <c r="U324" s="274"/>
      <c r="V324" s="274"/>
      <c r="W324" s="274"/>
      <c r="X324" s="274"/>
      <c r="Y324" s="274"/>
      <c r="Z324" s="274"/>
      <c r="AA324" s="145" t="e">
        <f>(Z324/T324)^(1/6)-1</f>
        <v>#DIV/0!</v>
      </c>
      <c r="AD324" s="441"/>
      <c r="AE324" s="285"/>
    </row>
    <row r="325" spans="1:31">
      <c r="B325" s="26" t="s">
        <v>123</v>
      </c>
      <c r="C325" s="211"/>
      <c r="D325" s="211"/>
      <c r="E325" s="211"/>
      <c r="F325" s="211"/>
      <c r="G325" s="211"/>
      <c r="H325" s="211"/>
      <c r="I325" s="211"/>
      <c r="J325" s="211"/>
      <c r="K325" s="211"/>
      <c r="L325" s="211"/>
      <c r="M325" s="212"/>
      <c r="N325" s="33"/>
      <c r="O325" s="26" t="s">
        <v>123</v>
      </c>
      <c r="P325" s="66"/>
      <c r="Q325" s="66"/>
      <c r="R325" s="66"/>
      <c r="S325" s="66"/>
      <c r="T325" s="66"/>
      <c r="U325" s="66"/>
      <c r="V325" s="66"/>
      <c r="W325" s="66"/>
      <c r="X325" s="66"/>
      <c r="Y325" s="66"/>
      <c r="Z325" s="66"/>
      <c r="AA325" s="146" t="e">
        <f>(Z325/T325)^(1/6)-1</f>
        <v>#DIV/0!</v>
      </c>
      <c r="AD325" s="462"/>
      <c r="AE325" s="284"/>
    </row>
    <row r="326" spans="1:31">
      <c r="B326" s="17"/>
      <c r="C326" s="251"/>
      <c r="D326" s="251"/>
      <c r="E326" s="251"/>
      <c r="F326" s="251"/>
      <c r="G326" s="251"/>
      <c r="H326" s="251"/>
      <c r="I326" s="251"/>
      <c r="J326" s="251"/>
      <c r="K326" s="251"/>
      <c r="L326" s="251"/>
      <c r="M326" s="251"/>
      <c r="N326" s="33"/>
      <c r="O326" s="33"/>
      <c r="P326" s="83"/>
      <c r="Q326" s="83"/>
      <c r="R326" s="143"/>
      <c r="S326" s="143"/>
      <c r="T326" s="143"/>
      <c r="U326" s="143"/>
      <c r="V326" s="143"/>
      <c r="W326" s="143"/>
      <c r="X326" s="143"/>
      <c r="Y326" s="143"/>
      <c r="Z326" s="143"/>
      <c r="AB326" s="147"/>
    </row>
    <row r="328" spans="1:31">
      <c r="B328" s="17"/>
      <c r="C328" s="32"/>
      <c r="D328" s="32"/>
      <c r="E328" s="32"/>
      <c r="F328" s="32"/>
      <c r="G328" s="32"/>
      <c r="H328" s="33"/>
      <c r="I328" s="33"/>
      <c r="J328" s="33"/>
      <c r="K328" s="33"/>
      <c r="L328" s="33"/>
      <c r="M328" s="33"/>
      <c r="N328" s="33"/>
      <c r="O328" s="33" t="s">
        <v>76</v>
      </c>
      <c r="P328" s="64"/>
      <c r="Q328" s="64"/>
      <c r="R328" s="143"/>
      <c r="S328" s="143"/>
      <c r="T328" s="143"/>
      <c r="U328" s="143"/>
      <c r="V328" s="143"/>
      <c r="W328" s="143"/>
      <c r="X328" s="143"/>
      <c r="Y328" s="143"/>
      <c r="Z328" s="143"/>
      <c r="AB328" s="148"/>
    </row>
    <row r="329" spans="1:31" s="41" customFormat="1" ht="22.8">
      <c r="A329" s="433" t="s">
        <v>91</v>
      </c>
      <c r="B329" s="73"/>
      <c r="C329" s="74"/>
      <c r="D329" s="74"/>
      <c r="E329" s="74"/>
      <c r="F329" s="74"/>
      <c r="G329" s="74"/>
      <c r="H329" s="80"/>
      <c r="I329" s="80"/>
      <c r="J329" s="80"/>
      <c r="K329" s="80"/>
      <c r="L329" s="80"/>
      <c r="M329" s="80"/>
      <c r="N329" s="80"/>
      <c r="O329" s="80"/>
      <c r="P329" s="73"/>
      <c r="Q329" s="73"/>
      <c r="S329" s="73"/>
      <c r="T329" s="73"/>
      <c r="U329" s="433" t="str">
        <f>A329</f>
        <v>Wireless Infrastructure</v>
      </c>
      <c r="V329" s="73"/>
      <c r="W329" s="73"/>
      <c r="X329" s="73"/>
      <c r="Y329" s="73"/>
      <c r="Z329" s="73"/>
      <c r="AB329" s="81"/>
      <c r="AD329" s="288"/>
      <c r="AE329" s="288"/>
    </row>
    <row r="330" spans="1:31">
      <c r="B330" s="17"/>
      <c r="C330" s="32"/>
      <c r="D330" s="32"/>
      <c r="E330" s="32"/>
      <c r="F330" s="32"/>
      <c r="G330" s="32"/>
      <c r="H330" s="33"/>
      <c r="I330" s="33"/>
      <c r="J330" s="33"/>
      <c r="K330" s="33"/>
      <c r="L330" s="33"/>
      <c r="M330" s="33"/>
      <c r="N330" s="33"/>
      <c r="O330" s="33"/>
      <c r="P330" s="17"/>
      <c r="Q330" s="17"/>
      <c r="R330" s="143"/>
      <c r="S330" s="143"/>
      <c r="T330" s="143"/>
      <c r="U330" s="143"/>
      <c r="V330" s="143"/>
      <c r="W330" s="143"/>
      <c r="X330" s="143"/>
      <c r="Y330" s="143"/>
      <c r="Z330" s="143"/>
      <c r="AB330" s="143"/>
    </row>
    <row r="331" spans="1:31" ht="15.6">
      <c r="B331" s="79" t="s">
        <v>339</v>
      </c>
      <c r="C331" s="32"/>
      <c r="D331" s="32"/>
      <c r="E331" s="32"/>
      <c r="F331" s="32"/>
      <c r="G331" s="32"/>
      <c r="H331" s="33"/>
      <c r="I331" s="33"/>
      <c r="J331" s="33"/>
      <c r="K331" s="33"/>
      <c r="L331" s="33"/>
      <c r="M331" s="33"/>
      <c r="N331" s="33"/>
      <c r="O331" s="79" t="s">
        <v>340</v>
      </c>
      <c r="P331" s="17"/>
      <c r="Q331" s="17"/>
      <c r="R331" s="143"/>
      <c r="S331" s="143"/>
      <c r="T331" s="143"/>
      <c r="U331" s="143"/>
      <c r="V331" s="143"/>
      <c r="W331" s="143"/>
      <c r="X331" s="143"/>
      <c r="Y331" s="143"/>
      <c r="Z331" s="143"/>
      <c r="AB331" s="143"/>
    </row>
    <row r="332" spans="1:31">
      <c r="B332" s="17"/>
      <c r="C332" s="32"/>
      <c r="D332" s="32"/>
      <c r="E332" s="32"/>
      <c r="F332" s="32"/>
      <c r="G332" s="32"/>
      <c r="H332" s="33"/>
      <c r="I332" s="33"/>
      <c r="J332" s="33"/>
      <c r="K332" s="33"/>
      <c r="L332" s="33"/>
      <c r="M332" s="33"/>
      <c r="N332" s="33"/>
      <c r="O332" s="33"/>
      <c r="P332" s="17"/>
      <c r="Q332" s="17"/>
      <c r="R332" s="143"/>
      <c r="S332" s="143"/>
      <c r="T332" s="143"/>
      <c r="U332" s="143"/>
      <c r="V332" s="143"/>
      <c r="W332" s="143"/>
      <c r="X332" s="143"/>
      <c r="Y332" s="143"/>
      <c r="Z332" s="143"/>
      <c r="AB332" s="143"/>
    </row>
    <row r="333" spans="1:31">
      <c r="B333" s="17"/>
      <c r="C333" s="32"/>
      <c r="D333" s="32"/>
      <c r="E333" s="32"/>
      <c r="F333" s="32"/>
      <c r="G333" s="32"/>
      <c r="H333" s="33"/>
      <c r="I333" s="33"/>
      <c r="J333" s="33"/>
      <c r="K333" s="33"/>
      <c r="L333" s="33"/>
      <c r="M333" s="33"/>
      <c r="N333" s="33"/>
      <c r="O333" s="33"/>
      <c r="P333" s="17"/>
      <c r="Q333" s="17"/>
      <c r="R333" s="143"/>
      <c r="S333" s="143"/>
      <c r="T333" s="143"/>
      <c r="U333" s="143"/>
      <c r="V333" s="143"/>
      <c r="W333" s="143"/>
      <c r="X333" s="143"/>
      <c r="Y333" s="143"/>
      <c r="Z333" s="143"/>
      <c r="AB333" s="143"/>
    </row>
    <row r="334" spans="1:31">
      <c r="B334" s="17"/>
      <c r="C334" s="32"/>
      <c r="D334" s="32"/>
      <c r="E334" s="32"/>
      <c r="F334" s="32"/>
      <c r="G334" s="32"/>
      <c r="H334" s="33"/>
      <c r="I334" s="33"/>
      <c r="J334" s="33"/>
      <c r="K334" s="33"/>
      <c r="L334" s="33"/>
      <c r="M334" s="33"/>
      <c r="N334" s="33"/>
      <c r="O334" s="33"/>
      <c r="P334" s="17"/>
      <c r="Q334" s="17"/>
      <c r="R334" s="143"/>
      <c r="S334" s="143"/>
      <c r="T334" s="143"/>
      <c r="U334" s="143"/>
      <c r="V334" s="143"/>
      <c r="W334" s="143"/>
      <c r="X334" s="143"/>
      <c r="Y334" s="143"/>
      <c r="Z334" s="143"/>
      <c r="AB334" s="143"/>
    </row>
    <row r="335" spans="1:31">
      <c r="B335" s="17"/>
      <c r="C335" s="32"/>
      <c r="D335" s="32"/>
      <c r="E335" s="32"/>
      <c r="F335" s="32"/>
      <c r="G335" s="32"/>
      <c r="H335" s="33"/>
      <c r="I335" s="33"/>
      <c r="J335" s="33"/>
      <c r="K335" s="33"/>
      <c r="L335" s="33"/>
      <c r="M335" s="33"/>
      <c r="N335" s="33"/>
      <c r="O335" s="33"/>
      <c r="P335" s="17"/>
      <c r="Q335" s="17"/>
      <c r="R335" s="143"/>
      <c r="S335" s="143"/>
      <c r="T335" s="143"/>
      <c r="U335" s="143"/>
      <c r="V335" s="143"/>
      <c r="W335" s="143"/>
      <c r="X335" s="143"/>
      <c r="Y335" s="143"/>
      <c r="Z335" s="143"/>
      <c r="AB335" s="143"/>
    </row>
    <row r="336" spans="1:31">
      <c r="B336" s="17"/>
      <c r="C336" s="32"/>
      <c r="D336" s="32"/>
      <c r="E336" s="32"/>
      <c r="F336" s="32"/>
      <c r="G336" s="32"/>
      <c r="H336" s="33"/>
      <c r="I336" s="33"/>
      <c r="J336" s="33"/>
      <c r="K336" s="33"/>
      <c r="L336" s="33"/>
      <c r="M336" s="33"/>
      <c r="N336" s="33"/>
      <c r="O336" s="33"/>
      <c r="P336" s="17"/>
      <c r="Q336" s="17"/>
      <c r="R336" s="143"/>
      <c r="S336" s="143"/>
      <c r="T336" s="143"/>
      <c r="U336" s="143"/>
      <c r="V336" s="143"/>
      <c r="W336" s="143"/>
      <c r="X336" s="143"/>
      <c r="Y336" s="143"/>
      <c r="Z336" s="143"/>
      <c r="AB336" s="143"/>
    </row>
    <row r="337" spans="2:31">
      <c r="B337" s="17"/>
      <c r="C337" s="32"/>
      <c r="D337" s="32"/>
      <c r="E337" s="32"/>
      <c r="F337" s="32"/>
      <c r="G337" s="32"/>
      <c r="H337" s="33"/>
      <c r="I337" s="33"/>
      <c r="J337" s="33"/>
      <c r="K337" s="33"/>
      <c r="L337" s="33"/>
      <c r="M337" s="33"/>
      <c r="N337" s="33"/>
      <c r="O337" s="33"/>
      <c r="P337" s="17"/>
      <c r="Q337" s="17"/>
      <c r="R337" s="143"/>
      <c r="S337" s="143"/>
      <c r="T337" s="143"/>
      <c r="U337" s="143"/>
      <c r="V337" s="143"/>
      <c r="W337" s="143"/>
      <c r="X337" s="143"/>
      <c r="Y337" s="143"/>
      <c r="Z337" s="143"/>
      <c r="AB337" s="143"/>
    </row>
    <row r="338" spans="2:31">
      <c r="B338" s="17"/>
      <c r="C338" s="32"/>
      <c r="D338" s="32"/>
      <c r="E338" s="32"/>
      <c r="F338" s="32"/>
      <c r="G338" s="32"/>
      <c r="H338" s="33"/>
      <c r="I338" s="33"/>
      <c r="J338" s="33"/>
      <c r="K338" s="33"/>
      <c r="L338" s="33"/>
      <c r="M338" s="33"/>
      <c r="N338" s="33"/>
      <c r="O338" s="33"/>
      <c r="P338" s="17"/>
      <c r="Q338" s="17"/>
      <c r="R338" s="143"/>
      <c r="S338" s="143"/>
      <c r="T338" s="143"/>
      <c r="U338" s="143"/>
      <c r="V338" s="143"/>
      <c r="W338" s="143"/>
      <c r="X338" s="143"/>
      <c r="Y338" s="143"/>
      <c r="Z338" s="143"/>
      <c r="AB338" s="143"/>
    </row>
    <row r="339" spans="2:31">
      <c r="B339" s="17"/>
      <c r="C339" s="32"/>
      <c r="D339" s="32"/>
      <c r="E339" s="32"/>
      <c r="F339" s="32"/>
      <c r="G339" s="32"/>
      <c r="H339" s="33"/>
      <c r="I339" s="33"/>
      <c r="J339" s="33"/>
      <c r="K339" s="33"/>
      <c r="L339" s="33"/>
      <c r="M339" s="33"/>
      <c r="N339" s="33"/>
      <c r="O339" s="33"/>
      <c r="P339" s="17"/>
      <c r="Q339" s="17"/>
      <c r="R339" s="143"/>
      <c r="S339" s="143"/>
      <c r="T339" s="143"/>
      <c r="U339" s="143"/>
      <c r="V339" s="143"/>
      <c r="W339" s="143"/>
      <c r="X339" s="143"/>
      <c r="Y339" s="143"/>
      <c r="Z339" s="143"/>
      <c r="AB339" s="143"/>
    </row>
    <row r="340" spans="2:31">
      <c r="B340" s="17"/>
      <c r="C340" s="32"/>
      <c r="D340" s="32"/>
      <c r="E340" s="32"/>
      <c r="F340" s="32"/>
      <c r="G340" s="32"/>
      <c r="H340" s="33"/>
      <c r="I340" s="33"/>
      <c r="J340" s="33"/>
      <c r="K340" s="33"/>
      <c r="L340" s="33"/>
      <c r="M340" s="33"/>
      <c r="N340" s="33"/>
      <c r="O340" s="33"/>
      <c r="P340" s="17"/>
      <c r="Q340" s="17"/>
      <c r="R340" s="143"/>
      <c r="S340" s="143"/>
      <c r="T340" s="143"/>
      <c r="U340" s="143"/>
      <c r="V340" s="143"/>
      <c r="W340" s="143"/>
      <c r="X340" s="143"/>
      <c r="Y340" s="143"/>
      <c r="Z340" s="143"/>
      <c r="AB340" s="143"/>
    </row>
    <row r="341" spans="2:31">
      <c r="B341" s="17"/>
      <c r="C341" s="32"/>
      <c r="D341" s="32"/>
      <c r="E341" s="32"/>
      <c r="F341" s="32"/>
      <c r="G341" s="32"/>
      <c r="H341" s="33"/>
      <c r="I341" s="33"/>
      <c r="J341" s="33"/>
      <c r="K341" s="33"/>
      <c r="L341" s="33"/>
      <c r="M341" s="33"/>
      <c r="N341" s="33"/>
      <c r="O341" s="33"/>
      <c r="P341" s="17"/>
      <c r="Q341" s="17"/>
      <c r="R341" s="143"/>
      <c r="S341" s="143"/>
      <c r="T341" s="143"/>
      <c r="U341" s="143"/>
      <c r="V341" s="143"/>
      <c r="W341" s="143"/>
      <c r="X341" s="143"/>
      <c r="Y341" s="143"/>
      <c r="Z341" s="143"/>
      <c r="AB341" s="143"/>
    </row>
    <row r="342" spans="2:31">
      <c r="B342" s="17"/>
      <c r="C342" s="32"/>
      <c r="D342" s="32"/>
      <c r="E342" s="32"/>
      <c r="F342" s="32"/>
      <c r="G342" s="32"/>
      <c r="H342" s="33"/>
      <c r="I342" s="33"/>
      <c r="J342" s="33"/>
      <c r="K342" s="33"/>
      <c r="L342" s="33"/>
      <c r="M342" s="33"/>
      <c r="N342" s="33"/>
      <c r="O342" s="33"/>
      <c r="P342" s="17"/>
      <c r="Q342" s="17"/>
      <c r="R342" s="143"/>
      <c r="S342" s="143"/>
      <c r="T342" s="143"/>
      <c r="U342" s="143"/>
      <c r="V342" s="143"/>
      <c r="W342" s="143"/>
      <c r="X342" s="143"/>
      <c r="Y342" s="143"/>
      <c r="Z342" s="143"/>
      <c r="AB342" s="143"/>
    </row>
    <row r="343" spans="2:31">
      <c r="B343" s="17"/>
      <c r="C343" s="32"/>
      <c r="D343" s="32"/>
      <c r="E343" s="32"/>
      <c r="F343" s="32"/>
      <c r="G343" s="32"/>
      <c r="H343" s="33"/>
      <c r="I343" s="33"/>
      <c r="J343" s="33"/>
      <c r="K343" s="33"/>
      <c r="L343" s="33"/>
      <c r="M343" s="33"/>
      <c r="N343" s="33"/>
      <c r="O343" s="33"/>
      <c r="P343" s="17"/>
      <c r="Q343" s="17"/>
      <c r="R343" s="143"/>
      <c r="S343" s="143"/>
      <c r="T343" s="143"/>
      <c r="U343" s="143"/>
      <c r="V343" s="143"/>
      <c r="W343" s="143"/>
      <c r="X343" s="143"/>
      <c r="Y343" s="143"/>
      <c r="Z343" s="143"/>
      <c r="AB343" s="143"/>
    </row>
    <row r="344" spans="2:31">
      <c r="B344" s="17"/>
      <c r="C344" s="32"/>
      <c r="D344" s="32"/>
      <c r="E344" s="32"/>
      <c r="F344" s="32"/>
      <c r="G344" s="32"/>
      <c r="H344" s="33"/>
      <c r="I344" s="33"/>
      <c r="J344" s="33"/>
      <c r="K344" s="33"/>
      <c r="L344" s="33"/>
      <c r="M344" s="33"/>
      <c r="N344" s="33"/>
      <c r="O344" s="33"/>
      <c r="P344" s="17"/>
      <c r="Q344" s="17"/>
      <c r="R344" s="143"/>
      <c r="S344" s="143"/>
      <c r="T344" s="143"/>
      <c r="U344" s="143"/>
      <c r="V344" s="143"/>
      <c r="W344" s="143"/>
      <c r="X344" s="143"/>
      <c r="Y344" s="143"/>
      <c r="Z344" s="143"/>
      <c r="AB344" s="143"/>
    </row>
    <row r="345" spans="2:31">
      <c r="B345" s="17"/>
      <c r="C345" s="32"/>
      <c r="D345" s="32"/>
      <c r="E345" s="32"/>
      <c r="F345" s="32"/>
      <c r="G345" s="32"/>
      <c r="H345" s="33"/>
      <c r="I345" s="33"/>
      <c r="J345" s="33"/>
      <c r="K345" s="33"/>
      <c r="L345" s="33"/>
      <c r="M345" s="33"/>
      <c r="N345" s="33"/>
      <c r="O345" s="33"/>
      <c r="P345" s="17"/>
      <c r="Q345" s="17"/>
      <c r="R345" s="143"/>
      <c r="S345" s="143"/>
      <c r="T345" s="143"/>
      <c r="U345" s="143"/>
      <c r="V345" s="143"/>
      <c r="W345" s="143"/>
      <c r="X345" s="143"/>
      <c r="Y345" s="143"/>
      <c r="Z345" s="143"/>
      <c r="AB345" s="143"/>
    </row>
    <row r="346" spans="2:31">
      <c r="B346" s="17"/>
      <c r="C346" s="32"/>
      <c r="D346" s="32"/>
      <c r="E346" s="32"/>
      <c r="F346" s="32"/>
      <c r="G346" s="32"/>
      <c r="H346" s="33"/>
      <c r="I346" s="33"/>
      <c r="J346" s="33"/>
      <c r="K346" s="33"/>
      <c r="L346" s="33"/>
      <c r="M346" s="33"/>
      <c r="N346" s="33"/>
      <c r="O346" s="33"/>
      <c r="P346" s="17"/>
      <c r="Q346" s="17"/>
      <c r="R346" s="143"/>
      <c r="S346" s="143"/>
      <c r="T346" s="143"/>
      <c r="U346" s="143"/>
      <c r="V346" s="143"/>
      <c r="W346" s="143"/>
      <c r="X346" s="143"/>
      <c r="Y346" s="143"/>
      <c r="Z346" s="143"/>
      <c r="AB346" s="143"/>
    </row>
    <row r="347" spans="2:31">
      <c r="B347" s="17"/>
      <c r="C347" s="32"/>
      <c r="D347" s="32"/>
      <c r="E347" s="32"/>
      <c r="F347" s="32"/>
      <c r="G347" s="32"/>
      <c r="H347" s="33"/>
      <c r="I347" s="33"/>
      <c r="J347" s="33"/>
      <c r="K347" s="33"/>
      <c r="L347" s="33"/>
      <c r="M347" s="33"/>
      <c r="N347" s="33"/>
      <c r="O347" s="33"/>
      <c r="P347" s="17"/>
      <c r="Q347" s="17"/>
      <c r="R347" s="143"/>
      <c r="S347" s="143"/>
      <c r="T347" s="143"/>
      <c r="U347" s="143"/>
      <c r="V347" s="143"/>
      <c r="W347" s="143"/>
      <c r="X347" s="143"/>
      <c r="Y347" s="143"/>
      <c r="Z347" s="143"/>
      <c r="AB347" s="143"/>
    </row>
    <row r="348" spans="2:31">
      <c r="B348" s="17"/>
      <c r="C348" s="32"/>
      <c r="D348" s="32"/>
      <c r="E348" s="32"/>
      <c r="F348" s="32"/>
      <c r="G348" s="32"/>
      <c r="H348" s="33"/>
      <c r="I348" s="33"/>
      <c r="J348" s="33"/>
      <c r="K348" s="33"/>
      <c r="L348" s="33"/>
      <c r="M348" s="33"/>
      <c r="N348" s="33"/>
      <c r="O348" s="33"/>
      <c r="P348" s="17"/>
      <c r="Q348" s="17"/>
      <c r="R348" s="143"/>
      <c r="S348" s="143"/>
      <c r="T348" s="143"/>
      <c r="U348" s="143"/>
      <c r="V348" s="143"/>
      <c r="W348" s="143"/>
      <c r="X348" s="143"/>
      <c r="Y348" s="143"/>
      <c r="Z348" s="143"/>
      <c r="AB348" s="143"/>
    </row>
    <row r="349" spans="2:31">
      <c r="B349" s="17"/>
      <c r="C349" s="32"/>
      <c r="D349" s="32"/>
      <c r="E349" s="32"/>
      <c r="F349" s="32"/>
      <c r="G349" s="32"/>
      <c r="H349" s="33"/>
      <c r="I349" s="33"/>
      <c r="J349" s="33"/>
      <c r="K349" s="33"/>
      <c r="L349" s="33"/>
      <c r="M349" s="33"/>
      <c r="N349" s="33"/>
      <c r="O349" s="33"/>
      <c r="P349" s="17"/>
      <c r="Q349" s="17"/>
      <c r="R349" s="143"/>
      <c r="S349" s="143"/>
      <c r="T349" s="143"/>
      <c r="U349" s="143"/>
      <c r="V349" s="143"/>
      <c r="W349" s="143"/>
      <c r="X349" s="143"/>
      <c r="Y349" s="143"/>
      <c r="Z349" s="143"/>
      <c r="AB349" s="143"/>
    </row>
    <row r="350" spans="2:31">
      <c r="B350" s="17"/>
      <c r="C350" s="215"/>
      <c r="D350" s="215"/>
      <c r="E350" s="215"/>
      <c r="F350" s="215"/>
      <c r="G350" s="215"/>
      <c r="H350" s="215"/>
      <c r="I350" s="215"/>
      <c r="J350" s="215"/>
      <c r="K350" s="215"/>
      <c r="L350" s="215"/>
      <c r="M350" s="215"/>
      <c r="N350" s="215"/>
      <c r="O350" s="33"/>
      <c r="P350" s="203"/>
      <c r="Q350" s="203"/>
      <c r="R350" s="203"/>
      <c r="S350" s="203"/>
      <c r="T350" s="203"/>
      <c r="U350" s="203"/>
      <c r="V350" s="203"/>
      <c r="W350" s="203"/>
      <c r="X350" s="203"/>
      <c r="Y350" s="203"/>
      <c r="Z350" s="203"/>
      <c r="AB350" s="8"/>
    </row>
    <row r="351" spans="2:31" s="156" customFormat="1" ht="15.6">
      <c r="B351" s="156" t="s">
        <v>363</v>
      </c>
      <c r="N351" s="215"/>
      <c r="O351" s="156" t="s">
        <v>364</v>
      </c>
      <c r="AA351" s="120" t="s">
        <v>2</v>
      </c>
      <c r="AD351" s="289"/>
      <c r="AE351" s="258"/>
    </row>
    <row r="352" spans="2:31" s="156" customFormat="1" ht="15.6">
      <c r="B352" s="163" t="s">
        <v>376</v>
      </c>
      <c r="C352" s="110">
        <v>2018</v>
      </c>
      <c r="D352" s="105">
        <v>2019</v>
      </c>
      <c r="E352" s="105">
        <v>2020</v>
      </c>
      <c r="F352" s="105">
        <v>2021</v>
      </c>
      <c r="G352" s="105">
        <v>2022</v>
      </c>
      <c r="H352" s="105">
        <v>2023</v>
      </c>
      <c r="I352" s="105">
        <v>2024</v>
      </c>
      <c r="J352" s="105">
        <v>2025</v>
      </c>
      <c r="K352" s="105">
        <v>2026</v>
      </c>
      <c r="L352" s="105">
        <v>2027</v>
      </c>
      <c r="M352" s="105">
        <v>2028</v>
      </c>
      <c r="N352" s="215"/>
      <c r="O352" s="163" t="str">
        <f>B352</f>
        <v>Speed</v>
      </c>
      <c r="P352" s="110">
        <v>2018</v>
      </c>
      <c r="Q352" s="105">
        <v>2019</v>
      </c>
      <c r="R352" s="105">
        <v>2020</v>
      </c>
      <c r="S352" s="105">
        <v>2021</v>
      </c>
      <c r="T352" s="105">
        <v>2022</v>
      </c>
      <c r="U352" s="105">
        <v>2023</v>
      </c>
      <c r="V352" s="105">
        <v>2024</v>
      </c>
      <c r="W352" s="105">
        <v>2025</v>
      </c>
      <c r="X352" s="105">
        <v>2026</v>
      </c>
      <c r="Y352" s="105">
        <v>2027</v>
      </c>
      <c r="Z352" s="105">
        <v>2028</v>
      </c>
      <c r="AA352" s="110" t="str">
        <f>$AA$139</f>
        <v>2022-2028</v>
      </c>
      <c r="AD352" s="438"/>
      <c r="AE352" s="258"/>
    </row>
    <row r="353" spans="2:31" s="156" customFormat="1" ht="15.6">
      <c r="B353" s="34" t="str">
        <f t="shared" ref="B353:B357" si="28">O353</f>
        <v>Legacy 1,3,6,12 Gbps</v>
      </c>
      <c r="C353" s="117">
        <f>Fronthaul!F8</f>
        <v>7401851.8200361906</v>
      </c>
      <c r="D353" s="117">
        <f>Fronthaul!G8</f>
        <v>7610509.7457169611</v>
      </c>
      <c r="E353" s="117"/>
      <c r="F353" s="117"/>
      <c r="G353" s="117"/>
      <c r="H353" s="117"/>
      <c r="I353" s="117"/>
      <c r="J353" s="117"/>
      <c r="K353" s="117"/>
      <c r="L353" s="117"/>
      <c r="M353" s="117"/>
      <c r="N353" s="215"/>
      <c r="O353" s="34" t="str">
        <f>"Legacy "&amp;Fronthaul!C8</f>
        <v>Legacy 1,3,6,12 Gbps</v>
      </c>
      <c r="P353" s="166">
        <f>Fronthaul!F36</f>
        <v>100.15924885256101</v>
      </c>
      <c r="Q353" s="166">
        <f>Fronthaul!G36</f>
        <v>80.529743039643847</v>
      </c>
      <c r="R353" s="166"/>
      <c r="S353" s="166"/>
      <c r="T353" s="166"/>
      <c r="U353" s="166"/>
      <c r="V353" s="141"/>
      <c r="W353" s="141"/>
      <c r="X353" s="141"/>
      <c r="Y353" s="141"/>
      <c r="Z353" s="141"/>
      <c r="AA353" s="144" t="e">
        <f t="shared" ref="AA353:AA358" si="29">(Z353/T353)^(1/6)-1</f>
        <v>#DIV/0!</v>
      </c>
      <c r="AD353" s="441"/>
      <c r="AE353" s="284"/>
    </row>
    <row r="354" spans="2:31" s="156" customFormat="1" ht="15.6">
      <c r="B354" s="34" t="str">
        <f t="shared" si="28"/>
        <v>10 Gbps</v>
      </c>
      <c r="C354" s="70">
        <f>Fronthaul!F9+Fronthaul!F16</f>
        <v>8723735.2416260391</v>
      </c>
      <c r="D354" s="70">
        <f>Fronthaul!G9+Fronthaul!G16</f>
        <v>21129008.220813021</v>
      </c>
      <c r="E354" s="70"/>
      <c r="F354" s="70"/>
      <c r="G354" s="70"/>
      <c r="H354" s="70"/>
      <c r="I354" s="70"/>
      <c r="J354" s="70"/>
      <c r="K354" s="70"/>
      <c r="L354" s="70"/>
      <c r="M354" s="70"/>
      <c r="N354" s="215"/>
      <c r="O354" s="34" t="s">
        <v>83</v>
      </c>
      <c r="P354" s="65">
        <f>Fronthaul!F37+Fronthaul!F44</f>
        <v>196.8123706070254</v>
      </c>
      <c r="Q354" s="65">
        <f>Fronthaul!G37+Fronthaul!G44</f>
        <v>497.90928965557566</v>
      </c>
      <c r="R354" s="65"/>
      <c r="S354" s="65"/>
      <c r="T354" s="65"/>
      <c r="U354" s="65"/>
      <c r="V354" s="63"/>
      <c r="W354" s="63"/>
      <c r="X354" s="63"/>
      <c r="Y354" s="63"/>
      <c r="Z354" s="63"/>
      <c r="AA354" s="145" t="e">
        <f t="shared" si="29"/>
        <v>#DIV/0!</v>
      </c>
      <c r="AD354" s="441"/>
      <c r="AE354" s="285"/>
    </row>
    <row r="355" spans="2:31" s="156" customFormat="1" ht="15.6">
      <c r="B355" s="34" t="str">
        <f t="shared" si="28"/>
        <v>25 Gbps</v>
      </c>
      <c r="C355" s="24">
        <f>Fronthaul!F17+SUM(Fronthaul!F10:F13)</f>
        <v>339082</v>
      </c>
      <c r="D355" s="24">
        <f>Fronthaul!G17+SUM(Fronthaul!G10:G13)</f>
        <v>3595182.9999999995</v>
      </c>
      <c r="E355" s="24"/>
      <c r="F355" s="24"/>
      <c r="G355" s="24"/>
      <c r="H355" s="24"/>
      <c r="I355" s="24"/>
      <c r="J355" s="24"/>
      <c r="K355" s="24"/>
      <c r="L355" s="24"/>
      <c r="M355" s="24"/>
      <c r="N355" s="215"/>
      <c r="O355" s="34" t="s">
        <v>242</v>
      </c>
      <c r="P355" s="25">
        <f>SUM(Fronthaul!F38:F41)+Fronthaul!F45</f>
        <v>68.819090137435296</v>
      </c>
      <c r="Q355" s="25">
        <f>SUM(Fronthaul!G38:G41)+Fronthaul!G45</f>
        <v>338.26039640619649</v>
      </c>
      <c r="R355" s="25"/>
      <c r="S355" s="25"/>
      <c r="T355" s="25"/>
      <c r="U355" s="25"/>
      <c r="V355" s="142"/>
      <c r="W355" s="142"/>
      <c r="X355" s="142"/>
      <c r="Y355" s="142"/>
      <c r="Z355" s="142"/>
      <c r="AA355" s="145" t="e">
        <f t="shared" si="29"/>
        <v>#DIV/0!</v>
      </c>
      <c r="AD355" s="464"/>
      <c r="AE355" s="284"/>
    </row>
    <row r="356" spans="2:31" s="156" customFormat="1" ht="13.8">
      <c r="B356" s="34" t="str">
        <f t="shared" si="28"/>
        <v>50 Gbps</v>
      </c>
      <c r="C356" s="24">
        <f>Fronthaul!F14</f>
        <v>0</v>
      </c>
      <c r="D356" s="24">
        <f>Fronthaul!G14</f>
        <v>0</v>
      </c>
      <c r="E356" s="24"/>
      <c r="F356" s="24"/>
      <c r="G356" s="24"/>
      <c r="H356" s="24"/>
      <c r="I356" s="24"/>
      <c r="J356" s="24"/>
      <c r="K356" s="24"/>
      <c r="L356" s="24"/>
      <c r="M356" s="24"/>
      <c r="N356" s="215"/>
      <c r="O356" s="34" t="s">
        <v>299</v>
      </c>
      <c r="P356" s="25">
        <f>Fronthaul!F42</f>
        <v>0</v>
      </c>
      <c r="Q356" s="25">
        <f>Fronthaul!G42</f>
        <v>0</v>
      </c>
      <c r="R356" s="25"/>
      <c r="S356" s="25"/>
      <c r="T356" s="25"/>
      <c r="U356" s="25"/>
      <c r="V356" s="25"/>
      <c r="W356" s="25"/>
      <c r="X356" s="25"/>
      <c r="Y356" s="25"/>
      <c r="Z356" s="25"/>
      <c r="AA356" s="145" t="e">
        <f t="shared" si="29"/>
        <v>#DIV/0!</v>
      </c>
      <c r="AD356" s="320"/>
    </row>
    <row r="357" spans="2:31" s="156" customFormat="1" ht="13.8">
      <c r="B357" s="34" t="str">
        <f t="shared" si="28"/>
        <v>100 Gbps</v>
      </c>
      <c r="C357" s="24">
        <f>Fronthaul!F15</f>
        <v>0</v>
      </c>
      <c r="D357" s="24">
        <f>Fronthaul!G15</f>
        <v>2200</v>
      </c>
      <c r="E357" s="24"/>
      <c r="F357" s="24"/>
      <c r="G357" s="24"/>
      <c r="H357" s="24"/>
      <c r="I357" s="24"/>
      <c r="J357" s="24"/>
      <c r="K357" s="24"/>
      <c r="L357" s="24"/>
      <c r="M357" s="24"/>
      <c r="N357" s="215"/>
      <c r="O357" s="34" t="s">
        <v>31</v>
      </c>
      <c r="P357" s="25">
        <f>Fronthaul!F43</f>
        <v>0</v>
      </c>
      <c r="Q357" s="25">
        <f>Fronthaul!G43</f>
        <v>1.3859999999999999</v>
      </c>
      <c r="R357" s="25"/>
      <c r="S357" s="25"/>
      <c r="T357" s="25"/>
      <c r="U357" s="25"/>
      <c r="V357" s="142"/>
      <c r="W357" s="142"/>
      <c r="X357" s="142"/>
      <c r="Y357" s="142"/>
      <c r="Z357" s="142"/>
      <c r="AA357" s="146" t="e">
        <f t="shared" si="29"/>
        <v>#DIV/0!</v>
      </c>
      <c r="AD357" s="320"/>
    </row>
    <row r="358" spans="2:31" s="156" customFormat="1" ht="13.8">
      <c r="B358" s="165" t="s">
        <v>9</v>
      </c>
      <c r="C358" s="427">
        <f t="shared" ref="C358:D358" si="30">SUM(C353:C357)</f>
        <v>16464669.061662231</v>
      </c>
      <c r="D358" s="427">
        <f t="shared" si="30"/>
        <v>32336900.96652998</v>
      </c>
      <c r="E358" s="427"/>
      <c r="F358" s="427"/>
      <c r="G358" s="427"/>
      <c r="H358" s="427"/>
      <c r="I358" s="427"/>
      <c r="J358" s="427"/>
      <c r="K358" s="427"/>
      <c r="L358" s="427"/>
      <c r="M358" s="114"/>
      <c r="N358" s="215"/>
      <c r="O358" s="165" t="s">
        <v>9</v>
      </c>
      <c r="P358" s="122">
        <f t="shared" ref="P358:Q358" si="31">SUM(P353:P357)</f>
        <v>365.7907095970217</v>
      </c>
      <c r="Q358" s="122">
        <f t="shared" si="31"/>
        <v>918.08542910141603</v>
      </c>
      <c r="R358" s="122"/>
      <c r="S358" s="122"/>
      <c r="T358" s="122"/>
      <c r="U358" s="122"/>
      <c r="V358" s="122"/>
      <c r="W358" s="122"/>
      <c r="X358" s="122"/>
      <c r="Y358" s="122"/>
      <c r="Z358" s="122"/>
      <c r="AA358" s="146" t="e">
        <f t="shared" si="29"/>
        <v>#DIV/0!</v>
      </c>
      <c r="AD358" s="320"/>
    </row>
    <row r="359" spans="2:31" s="156" customFormat="1" ht="13.8">
      <c r="B359" s="17"/>
      <c r="C359" s="215"/>
      <c r="D359" s="215"/>
      <c r="E359" s="215"/>
      <c r="F359" s="215"/>
      <c r="G359" s="215"/>
      <c r="H359" s="215"/>
      <c r="I359" s="215"/>
      <c r="J359" s="215"/>
      <c r="K359" s="215"/>
      <c r="L359" s="215"/>
      <c r="M359" s="215"/>
      <c r="N359" s="215"/>
      <c r="O359" s="17"/>
      <c r="P359" s="203"/>
      <c r="Q359" s="203"/>
      <c r="R359" s="203"/>
      <c r="S359" s="203"/>
      <c r="T359" s="203"/>
      <c r="U359" s="203"/>
      <c r="V359" s="203"/>
      <c r="W359" s="203"/>
      <c r="X359" s="203"/>
      <c r="Y359" s="203"/>
      <c r="Z359" s="203"/>
      <c r="AD359" s="320"/>
    </row>
    <row r="360" spans="2:31" s="156" customFormat="1" ht="13.8">
      <c r="B360" s="157" t="s">
        <v>365</v>
      </c>
      <c r="N360" s="215"/>
      <c r="O360" s="157" t="s">
        <v>366</v>
      </c>
      <c r="AD360" s="320"/>
    </row>
    <row r="361" spans="2:31" s="156" customFormat="1" ht="13.8">
      <c r="N361" s="215"/>
      <c r="AD361" s="320"/>
    </row>
    <row r="362" spans="2:31" s="156" customFormat="1" ht="13.8">
      <c r="AD362" s="320"/>
    </row>
    <row r="363" spans="2:31" s="156" customFormat="1" ht="13.8">
      <c r="AD363" s="320"/>
    </row>
    <row r="364" spans="2:31" s="156" customFormat="1" ht="13.8">
      <c r="AD364" s="320"/>
    </row>
    <row r="365" spans="2:31" s="156" customFormat="1" ht="13.8">
      <c r="AD365" s="320"/>
    </row>
    <row r="366" spans="2:31" s="156" customFormat="1" ht="13.8">
      <c r="AD366" s="320"/>
    </row>
    <row r="367" spans="2:31" s="156" customFormat="1" ht="13.8">
      <c r="AD367" s="320"/>
    </row>
    <row r="368" spans="2:31" s="156" customFormat="1" ht="13.8">
      <c r="AD368" s="320"/>
    </row>
    <row r="369" spans="2:31" s="156" customFormat="1" ht="13.8">
      <c r="AD369" s="320"/>
    </row>
    <row r="370" spans="2:31" s="156" customFormat="1" ht="13.8">
      <c r="AD370" s="320"/>
    </row>
    <row r="371" spans="2:31" s="156" customFormat="1" ht="13.8">
      <c r="AD371" s="320"/>
    </row>
    <row r="372" spans="2:31" s="156" customFormat="1" ht="13.8">
      <c r="AD372" s="320"/>
    </row>
    <row r="373" spans="2:31" s="156" customFormat="1" ht="13.8">
      <c r="AD373" s="320"/>
    </row>
    <row r="374" spans="2:31" s="156" customFormat="1" ht="13.8">
      <c r="AD374" s="320"/>
    </row>
    <row r="375" spans="2:31" s="156" customFormat="1" ht="13.8">
      <c r="AD375" s="320"/>
    </row>
    <row r="376" spans="2:31" s="156" customFormat="1" ht="13.8">
      <c r="AD376" s="320"/>
    </row>
    <row r="377" spans="2:31" s="156" customFormat="1" ht="13.8">
      <c r="AD377" s="320"/>
    </row>
    <row r="378" spans="2:31" s="156" customFormat="1" ht="13.8">
      <c r="AD378" s="320"/>
    </row>
    <row r="379" spans="2:31" s="156" customFormat="1" ht="13.8">
      <c r="AD379" s="320"/>
    </row>
    <row r="380" spans="2:31" s="156" customFormat="1" ht="13.8">
      <c r="AD380" s="320"/>
    </row>
    <row r="381" spans="2:31" s="156" customFormat="1" ht="15.6">
      <c r="B381" s="339"/>
      <c r="F381" s="339"/>
      <c r="AD381" s="289"/>
      <c r="AE381" s="258"/>
    </row>
    <row r="382" spans="2:31" s="156" customFormat="1" ht="15.6">
      <c r="AA382" s="120" t="s">
        <v>2</v>
      </c>
      <c r="AD382" s="438"/>
      <c r="AE382" s="258"/>
    </row>
    <row r="383" spans="2:31" s="156" customFormat="1" ht="15.6">
      <c r="B383" s="163" t="s">
        <v>376</v>
      </c>
      <c r="C383" s="105">
        <v>2018</v>
      </c>
      <c r="D383" s="105">
        <v>2019</v>
      </c>
      <c r="E383" s="105">
        <v>2020</v>
      </c>
      <c r="F383" s="105">
        <v>2021</v>
      </c>
      <c r="G383" s="105">
        <v>2022</v>
      </c>
      <c r="H383" s="105">
        <v>2023</v>
      </c>
      <c r="I383" s="105">
        <v>2024</v>
      </c>
      <c r="J383" s="105">
        <v>2025</v>
      </c>
      <c r="K383" s="105">
        <v>2026</v>
      </c>
      <c r="L383" s="105">
        <v>2027</v>
      </c>
      <c r="M383" s="105">
        <v>2028</v>
      </c>
      <c r="O383" s="163" t="str">
        <f t="shared" ref="O383:O390" si="32">B383</f>
        <v>Speed</v>
      </c>
      <c r="P383" s="105">
        <v>2018</v>
      </c>
      <c r="Q383" s="105">
        <v>2019</v>
      </c>
      <c r="R383" s="105">
        <v>2020</v>
      </c>
      <c r="S383" s="105">
        <v>2021</v>
      </c>
      <c r="T383" s="105">
        <v>2022</v>
      </c>
      <c r="U383" s="105">
        <v>2023</v>
      </c>
      <c r="V383" s="105">
        <v>2024</v>
      </c>
      <c r="W383" s="105">
        <v>2025</v>
      </c>
      <c r="X383" s="105">
        <v>2026</v>
      </c>
      <c r="Y383" s="105">
        <v>2027</v>
      </c>
      <c r="Z383" s="105">
        <v>2028</v>
      </c>
      <c r="AA383" s="105" t="str">
        <f>$AA$139</f>
        <v>2022-2028</v>
      </c>
      <c r="AD383" s="441"/>
      <c r="AE383" s="284"/>
    </row>
    <row r="384" spans="2:31" s="156" customFormat="1" ht="15.6">
      <c r="B384" s="244" t="str">
        <f>Backhaul!C8&amp;" "&amp;Backhaul!E8</f>
        <v>1 Gbps SFP</v>
      </c>
      <c r="C384" s="415">
        <f>Backhaul!F8</f>
        <v>666557.69230769225</v>
      </c>
      <c r="D384" s="415">
        <f>Backhaul!G8</f>
        <v>533246.15384615387</v>
      </c>
      <c r="E384" s="415"/>
      <c r="F384" s="415"/>
      <c r="G384" s="415"/>
      <c r="H384" s="415"/>
      <c r="I384" s="415"/>
      <c r="J384" s="415"/>
      <c r="K384" s="415"/>
      <c r="L384" s="415"/>
      <c r="M384" s="415"/>
      <c r="O384" s="244" t="str">
        <f t="shared" si="32"/>
        <v>1 Gbps SFP</v>
      </c>
      <c r="P384" s="435">
        <f>Backhaul!F27</f>
        <v>8.2306948330175711</v>
      </c>
      <c r="Q384" s="435">
        <f>Backhaul!G27</f>
        <v>4.4242065045895984</v>
      </c>
      <c r="R384" s="435"/>
      <c r="S384" s="435"/>
      <c r="T384" s="435"/>
      <c r="U384" s="435"/>
      <c r="V384" s="435"/>
      <c r="W384" s="435"/>
      <c r="X384" s="435"/>
      <c r="Y384" s="435"/>
      <c r="Z384" s="435"/>
      <c r="AA384" s="144" t="e">
        <f t="shared" ref="AA384:AA390" si="33">(Z384/T384)^(1/6)-1</f>
        <v>#DIV/0!</v>
      </c>
      <c r="AD384" s="441"/>
      <c r="AE384" s="285"/>
    </row>
    <row r="385" spans="1:31" s="156" customFormat="1" ht="15.6">
      <c r="B385" s="82" t="str">
        <f>Backhaul!C9&amp;" "&amp;Backhaul!E9</f>
        <v>10 Gbps SFP+</v>
      </c>
      <c r="C385" s="415">
        <f>Backhaul!F9</f>
        <v>705000</v>
      </c>
      <c r="D385" s="415">
        <f>Backhaul!G9</f>
        <v>1594858.577488</v>
      </c>
      <c r="E385" s="415"/>
      <c r="F385" s="415"/>
      <c r="G385" s="415"/>
      <c r="H385" s="415"/>
      <c r="I385" s="415"/>
      <c r="J385" s="415"/>
      <c r="K385" s="415"/>
      <c r="L385" s="415"/>
      <c r="M385" s="415"/>
      <c r="O385" s="82" t="str">
        <f t="shared" si="32"/>
        <v>10 Gbps SFP+</v>
      </c>
      <c r="P385" s="435">
        <f>Backhaul!F28</f>
        <v>70.529240304289061</v>
      </c>
      <c r="Q385" s="435">
        <f>Backhaul!G28</f>
        <v>78.078966957356343</v>
      </c>
      <c r="R385" s="435"/>
      <c r="S385" s="435"/>
      <c r="T385" s="435"/>
      <c r="U385" s="435"/>
      <c r="V385" s="435"/>
      <c r="W385" s="435"/>
      <c r="X385" s="435"/>
      <c r="Y385" s="435"/>
      <c r="Z385" s="435"/>
      <c r="AA385" s="145" t="e">
        <f t="shared" si="33"/>
        <v>#DIV/0!</v>
      </c>
      <c r="AE385" s="284"/>
    </row>
    <row r="386" spans="1:31" s="156" customFormat="1" ht="13.8">
      <c r="B386" s="82" t="str">
        <f>Backhaul!C10&amp;" "&amp;Backhaul!E10</f>
        <v>25 Gbps SFP28</v>
      </c>
      <c r="C386" s="415">
        <f>Backhaul!F10</f>
        <v>18180</v>
      </c>
      <c r="D386" s="415">
        <f>Backhaul!G10</f>
        <v>37251.656393120014</v>
      </c>
      <c r="E386" s="415"/>
      <c r="F386" s="415"/>
      <c r="G386" s="415"/>
      <c r="H386" s="415"/>
      <c r="I386" s="415"/>
      <c r="J386" s="415"/>
      <c r="K386" s="415"/>
      <c r="L386" s="415"/>
      <c r="M386" s="415"/>
      <c r="O386" s="82" t="str">
        <f t="shared" si="32"/>
        <v>25 Gbps SFP28</v>
      </c>
      <c r="P386" s="435">
        <f>Backhaul!F29</f>
        <v>3.5437460053959682</v>
      </c>
      <c r="Q386" s="435">
        <f>Backhaul!G29</f>
        <v>4.3987534672724831</v>
      </c>
      <c r="R386" s="435"/>
      <c r="S386" s="435"/>
      <c r="T386" s="435"/>
      <c r="U386" s="435"/>
      <c r="V386" s="435"/>
      <c r="W386" s="435"/>
      <c r="X386" s="435"/>
      <c r="Y386" s="435"/>
      <c r="Z386" s="435"/>
      <c r="AA386" s="145" t="e">
        <f t="shared" si="33"/>
        <v>#DIV/0!</v>
      </c>
      <c r="AD386" s="320"/>
    </row>
    <row r="387" spans="1:31" s="156" customFormat="1" ht="13.8">
      <c r="B387" s="82" t="str">
        <f>Backhaul!C11&amp;" "&amp;Backhaul!E11</f>
        <v>50 Gbps QSFP28</v>
      </c>
      <c r="C387" s="415">
        <f>Backhaul!F11</f>
        <v>0</v>
      </c>
      <c r="D387" s="415">
        <f>Backhaul!G11</f>
        <v>110894</v>
      </c>
      <c r="E387" s="415"/>
      <c r="F387" s="415"/>
      <c r="G387" s="415"/>
      <c r="H387" s="415"/>
      <c r="I387" s="415"/>
      <c r="J387" s="415"/>
      <c r="K387" s="415"/>
      <c r="L387" s="415"/>
      <c r="M387" s="415"/>
      <c r="O387" s="82" t="str">
        <f t="shared" si="32"/>
        <v>50 Gbps QSFP28</v>
      </c>
      <c r="P387" s="435">
        <f>Backhaul!F30</f>
        <v>0</v>
      </c>
      <c r="Q387" s="435">
        <f>Backhaul!G30</f>
        <v>52.509632451955227</v>
      </c>
      <c r="R387" s="435"/>
      <c r="S387" s="435"/>
      <c r="T387" s="435"/>
      <c r="U387" s="435"/>
      <c r="V387" s="435"/>
      <c r="W387" s="435"/>
      <c r="X387" s="435"/>
      <c r="Y387" s="435"/>
      <c r="Z387" s="435"/>
      <c r="AA387" s="145" t="e">
        <f t="shared" si="33"/>
        <v>#DIV/0!</v>
      </c>
      <c r="AD387" s="320"/>
    </row>
    <row r="388" spans="1:31" s="156" customFormat="1" ht="13.8">
      <c r="B388" s="82" t="str">
        <f>Backhaul!C12&amp;" "&amp;Backhaul!E12</f>
        <v>100 Gbps QSFP28</v>
      </c>
      <c r="C388" s="415">
        <f>Backhaul!F12</f>
        <v>0</v>
      </c>
      <c r="D388" s="415">
        <f>Backhaul!G12</f>
        <v>10000</v>
      </c>
      <c r="E388" s="415"/>
      <c r="F388" s="415"/>
      <c r="G388" s="415"/>
      <c r="H388" s="415"/>
      <c r="I388" s="415"/>
      <c r="J388" s="415"/>
      <c r="K388" s="415"/>
      <c r="L388" s="415"/>
      <c r="M388" s="415"/>
      <c r="O388" s="82" t="str">
        <f t="shared" si="32"/>
        <v>100 Gbps QSFP28</v>
      </c>
      <c r="P388" s="435">
        <f>Backhaul!F31</f>
        <v>0</v>
      </c>
      <c r="Q388" s="435">
        <f>Backhaul!G31</f>
        <v>5.2708718409117781</v>
      </c>
      <c r="R388" s="435"/>
      <c r="S388" s="435"/>
      <c r="T388" s="435"/>
      <c r="U388" s="435"/>
      <c r="V388" s="435"/>
      <c r="W388" s="435"/>
      <c r="X388" s="435"/>
      <c r="Y388" s="435"/>
      <c r="Z388" s="435"/>
      <c r="AA388" s="145" t="e">
        <f t="shared" si="33"/>
        <v>#DIV/0!</v>
      </c>
      <c r="AD388" s="320"/>
    </row>
    <row r="389" spans="1:31" s="156" customFormat="1" ht="13.8">
      <c r="B389" s="300" t="str">
        <f>Backhaul!C13&amp;" "&amp;Backhaul!E13</f>
        <v>200 Gbps All</v>
      </c>
      <c r="C389" s="442">
        <f>Backhaul!F13</f>
        <v>0</v>
      </c>
      <c r="D389" s="442">
        <f>Backhaul!G13</f>
        <v>0</v>
      </c>
      <c r="E389" s="442"/>
      <c r="F389" s="442"/>
      <c r="G389" s="442"/>
      <c r="H389" s="442"/>
      <c r="I389" s="442"/>
      <c r="J389" s="442"/>
      <c r="K389" s="442"/>
      <c r="L389" s="442"/>
      <c r="M389" s="442"/>
      <c r="O389" s="300" t="str">
        <f t="shared" si="32"/>
        <v>200 Gbps All</v>
      </c>
      <c r="P389" s="443">
        <f>Backhaul!F32</f>
        <v>0</v>
      </c>
      <c r="Q389" s="443">
        <f>Backhaul!G32</f>
        <v>0</v>
      </c>
      <c r="R389" s="443"/>
      <c r="S389" s="443"/>
      <c r="T389" s="443"/>
      <c r="U389" s="443"/>
      <c r="V389" s="443"/>
      <c r="W389" s="443"/>
      <c r="X389" s="443"/>
      <c r="Y389" s="443"/>
      <c r="Z389" s="443"/>
      <c r="AA389" s="146" t="e">
        <f t="shared" si="33"/>
        <v>#DIV/0!</v>
      </c>
      <c r="AD389" s="320"/>
    </row>
    <row r="390" spans="1:31" s="156" customFormat="1" ht="13.8">
      <c r="B390" s="202" t="s">
        <v>101</v>
      </c>
      <c r="C390" s="417">
        <f t="shared" ref="C390:D390" si="34">SUM(C384:C389)</f>
        <v>1389737.6923076923</v>
      </c>
      <c r="D390" s="417">
        <f t="shared" si="34"/>
        <v>2286250.3877272741</v>
      </c>
      <c r="E390" s="417"/>
      <c r="F390" s="417"/>
      <c r="G390" s="417"/>
      <c r="H390" s="417"/>
      <c r="I390" s="417"/>
      <c r="J390" s="417"/>
      <c r="K390" s="417"/>
      <c r="L390" s="417"/>
      <c r="M390" s="417"/>
      <c r="O390" s="202" t="str">
        <f t="shared" si="32"/>
        <v>Total</v>
      </c>
      <c r="P390" s="420">
        <f t="shared" ref="P390:Q390" si="35">SUM(P384:P389)</f>
        <v>82.303681142702601</v>
      </c>
      <c r="Q390" s="420">
        <f t="shared" si="35"/>
        <v>144.68243122208546</v>
      </c>
      <c r="R390" s="420"/>
      <c r="S390" s="420"/>
      <c r="T390" s="420"/>
      <c r="U390" s="420"/>
      <c r="V390" s="420"/>
      <c r="W390" s="420"/>
      <c r="X390" s="420"/>
      <c r="Y390" s="420"/>
      <c r="Z390" s="420"/>
      <c r="AA390" s="149" t="e">
        <f t="shared" si="33"/>
        <v>#DIV/0!</v>
      </c>
      <c r="AD390" s="320"/>
    </row>
    <row r="391" spans="1:31" s="156" customFormat="1" ht="13.8">
      <c r="B391" s="17"/>
      <c r="C391" s="215"/>
      <c r="D391" s="215"/>
      <c r="E391" s="215"/>
      <c r="F391" s="215"/>
      <c r="G391" s="215"/>
      <c r="H391" s="215"/>
      <c r="I391" s="215"/>
      <c r="J391" s="215"/>
      <c r="K391" s="215"/>
      <c r="L391" s="215"/>
      <c r="M391" s="215"/>
      <c r="O391" s="17"/>
      <c r="P391" s="215"/>
      <c r="Q391" s="215"/>
      <c r="R391" s="215"/>
      <c r="S391" s="215"/>
      <c r="T391" s="215"/>
      <c r="U391" s="215"/>
      <c r="V391" s="215"/>
      <c r="W391" s="215"/>
      <c r="X391" s="215"/>
      <c r="Y391" s="215"/>
      <c r="Z391" s="215"/>
      <c r="AD391" s="320"/>
    </row>
    <row r="392" spans="1:31" ht="15.6">
      <c r="B392" s="17"/>
      <c r="C392" s="215"/>
      <c r="D392" s="215"/>
      <c r="E392" s="215"/>
      <c r="F392" s="215"/>
      <c r="G392" s="215"/>
      <c r="H392" s="215"/>
      <c r="I392" s="215"/>
      <c r="J392" s="215"/>
      <c r="K392" s="215"/>
      <c r="L392" s="215"/>
      <c r="M392" s="215"/>
      <c r="N392" s="156"/>
      <c r="O392" s="33"/>
      <c r="P392" s="203"/>
      <c r="Q392" s="203"/>
      <c r="R392" s="203"/>
      <c r="S392" s="203"/>
      <c r="T392" s="203"/>
      <c r="U392" s="203"/>
      <c r="V392" s="203"/>
      <c r="W392" s="203"/>
      <c r="X392" s="203"/>
      <c r="Y392" s="203"/>
      <c r="Z392" s="203"/>
      <c r="AB392" s="8"/>
    </row>
    <row r="393" spans="1:31" s="41" customFormat="1" ht="22.8">
      <c r="A393" s="433" t="s">
        <v>4</v>
      </c>
      <c r="B393" s="73"/>
      <c r="C393" s="74"/>
      <c r="D393" s="74"/>
      <c r="E393" s="74"/>
      <c r="F393" s="74"/>
      <c r="G393" s="74"/>
      <c r="H393" s="80"/>
      <c r="I393" s="80"/>
      <c r="J393" s="80"/>
      <c r="K393" s="80"/>
      <c r="L393" s="80"/>
      <c r="M393" s="80"/>
      <c r="N393" s="156"/>
      <c r="O393" s="80"/>
      <c r="P393" s="73"/>
      <c r="Q393" s="73"/>
      <c r="U393" s="433" t="str">
        <f>A393</f>
        <v xml:space="preserve">Ethernet </v>
      </c>
      <c r="AB393" s="81"/>
      <c r="AD393" s="288"/>
      <c r="AE393" s="288"/>
    </row>
    <row r="394" spans="1:31">
      <c r="B394" s="17"/>
      <c r="C394" s="32"/>
      <c r="D394" s="32"/>
      <c r="E394" s="32"/>
      <c r="F394" s="32"/>
      <c r="G394" s="32"/>
      <c r="H394" s="33"/>
      <c r="I394" s="33"/>
      <c r="J394" s="33"/>
      <c r="K394" s="33"/>
      <c r="L394" s="33"/>
      <c r="M394" s="33"/>
      <c r="N394" s="33"/>
      <c r="O394" s="33"/>
      <c r="P394" s="17"/>
      <c r="Q394" s="17"/>
      <c r="R394" s="143"/>
      <c r="S394" s="143"/>
      <c r="T394" s="143"/>
      <c r="U394" s="143"/>
      <c r="V394" s="143"/>
      <c r="W394" s="143"/>
      <c r="X394" s="143"/>
      <c r="Y394" s="143"/>
      <c r="Z394" s="143"/>
      <c r="AB394" s="143"/>
    </row>
    <row r="395" spans="1:31" ht="15.6">
      <c r="B395" s="79" t="s">
        <v>107</v>
      </c>
      <c r="C395" s="32"/>
      <c r="D395" s="32"/>
      <c r="E395" s="32"/>
      <c r="F395" s="32"/>
      <c r="G395" s="32"/>
      <c r="H395" s="33"/>
      <c r="I395" s="33"/>
      <c r="J395" s="33"/>
      <c r="K395" s="33"/>
      <c r="L395" s="33"/>
      <c r="M395" s="33"/>
      <c r="N395" s="33"/>
      <c r="O395" s="79" t="s">
        <v>108</v>
      </c>
      <c r="P395" s="17"/>
      <c r="Q395" s="17"/>
      <c r="R395" s="143"/>
      <c r="S395" s="143"/>
      <c r="T395" s="143"/>
      <c r="U395" s="143"/>
      <c r="V395" s="143"/>
      <c r="W395" s="143"/>
      <c r="X395" s="143"/>
      <c r="Y395" s="143"/>
      <c r="Z395" s="143"/>
      <c r="AB395" s="143"/>
    </row>
    <row r="396" spans="1:31">
      <c r="B396" s="17"/>
      <c r="C396" s="32"/>
      <c r="D396" s="32"/>
      <c r="E396" s="32"/>
      <c r="F396" s="32"/>
      <c r="G396" s="32"/>
      <c r="H396" s="33"/>
      <c r="I396" s="33"/>
      <c r="J396" s="33"/>
      <c r="K396" s="33"/>
      <c r="L396" s="33"/>
      <c r="M396" s="33"/>
      <c r="N396" s="33"/>
      <c r="O396" s="33"/>
      <c r="P396" s="17"/>
      <c r="Q396" s="17"/>
      <c r="R396" s="143"/>
      <c r="S396" s="143"/>
      <c r="T396" s="143"/>
      <c r="U396" s="143"/>
      <c r="V396" s="143"/>
      <c r="W396" s="143"/>
      <c r="X396" s="143"/>
      <c r="Y396" s="143"/>
      <c r="Z396" s="143"/>
      <c r="AB396" s="143"/>
    </row>
    <row r="397" spans="1:31">
      <c r="B397" s="17"/>
      <c r="C397" s="32"/>
      <c r="D397" s="32"/>
      <c r="E397" s="32"/>
      <c r="F397" s="32"/>
      <c r="G397" s="32"/>
      <c r="H397" s="33"/>
      <c r="I397" s="33"/>
      <c r="J397" s="33"/>
      <c r="K397" s="33"/>
      <c r="L397" s="33"/>
      <c r="M397" s="33"/>
      <c r="N397" s="33"/>
      <c r="O397" s="33"/>
      <c r="P397" s="17"/>
      <c r="Q397" s="17"/>
      <c r="R397" s="143"/>
      <c r="S397" s="143"/>
      <c r="T397" s="143"/>
      <c r="U397" s="143"/>
      <c r="V397" s="143"/>
      <c r="W397" s="143"/>
      <c r="X397" s="143"/>
      <c r="Y397" s="143"/>
      <c r="Z397" s="143"/>
      <c r="AB397" s="143"/>
    </row>
    <row r="398" spans="1:31">
      <c r="B398" s="17"/>
      <c r="C398" s="32"/>
      <c r="D398" s="32"/>
      <c r="E398" s="32"/>
      <c r="F398" s="32"/>
      <c r="G398" s="32"/>
      <c r="H398" s="33"/>
      <c r="I398" s="33"/>
      <c r="J398" s="33"/>
      <c r="K398" s="33"/>
      <c r="L398" s="33"/>
      <c r="M398" s="33"/>
      <c r="N398" s="33"/>
      <c r="O398" s="33"/>
      <c r="P398" s="17"/>
      <c r="Q398" s="17"/>
      <c r="R398" s="143"/>
      <c r="S398" s="143"/>
      <c r="T398" s="143"/>
      <c r="U398" s="143"/>
      <c r="V398" s="143"/>
      <c r="W398" s="143"/>
      <c r="X398" s="143"/>
      <c r="Y398" s="143"/>
      <c r="Z398" s="143"/>
      <c r="AB398" s="143"/>
    </row>
    <row r="399" spans="1:31">
      <c r="B399" s="17"/>
      <c r="C399" s="32"/>
      <c r="D399" s="32"/>
      <c r="E399" s="32"/>
      <c r="F399" s="32"/>
      <c r="G399" s="32"/>
      <c r="H399" s="33"/>
      <c r="I399" s="33"/>
      <c r="J399" s="33"/>
      <c r="K399" s="33"/>
      <c r="L399" s="33"/>
      <c r="M399" s="33"/>
      <c r="N399" s="33"/>
      <c r="O399" s="33"/>
      <c r="P399" s="17"/>
      <c r="Q399" s="17"/>
      <c r="R399" s="143"/>
      <c r="S399" s="143"/>
      <c r="T399" s="143"/>
      <c r="U399" s="143"/>
      <c r="V399" s="143"/>
      <c r="W399" s="143"/>
      <c r="X399" s="143"/>
      <c r="Y399" s="143"/>
      <c r="Z399" s="143"/>
      <c r="AB399" s="143"/>
    </row>
    <row r="400" spans="1:31">
      <c r="B400" s="17"/>
      <c r="C400" s="32"/>
      <c r="D400" s="32"/>
      <c r="E400" s="32"/>
      <c r="F400" s="32"/>
      <c r="G400" s="32"/>
      <c r="H400" s="33"/>
      <c r="I400" s="33"/>
      <c r="J400" s="33"/>
      <c r="K400" s="33"/>
      <c r="L400" s="33"/>
      <c r="M400" s="33"/>
      <c r="N400" s="33"/>
      <c r="O400" s="33"/>
      <c r="P400" s="17"/>
      <c r="Q400" s="17"/>
      <c r="R400" s="143"/>
      <c r="S400" s="143"/>
      <c r="T400" s="143"/>
      <c r="U400" s="143"/>
      <c r="V400" s="143"/>
      <c r="W400" s="143"/>
      <c r="X400" s="143"/>
      <c r="Y400" s="143"/>
      <c r="Z400" s="143"/>
      <c r="AB400" s="143"/>
    </row>
    <row r="401" spans="2:52">
      <c r="B401" s="17"/>
      <c r="C401" s="32"/>
      <c r="D401" s="32"/>
      <c r="E401" s="32"/>
      <c r="F401" s="32"/>
      <c r="G401" s="32"/>
      <c r="H401" s="33"/>
      <c r="I401" s="33"/>
      <c r="J401" s="33"/>
      <c r="K401" s="33"/>
      <c r="L401" s="33"/>
      <c r="M401" s="33"/>
      <c r="N401" s="33"/>
      <c r="O401" s="33"/>
      <c r="P401" s="17"/>
      <c r="Q401" s="17"/>
      <c r="R401" s="143"/>
      <c r="S401" s="143"/>
      <c r="T401" s="143"/>
      <c r="U401" s="143"/>
      <c r="V401" s="143"/>
      <c r="W401" s="143"/>
      <c r="X401" s="143"/>
      <c r="Y401" s="143"/>
      <c r="Z401" s="143"/>
      <c r="AB401" s="143"/>
    </row>
    <row r="402" spans="2:52">
      <c r="B402" s="17"/>
      <c r="C402" s="32"/>
      <c r="D402" s="32"/>
      <c r="E402" s="32"/>
      <c r="F402" s="32"/>
      <c r="G402" s="32"/>
      <c r="H402" s="33"/>
      <c r="I402" s="33"/>
      <c r="J402" s="33"/>
      <c r="K402" s="33"/>
      <c r="L402" s="33"/>
      <c r="M402" s="33"/>
      <c r="N402" s="33"/>
      <c r="O402" s="33"/>
      <c r="P402" s="17"/>
      <c r="Q402" s="17"/>
      <c r="R402" s="143"/>
      <c r="S402" s="143"/>
      <c r="T402" s="143"/>
      <c r="U402" s="143"/>
      <c r="V402" s="143"/>
      <c r="W402" s="143"/>
      <c r="X402" s="143"/>
      <c r="Y402" s="143"/>
      <c r="Z402" s="143"/>
      <c r="AB402" s="143"/>
    </row>
    <row r="403" spans="2:52">
      <c r="B403" s="17"/>
      <c r="C403" s="32"/>
      <c r="D403" s="32"/>
      <c r="E403" s="32"/>
      <c r="F403" s="32"/>
      <c r="G403" s="32"/>
      <c r="H403" s="33"/>
      <c r="I403" s="33"/>
      <c r="J403" s="33"/>
      <c r="K403" s="33"/>
      <c r="L403" s="33"/>
      <c r="M403" s="33"/>
      <c r="N403" s="33"/>
      <c r="O403" s="33"/>
      <c r="P403" s="17"/>
      <c r="Q403" s="17"/>
      <c r="R403" s="143"/>
      <c r="S403" s="143"/>
      <c r="T403" s="143"/>
      <c r="U403" s="143"/>
      <c r="V403" s="143"/>
      <c r="W403" s="143"/>
      <c r="X403" s="143"/>
      <c r="Y403" s="143"/>
      <c r="Z403" s="143"/>
      <c r="AB403" s="143"/>
    </row>
    <row r="404" spans="2:52">
      <c r="B404" s="17"/>
      <c r="C404" s="32"/>
      <c r="D404" s="32"/>
      <c r="E404" s="32"/>
      <c r="F404" s="32"/>
      <c r="G404" s="32"/>
      <c r="H404" s="33"/>
      <c r="I404" s="33"/>
      <c r="J404" s="33"/>
      <c r="K404" s="33"/>
      <c r="L404" s="33"/>
      <c r="M404" s="33"/>
      <c r="N404" s="33"/>
      <c r="O404" s="33"/>
      <c r="P404" s="17"/>
      <c r="Q404" s="17"/>
      <c r="R404" s="143"/>
      <c r="S404" s="143"/>
      <c r="T404" s="143"/>
      <c r="U404" s="143"/>
      <c r="V404" s="143"/>
      <c r="W404" s="143"/>
      <c r="X404" s="143"/>
      <c r="Y404" s="143"/>
      <c r="Z404" s="143"/>
      <c r="AB404" s="143"/>
    </row>
    <row r="405" spans="2:52">
      <c r="B405" s="17"/>
      <c r="C405" s="32"/>
      <c r="D405" s="32"/>
      <c r="E405" s="32"/>
      <c r="F405" s="32"/>
      <c r="G405" s="32"/>
      <c r="H405" s="33"/>
      <c r="I405" s="33"/>
      <c r="J405" s="33"/>
      <c r="K405" s="33"/>
      <c r="L405" s="33"/>
      <c r="M405" s="33"/>
      <c r="N405" s="33"/>
      <c r="O405" s="33"/>
      <c r="P405" s="17"/>
      <c r="Q405" s="17"/>
      <c r="R405" s="143"/>
      <c r="S405" s="143"/>
      <c r="T405" s="143"/>
      <c r="U405" s="143"/>
      <c r="V405" s="143"/>
      <c r="W405" s="143"/>
      <c r="X405" s="143"/>
      <c r="Y405" s="143"/>
      <c r="Z405" s="143"/>
      <c r="AB405" s="143"/>
    </row>
    <row r="406" spans="2:52">
      <c r="B406" s="17"/>
      <c r="C406" s="32"/>
      <c r="D406" s="32"/>
      <c r="E406" s="32"/>
      <c r="F406" s="32"/>
      <c r="G406" s="32"/>
      <c r="H406" s="33"/>
      <c r="I406" s="33"/>
      <c r="J406" s="33"/>
      <c r="K406" s="33"/>
      <c r="L406" s="33"/>
      <c r="M406" s="33"/>
      <c r="N406" s="33"/>
      <c r="O406" s="33"/>
      <c r="P406" s="17"/>
      <c r="Q406" s="17"/>
      <c r="R406" s="143"/>
      <c r="S406" s="143"/>
      <c r="T406" s="143"/>
      <c r="U406" s="143"/>
      <c r="V406" s="143"/>
      <c r="W406" s="143"/>
      <c r="X406" s="143"/>
      <c r="Y406" s="143"/>
      <c r="Z406" s="143"/>
      <c r="AB406" s="143"/>
    </row>
    <row r="407" spans="2:52">
      <c r="B407" s="17"/>
      <c r="C407" s="32"/>
      <c r="D407" s="32"/>
      <c r="E407" s="32"/>
      <c r="F407" s="32"/>
      <c r="G407" s="32"/>
      <c r="H407" s="33"/>
      <c r="I407" s="33"/>
      <c r="J407" s="33"/>
      <c r="K407" s="33"/>
      <c r="L407" s="33"/>
      <c r="M407" s="33"/>
      <c r="N407" s="33"/>
      <c r="O407" s="33"/>
      <c r="P407" s="17"/>
      <c r="Q407" s="17"/>
      <c r="R407" s="143"/>
      <c r="S407" s="143"/>
      <c r="T407" s="143"/>
      <c r="U407" s="143"/>
      <c r="V407" s="143"/>
      <c r="W407" s="143"/>
      <c r="X407" s="143"/>
      <c r="Y407" s="143"/>
      <c r="Z407" s="143"/>
      <c r="AB407" s="143"/>
    </row>
    <row r="408" spans="2:52">
      <c r="B408" s="17"/>
      <c r="C408" s="32"/>
      <c r="D408" s="32"/>
      <c r="E408" s="32"/>
      <c r="F408" s="32"/>
      <c r="G408" s="32"/>
      <c r="H408" s="33"/>
      <c r="I408" s="33"/>
      <c r="J408" s="33"/>
      <c r="K408" s="33"/>
      <c r="L408" s="33"/>
      <c r="M408" s="33"/>
      <c r="N408" s="33"/>
      <c r="O408" s="33"/>
      <c r="P408" s="17"/>
      <c r="Q408" s="17"/>
      <c r="R408" s="143"/>
      <c r="S408" s="143"/>
      <c r="T408" s="143"/>
      <c r="U408" s="143"/>
      <c r="V408" s="143"/>
      <c r="W408" s="143"/>
      <c r="X408" s="143"/>
      <c r="Y408" s="143"/>
      <c r="Z408" s="143"/>
      <c r="AB408" s="143"/>
    </row>
    <row r="409" spans="2:52">
      <c r="B409" s="17"/>
      <c r="C409" s="32"/>
      <c r="D409" s="32"/>
      <c r="E409" s="32"/>
      <c r="F409" s="32"/>
      <c r="G409" s="32"/>
      <c r="H409" s="33"/>
      <c r="I409" s="33"/>
      <c r="J409" s="33"/>
      <c r="K409" s="33"/>
      <c r="L409" s="33"/>
      <c r="M409" s="33"/>
      <c r="N409" s="33"/>
      <c r="O409" s="33"/>
      <c r="P409" s="17"/>
      <c r="Q409" s="17"/>
      <c r="R409" s="143"/>
      <c r="S409" s="143"/>
      <c r="T409" s="143"/>
      <c r="U409" s="143"/>
      <c r="V409" s="143"/>
      <c r="W409" s="143"/>
      <c r="X409" s="143"/>
      <c r="Y409" s="143"/>
      <c r="Z409" s="143"/>
      <c r="AB409" s="143"/>
    </row>
    <row r="410" spans="2:52">
      <c r="B410" s="17"/>
      <c r="C410" s="32"/>
      <c r="D410" s="32"/>
      <c r="E410" s="32"/>
      <c r="F410" s="32"/>
      <c r="G410" s="32"/>
      <c r="H410" s="33"/>
      <c r="I410" s="33"/>
      <c r="J410" s="33"/>
      <c r="K410" s="33"/>
      <c r="L410" s="33"/>
      <c r="M410" s="33"/>
      <c r="N410" s="33"/>
      <c r="O410" s="33"/>
      <c r="P410" s="17"/>
      <c r="Q410" s="17"/>
      <c r="R410" s="143"/>
      <c r="S410" s="143"/>
      <c r="T410" s="143"/>
      <c r="U410" s="143"/>
      <c r="V410" s="143"/>
      <c r="W410" s="143"/>
      <c r="X410" s="143"/>
      <c r="Y410" s="143"/>
      <c r="Z410" s="143"/>
      <c r="AB410" s="143"/>
    </row>
    <row r="411" spans="2:52">
      <c r="B411" s="17"/>
      <c r="C411" s="32"/>
      <c r="D411" s="32"/>
      <c r="E411" s="32"/>
      <c r="F411" s="32"/>
      <c r="G411" s="32"/>
      <c r="H411" s="33"/>
      <c r="I411" s="33"/>
      <c r="J411" s="33"/>
      <c r="K411" s="33"/>
      <c r="L411" s="33"/>
      <c r="M411" s="33"/>
      <c r="N411" s="33"/>
      <c r="O411" s="33"/>
      <c r="P411" s="17"/>
      <c r="Q411" s="17"/>
      <c r="R411" s="143"/>
      <c r="S411" s="143"/>
      <c r="T411" s="143"/>
      <c r="U411" s="143"/>
      <c r="V411" s="143"/>
      <c r="W411" s="143"/>
      <c r="X411" s="143"/>
      <c r="Y411" s="143"/>
      <c r="Z411" s="143"/>
      <c r="AB411" s="143"/>
    </row>
    <row r="412" spans="2:52">
      <c r="B412" s="17"/>
      <c r="C412" s="32"/>
      <c r="D412" s="32"/>
      <c r="E412" s="32"/>
      <c r="F412" s="32"/>
      <c r="G412" s="32"/>
      <c r="H412" s="33"/>
      <c r="I412" s="33"/>
      <c r="J412" s="33"/>
      <c r="K412" s="33"/>
      <c r="L412" s="33"/>
      <c r="M412" s="33"/>
      <c r="N412" s="33"/>
      <c r="O412" s="33"/>
      <c r="P412" s="17"/>
      <c r="Q412" s="17"/>
      <c r="R412" s="143"/>
      <c r="S412" s="143"/>
      <c r="T412" s="143"/>
      <c r="U412" s="143"/>
      <c r="V412" s="143"/>
      <c r="W412" s="143"/>
      <c r="X412" s="143"/>
      <c r="Y412" s="143"/>
      <c r="Z412" s="143"/>
      <c r="AB412" s="143"/>
    </row>
    <row r="413" spans="2:52">
      <c r="B413" s="17"/>
      <c r="C413" s="32"/>
      <c r="D413" s="32"/>
      <c r="E413" s="32"/>
      <c r="F413" s="32"/>
      <c r="G413" s="32"/>
      <c r="H413" s="33"/>
      <c r="I413" s="33"/>
      <c r="J413" s="33"/>
      <c r="K413" s="33"/>
      <c r="L413" s="33"/>
      <c r="M413" s="33"/>
      <c r="N413" s="33"/>
      <c r="O413" s="33"/>
      <c r="P413" s="17"/>
      <c r="Q413" s="17"/>
      <c r="R413" s="143"/>
      <c r="S413" s="143"/>
      <c r="T413" s="143"/>
      <c r="U413" s="143"/>
      <c r="V413" s="143"/>
      <c r="W413" s="143"/>
      <c r="X413" s="143"/>
      <c r="Y413" s="143"/>
      <c r="Z413" s="143"/>
      <c r="AB413" s="143"/>
    </row>
    <row r="414" spans="2:52">
      <c r="B414" s="17"/>
      <c r="C414" s="32"/>
      <c r="D414" s="32"/>
      <c r="E414" s="32"/>
      <c r="F414" s="32"/>
      <c r="G414" s="32"/>
      <c r="H414" s="33"/>
      <c r="I414" s="33"/>
      <c r="J414" s="33"/>
      <c r="K414" s="33"/>
      <c r="L414" s="33"/>
      <c r="M414" s="33"/>
      <c r="N414" s="33"/>
      <c r="O414" s="33"/>
      <c r="P414" s="17"/>
      <c r="Q414" s="17"/>
      <c r="R414" s="143"/>
      <c r="S414" s="143"/>
      <c r="T414" s="143"/>
      <c r="U414" s="143"/>
      <c r="V414" s="143"/>
      <c r="W414" s="143"/>
      <c r="X414" s="143"/>
      <c r="Y414" s="143"/>
      <c r="Z414" s="143"/>
      <c r="AB414" s="143"/>
    </row>
    <row r="415" spans="2:52" ht="15.6">
      <c r="B415" s="78"/>
      <c r="C415" s="55"/>
      <c r="D415" s="55"/>
      <c r="E415" s="55"/>
      <c r="F415" s="55"/>
      <c r="G415" s="55"/>
      <c r="H415" s="61"/>
      <c r="I415" s="61"/>
      <c r="J415" s="61"/>
      <c r="K415" s="61"/>
      <c r="L415" s="61"/>
      <c r="M415" s="61"/>
      <c r="N415" s="61"/>
      <c r="O415" s="79"/>
      <c r="P415" s="17"/>
      <c r="Q415" s="17"/>
      <c r="R415" s="143"/>
      <c r="S415" s="143"/>
      <c r="T415" s="143"/>
      <c r="U415" s="143"/>
      <c r="V415" s="143"/>
      <c r="W415" s="143"/>
      <c r="X415" s="143"/>
      <c r="Y415" s="143"/>
      <c r="Z415" s="143"/>
    </row>
    <row r="416" spans="2:52" ht="15.6">
      <c r="B416" s="78" t="s">
        <v>179</v>
      </c>
      <c r="C416" s="55"/>
      <c r="D416" s="55"/>
      <c r="E416" s="55"/>
      <c r="F416" s="55"/>
      <c r="G416" s="55"/>
      <c r="H416" s="61"/>
      <c r="I416" s="61"/>
      <c r="J416" s="61"/>
      <c r="K416" s="61"/>
      <c r="L416" s="61"/>
      <c r="M416" s="61"/>
      <c r="N416" s="61"/>
      <c r="O416" s="79" t="s">
        <v>180</v>
      </c>
      <c r="P416" s="17"/>
      <c r="Q416" s="17"/>
      <c r="R416" s="143"/>
      <c r="S416" s="143"/>
      <c r="T416" s="143"/>
      <c r="U416" s="143"/>
      <c r="V416" s="143"/>
      <c r="W416" s="143"/>
      <c r="X416" s="143"/>
      <c r="Y416" s="143"/>
      <c r="Z416" s="143"/>
      <c r="AA416" s="120" t="s">
        <v>2</v>
      </c>
      <c r="AC416" s="55"/>
      <c r="AD416" s="289"/>
      <c r="AE416" s="292"/>
      <c r="AF416" s="55"/>
      <c r="AG416" s="55"/>
      <c r="AH416" s="55"/>
      <c r="AI416" s="55"/>
      <c r="AJ416" s="55"/>
      <c r="AK416" s="55"/>
      <c r="AL416" s="55"/>
      <c r="AM416" s="61"/>
      <c r="AN416" s="79"/>
      <c r="AO416" s="61"/>
      <c r="AP416" s="61"/>
      <c r="AQ416" s="61"/>
      <c r="AR416" s="61"/>
      <c r="AS416" s="61"/>
      <c r="AT416" s="61"/>
      <c r="AU416" s="61"/>
      <c r="AV416" s="17"/>
      <c r="AW416" s="17"/>
      <c r="AX416" s="17"/>
      <c r="AY416" s="17"/>
      <c r="AZ416" s="143"/>
    </row>
    <row r="417" spans="2:31">
      <c r="B417" s="163" t="s">
        <v>102</v>
      </c>
      <c r="C417" s="105">
        <v>2018</v>
      </c>
      <c r="D417" s="105">
        <v>2019</v>
      </c>
      <c r="E417" s="105">
        <v>2020</v>
      </c>
      <c r="F417" s="105">
        <v>2021</v>
      </c>
      <c r="G417" s="105">
        <v>2022</v>
      </c>
      <c r="H417" s="105">
        <v>2023</v>
      </c>
      <c r="I417" s="105">
        <v>2024</v>
      </c>
      <c r="J417" s="105">
        <v>2025</v>
      </c>
      <c r="K417" s="105">
        <v>2026</v>
      </c>
      <c r="L417" s="105">
        <v>2027</v>
      </c>
      <c r="M417" s="105">
        <v>2028</v>
      </c>
      <c r="N417" s="61"/>
      <c r="O417" s="163" t="s">
        <v>11</v>
      </c>
      <c r="P417" s="119">
        <v>2018</v>
      </c>
      <c r="Q417" s="119">
        <v>2019</v>
      </c>
      <c r="R417" s="119">
        <v>2020</v>
      </c>
      <c r="S417" s="119">
        <v>2021</v>
      </c>
      <c r="T417" s="119">
        <v>2022</v>
      </c>
      <c r="U417" s="119">
        <v>2023</v>
      </c>
      <c r="V417" s="119">
        <v>2024</v>
      </c>
      <c r="W417" s="119">
        <v>2025</v>
      </c>
      <c r="X417" s="119">
        <v>2026</v>
      </c>
      <c r="Y417" s="119">
        <v>2027</v>
      </c>
      <c r="Z417" s="119">
        <v>2028</v>
      </c>
      <c r="AA417" s="105" t="str">
        <f>$AA$139</f>
        <v>2022-2028</v>
      </c>
    </row>
    <row r="418" spans="2:31">
      <c r="B418" s="34" t="s">
        <v>389</v>
      </c>
      <c r="C418" s="134">
        <f>SUM(Ethernet!E8:E12)</f>
        <v>14338976</v>
      </c>
      <c r="D418" s="134">
        <f>SUM(Ethernet!F8:F12)</f>
        <v>12104234</v>
      </c>
      <c r="E418" s="134"/>
      <c r="F418" s="134"/>
      <c r="G418" s="134"/>
      <c r="H418" s="134"/>
      <c r="I418" s="134"/>
      <c r="J418" s="134"/>
      <c r="K418" s="134"/>
      <c r="L418" s="134"/>
      <c r="M418" s="134"/>
      <c r="N418" s="61"/>
      <c r="O418" s="36" t="str">
        <f t="shared" ref="O418:O428" si="36">B418</f>
        <v>1G</v>
      </c>
      <c r="P418" s="106">
        <f>SUM(Ethernet!E95:E99)</f>
        <v>131.91376511999999</v>
      </c>
      <c r="Q418" s="106">
        <f>SUM(Ethernet!F95:F99)</f>
        <v>92.760856939198476</v>
      </c>
      <c r="R418" s="106"/>
      <c r="S418" s="106"/>
      <c r="T418" s="106"/>
      <c r="U418" s="106"/>
      <c r="V418" s="106"/>
      <c r="W418" s="106"/>
      <c r="X418" s="106"/>
      <c r="Y418" s="106"/>
      <c r="Z418" s="106"/>
      <c r="AA418" s="144" t="e">
        <f t="shared" ref="AA418:AA426" si="37">(Z418/T418)^(1/6)-1</f>
        <v>#DIV/0!</v>
      </c>
    </row>
    <row r="419" spans="2:31">
      <c r="B419" s="34" t="s">
        <v>390</v>
      </c>
      <c r="C419" s="12">
        <f>SUM(Ethernet!E13:E17)</f>
        <v>22020505.100000001</v>
      </c>
      <c r="D419" s="12">
        <f>SUM(Ethernet!F13:F17)</f>
        <v>18620039</v>
      </c>
      <c r="E419" s="12"/>
      <c r="F419" s="12"/>
      <c r="G419" s="12"/>
      <c r="H419" s="12"/>
      <c r="I419" s="12"/>
      <c r="J419" s="12"/>
      <c r="K419" s="12"/>
      <c r="L419" s="12"/>
      <c r="M419" s="12"/>
      <c r="N419" s="61"/>
      <c r="O419" s="34" t="str">
        <f t="shared" si="36"/>
        <v>10G</v>
      </c>
      <c r="P419" s="65">
        <f>SUM(Ethernet!E100:E104)</f>
        <v>471.81983653865217</v>
      </c>
      <c r="Q419" s="65">
        <f>SUM(Ethernet!F100:F104)</f>
        <v>330.7911976801422</v>
      </c>
      <c r="R419" s="65"/>
      <c r="S419" s="65"/>
      <c r="T419" s="65"/>
      <c r="U419" s="65"/>
      <c r="V419" s="65"/>
      <c r="W419" s="65"/>
      <c r="X419" s="65"/>
      <c r="Y419" s="65"/>
      <c r="Z419" s="65"/>
      <c r="AA419" s="145" t="e">
        <f t="shared" si="37"/>
        <v>#DIV/0!</v>
      </c>
      <c r="AD419" s="441"/>
      <c r="AE419" s="284"/>
    </row>
    <row r="420" spans="2:31">
      <c r="B420" s="34" t="s">
        <v>380</v>
      </c>
      <c r="C420" s="12">
        <f>Ethernet!E18</f>
        <v>375687</v>
      </c>
      <c r="D420" s="12">
        <f>Ethernet!F18</f>
        <v>728184</v>
      </c>
      <c r="E420" s="12"/>
      <c r="F420" s="12"/>
      <c r="G420" s="12"/>
      <c r="H420" s="12"/>
      <c r="I420" s="12"/>
      <c r="J420" s="12"/>
      <c r="K420" s="12"/>
      <c r="L420" s="12"/>
      <c r="M420" s="12"/>
      <c r="N420" s="61"/>
      <c r="O420" s="34" t="str">
        <f t="shared" si="36"/>
        <v>25G</v>
      </c>
      <c r="P420" s="65">
        <f>Ethernet!E105</f>
        <v>38.882710120000013</v>
      </c>
      <c r="Q420" s="65">
        <f>Ethernet!F105</f>
        <v>50.329167999999996</v>
      </c>
      <c r="R420" s="65"/>
      <c r="S420" s="65"/>
      <c r="T420" s="65"/>
      <c r="U420" s="65"/>
      <c r="V420" s="65"/>
      <c r="W420" s="65"/>
      <c r="X420" s="65"/>
      <c r="Y420" s="65"/>
      <c r="Z420" s="65"/>
      <c r="AA420" s="145" t="e">
        <f t="shared" si="37"/>
        <v>#DIV/0!</v>
      </c>
      <c r="AD420" s="441"/>
      <c r="AE420" s="285"/>
    </row>
    <row r="421" spans="2:31">
      <c r="B421" s="34" t="s">
        <v>391</v>
      </c>
      <c r="C421" s="12">
        <f>SUM(Ethernet!E19:E24)</f>
        <v>3098123.5</v>
      </c>
      <c r="D421" s="12">
        <f>SUM(Ethernet!F19:F24)</f>
        <v>2689780</v>
      </c>
      <c r="E421" s="12"/>
      <c r="F421" s="12"/>
      <c r="G421" s="12"/>
      <c r="H421" s="12"/>
      <c r="I421" s="12"/>
      <c r="J421" s="12"/>
      <c r="K421" s="12"/>
      <c r="L421" s="12"/>
      <c r="M421" s="12"/>
      <c r="N421" s="61"/>
      <c r="O421" s="34" t="str">
        <f t="shared" si="36"/>
        <v>40G</v>
      </c>
      <c r="P421" s="65">
        <f>SUM(Ethernet!E106:E111)</f>
        <v>539.48394892970373</v>
      </c>
      <c r="Q421" s="65">
        <f>SUM(Ethernet!F106:F111)</f>
        <v>460.23701138546988</v>
      </c>
      <c r="R421" s="65"/>
      <c r="S421" s="65"/>
      <c r="T421" s="65"/>
      <c r="U421" s="65"/>
      <c r="V421" s="65"/>
      <c r="W421" s="65"/>
      <c r="X421" s="65"/>
      <c r="Y421" s="65"/>
      <c r="Z421" s="65"/>
      <c r="AA421" s="145" t="e">
        <f t="shared" si="37"/>
        <v>#DIV/0!</v>
      </c>
      <c r="AC421" s="137"/>
      <c r="AD421" s="441"/>
      <c r="AE421" s="285"/>
    </row>
    <row r="422" spans="2:31">
      <c r="B422" s="34" t="s">
        <v>440</v>
      </c>
      <c r="C422" s="12">
        <f>Ethernet!E25</f>
        <v>0</v>
      </c>
      <c r="D422" s="12">
        <f>Ethernet!F25</f>
        <v>0</v>
      </c>
      <c r="E422" s="12"/>
      <c r="F422" s="12"/>
      <c r="G422" s="12"/>
      <c r="H422" s="12"/>
      <c r="I422" s="12"/>
      <c r="J422" s="12"/>
      <c r="K422" s="12"/>
      <c r="L422" s="12"/>
      <c r="M422" s="12"/>
      <c r="N422" s="61"/>
      <c r="O422" s="34" t="str">
        <f t="shared" si="36"/>
        <v>50G</v>
      </c>
      <c r="P422" s="65">
        <f>Ethernet!E112</f>
        <v>0</v>
      </c>
      <c r="Q422" s="65">
        <f>Ethernet!F112</f>
        <v>0</v>
      </c>
      <c r="R422" s="65"/>
      <c r="S422" s="65"/>
      <c r="T422" s="65"/>
      <c r="U422" s="65"/>
      <c r="V422" s="65"/>
      <c r="W422" s="65"/>
      <c r="X422" s="65"/>
      <c r="Y422" s="65"/>
      <c r="Z422" s="65"/>
      <c r="AA422" s="145" t="e">
        <f t="shared" si="37"/>
        <v>#DIV/0!</v>
      </c>
      <c r="AC422" s="137"/>
      <c r="AD422" s="464"/>
      <c r="AE422" s="293"/>
    </row>
    <row r="423" spans="2:31">
      <c r="B423" s="34" t="s">
        <v>267</v>
      </c>
      <c r="C423" s="12">
        <f>SUM(Ethernet!E26:E32)</f>
        <v>6187018.7366946787</v>
      </c>
      <c r="D423" s="12">
        <f>SUM(Ethernet!F26:F32)</f>
        <v>7908341.8911414724</v>
      </c>
      <c r="E423" s="12"/>
      <c r="F423" s="12"/>
      <c r="G423" s="12"/>
      <c r="H423" s="12"/>
      <c r="I423" s="12"/>
      <c r="J423" s="12"/>
      <c r="K423" s="12"/>
      <c r="L423" s="12"/>
      <c r="M423" s="12"/>
      <c r="N423" s="61"/>
      <c r="O423" s="34" t="str">
        <f t="shared" si="36"/>
        <v>100G</v>
      </c>
      <c r="P423" s="65">
        <f>SUM(Ethernet!E113:E119)</f>
        <v>2155.6052671051734</v>
      </c>
      <c r="Q423" s="65">
        <f>SUM(Ethernet!F113:F119)</f>
        <v>1718.2936951694035</v>
      </c>
      <c r="R423" s="65"/>
      <c r="S423" s="65"/>
      <c r="T423" s="65"/>
      <c r="U423" s="65"/>
      <c r="V423" s="65"/>
      <c r="W423" s="65"/>
      <c r="X423" s="65"/>
      <c r="Y423" s="65"/>
      <c r="Z423" s="65"/>
      <c r="AA423" s="145" t="e">
        <f t="shared" si="37"/>
        <v>#DIV/0!</v>
      </c>
      <c r="AD423" s="462"/>
    </row>
    <row r="424" spans="2:31">
      <c r="B424" s="34" t="s">
        <v>268</v>
      </c>
      <c r="C424" s="12">
        <f>SUM(Ethernet!E33:E37)</f>
        <v>1000</v>
      </c>
      <c r="D424" s="12">
        <f>SUM(Ethernet!F33:F37)</f>
        <v>11072</v>
      </c>
      <c r="E424" s="12"/>
      <c r="F424" s="12"/>
      <c r="G424" s="12"/>
      <c r="H424" s="12"/>
      <c r="I424" s="12"/>
      <c r="J424" s="12"/>
      <c r="K424" s="12"/>
      <c r="L424" s="12"/>
      <c r="M424" s="12"/>
      <c r="N424" s="61"/>
      <c r="O424" s="34" t="str">
        <f t="shared" si="36"/>
        <v>200G</v>
      </c>
      <c r="P424" s="65">
        <f>SUM(Ethernet!E120:E124)</f>
        <v>1.1000000000000001</v>
      </c>
      <c r="Q424" s="65">
        <f>SUM(Ethernet!F120:F124)</f>
        <v>6.0945</v>
      </c>
      <c r="R424" s="65"/>
      <c r="S424" s="65"/>
      <c r="T424" s="65"/>
      <c r="U424" s="65"/>
      <c r="V424" s="65"/>
      <c r="W424" s="65"/>
      <c r="X424" s="65"/>
      <c r="Y424" s="65"/>
      <c r="Z424" s="65"/>
      <c r="AA424" s="145" t="e">
        <f t="shared" si="37"/>
        <v>#DIV/0!</v>
      </c>
    </row>
    <row r="425" spans="2:31">
      <c r="B425" s="34" t="s">
        <v>269</v>
      </c>
      <c r="C425" s="12">
        <f>SUM(Ethernet!E38:E44)</f>
        <v>39000</v>
      </c>
      <c r="D425" s="12">
        <f>SUM(Ethernet!F38:F44)</f>
        <v>146655.62637362638</v>
      </c>
      <c r="E425" s="12"/>
      <c r="F425" s="12"/>
      <c r="G425" s="12"/>
      <c r="H425" s="12"/>
      <c r="I425" s="12"/>
      <c r="J425" s="12"/>
      <c r="K425" s="12"/>
      <c r="L425" s="12"/>
      <c r="M425" s="12"/>
      <c r="N425" s="61"/>
      <c r="O425" s="34" t="str">
        <f t="shared" si="36"/>
        <v>400G</v>
      </c>
      <c r="P425" s="65">
        <f>SUM(Ethernet!E125:E131)</f>
        <v>49.212000000000003</v>
      </c>
      <c r="Q425" s="65">
        <f>SUM(Ethernet!F125:F131)</f>
        <v>123.96396969718188</v>
      </c>
      <c r="R425" s="65"/>
      <c r="S425" s="65"/>
      <c r="T425" s="65"/>
      <c r="U425" s="65"/>
      <c r="V425" s="65"/>
      <c r="W425" s="65"/>
      <c r="X425" s="65"/>
      <c r="Y425" s="65"/>
      <c r="Z425" s="65"/>
      <c r="AA425" s="145" t="e">
        <f t="shared" si="37"/>
        <v>#DIV/0!</v>
      </c>
    </row>
    <row r="426" spans="2:31">
      <c r="B426" s="34" t="s">
        <v>430</v>
      </c>
      <c r="C426" s="49">
        <f>Ethernet!E45</f>
        <v>0</v>
      </c>
      <c r="D426" s="49">
        <f>Ethernet!F45</f>
        <v>0</v>
      </c>
      <c r="E426" s="49"/>
      <c r="F426" s="49"/>
      <c r="G426" s="49"/>
      <c r="H426" s="49"/>
      <c r="I426" s="49"/>
      <c r="J426" s="49"/>
      <c r="K426" s="49"/>
      <c r="L426" s="49"/>
      <c r="M426" s="12"/>
      <c r="N426" s="61"/>
      <c r="O426" s="34" t="str">
        <f t="shared" si="36"/>
        <v>800G</v>
      </c>
      <c r="P426" s="65">
        <f>Ethernet!E132</f>
        <v>0</v>
      </c>
      <c r="Q426" s="65">
        <f>Ethernet!F132</f>
        <v>0</v>
      </c>
      <c r="R426" s="65"/>
      <c r="S426" s="65"/>
      <c r="T426" s="65"/>
      <c r="U426" s="65"/>
      <c r="V426" s="65"/>
      <c r="W426" s="65"/>
      <c r="X426" s="65"/>
      <c r="Y426" s="65"/>
      <c r="Z426" s="65"/>
      <c r="AA426" s="145" t="e">
        <f t="shared" si="37"/>
        <v>#DIV/0!</v>
      </c>
    </row>
    <row r="427" spans="2:31">
      <c r="B427" s="34" t="s">
        <v>482</v>
      </c>
      <c r="C427" s="49">
        <f>Ethernet!E46</f>
        <v>0</v>
      </c>
      <c r="D427" s="49">
        <f>Ethernet!F46</f>
        <v>0</v>
      </c>
      <c r="E427" s="49"/>
      <c r="F427" s="49"/>
      <c r="G427" s="49"/>
      <c r="H427" s="49"/>
      <c r="I427" s="49"/>
      <c r="J427" s="49"/>
      <c r="K427" s="49"/>
      <c r="L427" s="49"/>
      <c r="M427" s="12"/>
      <c r="N427" s="61"/>
      <c r="O427" s="34" t="str">
        <f t="shared" si="36"/>
        <v>1.6T</v>
      </c>
      <c r="P427" s="65">
        <f>Ethernet!E133</f>
        <v>0</v>
      </c>
      <c r="Q427" s="65">
        <f>Ethernet!F133</f>
        <v>0</v>
      </c>
      <c r="R427" s="65"/>
      <c r="S427" s="65"/>
      <c r="T427" s="65"/>
      <c r="U427" s="65"/>
      <c r="V427" s="65"/>
      <c r="W427" s="65"/>
      <c r="X427" s="65"/>
      <c r="Y427" s="65"/>
      <c r="Z427" s="65"/>
      <c r="AA427" s="145"/>
    </row>
    <row r="428" spans="2:31">
      <c r="B428" s="34" t="s">
        <v>483</v>
      </c>
      <c r="C428" s="49">
        <f>Ethernet!E47</f>
        <v>0</v>
      </c>
      <c r="D428" s="49">
        <f>Ethernet!F47</f>
        <v>0</v>
      </c>
      <c r="E428" s="49"/>
      <c r="F428" s="49"/>
      <c r="G428" s="49"/>
      <c r="H428" s="49"/>
      <c r="I428" s="49"/>
      <c r="J428" s="49"/>
      <c r="K428" s="49"/>
      <c r="L428" s="49"/>
      <c r="M428" s="212"/>
      <c r="N428" s="61"/>
      <c r="O428" s="34" t="str">
        <f t="shared" si="36"/>
        <v>3.2T</v>
      </c>
      <c r="P428" s="66">
        <f>Ethernet!E134</f>
        <v>0</v>
      </c>
      <c r="Q428" s="66">
        <f>Ethernet!F134</f>
        <v>0</v>
      </c>
      <c r="R428" s="66"/>
      <c r="S428" s="66"/>
      <c r="T428" s="66"/>
      <c r="U428" s="66"/>
      <c r="V428" s="66"/>
      <c r="W428" s="66"/>
      <c r="X428" s="66"/>
      <c r="Y428" s="66"/>
      <c r="Z428" s="66"/>
      <c r="AA428" s="145"/>
    </row>
    <row r="429" spans="2:31">
      <c r="B429" s="165" t="s">
        <v>101</v>
      </c>
      <c r="C429" s="112">
        <f t="shared" ref="C429:D429" si="38">SUM(C418:C428)</f>
        <v>46060310.33669468</v>
      </c>
      <c r="D429" s="112">
        <f t="shared" si="38"/>
        <v>42208306.517515101</v>
      </c>
      <c r="E429" s="112"/>
      <c r="F429" s="112"/>
      <c r="G429" s="112"/>
      <c r="H429" s="112"/>
      <c r="I429" s="112"/>
      <c r="J429" s="112"/>
      <c r="K429" s="112"/>
      <c r="L429" s="112"/>
      <c r="M429" s="112"/>
      <c r="N429" s="61"/>
      <c r="O429" s="165" t="s">
        <v>101</v>
      </c>
      <c r="P429" s="107">
        <f t="shared" ref="P429:Q429" si="39">SUM(P418:P426)</f>
        <v>3388.0175278135293</v>
      </c>
      <c r="Q429" s="107">
        <f t="shared" si="39"/>
        <v>2782.4703988713959</v>
      </c>
      <c r="R429" s="107"/>
      <c r="S429" s="107"/>
      <c r="T429" s="107"/>
      <c r="U429" s="107"/>
      <c r="V429" s="107"/>
      <c r="W429" s="107"/>
      <c r="X429" s="107"/>
      <c r="Y429" s="107"/>
      <c r="Z429" s="107"/>
      <c r="AA429" s="149" t="e">
        <f>(Z429/T429)^(1/6)-1</f>
        <v>#DIV/0!</v>
      </c>
    </row>
    <row r="430" spans="2:31">
      <c r="B430" s="17"/>
      <c r="C430" s="47"/>
      <c r="D430" s="47">
        <f t="shared" ref="D430" si="40">D429/C429-1</f>
        <v>-8.3629567213549971E-2</v>
      </c>
      <c r="E430" s="47"/>
      <c r="F430" s="47"/>
      <c r="G430" s="47"/>
      <c r="H430" s="47"/>
      <c r="I430" s="47"/>
      <c r="J430" s="47"/>
      <c r="K430" s="47"/>
      <c r="L430" s="47"/>
      <c r="M430" s="47"/>
      <c r="N430" s="61"/>
      <c r="O430" s="33"/>
      <c r="P430" s="52"/>
      <c r="Q430" s="52">
        <f t="shared" ref="Q430" si="41">Q429/P429-1</f>
        <v>-0.17873199414435315</v>
      </c>
      <c r="R430" s="52"/>
      <c r="S430" s="52"/>
      <c r="T430" s="52"/>
      <c r="U430" s="52"/>
      <c r="V430" s="52"/>
      <c r="W430" s="52"/>
      <c r="X430" s="52"/>
      <c r="Y430" s="52"/>
      <c r="Z430" s="52"/>
    </row>
    <row r="431" spans="2:31">
      <c r="B431" s="17"/>
      <c r="C431" s="47"/>
      <c r="D431" s="47"/>
      <c r="E431" s="47"/>
      <c r="F431" s="47"/>
      <c r="G431" s="47"/>
      <c r="H431" s="47"/>
      <c r="I431" s="47"/>
      <c r="J431" s="47"/>
      <c r="K431" s="47"/>
      <c r="L431" s="47"/>
      <c r="M431" s="47"/>
      <c r="N431" s="47"/>
      <c r="O431" s="33"/>
      <c r="P431" s="52"/>
      <c r="Q431" s="52"/>
      <c r="R431" s="52"/>
      <c r="S431" s="52"/>
      <c r="T431" s="52"/>
      <c r="U431" s="52"/>
      <c r="V431" s="52"/>
      <c r="W431" s="52"/>
      <c r="X431" s="52"/>
      <c r="Y431" s="52"/>
      <c r="Z431" s="52"/>
    </row>
    <row r="432" spans="2:31">
      <c r="B432" s="17" t="s">
        <v>372</v>
      </c>
      <c r="C432" s="428">
        <f>P429*10^6/(C418+C419*10+C420*25+C421*40+C422*50+C423*100+C424*200+C425*400+C426*800)</f>
        <v>3.3800304628664972</v>
      </c>
      <c r="D432" s="428">
        <f>Q429*10^6/(D418+D419*10+D420*25+D421*40+D422*50+D423*100+D424*200+D425*400+D426*800)</f>
        <v>2.3664260454537258</v>
      </c>
      <c r="E432" s="428"/>
      <c r="F432" s="428"/>
      <c r="G432" s="428"/>
      <c r="H432" s="428"/>
      <c r="I432" s="428"/>
      <c r="J432" s="428"/>
      <c r="K432" s="428"/>
      <c r="L432" s="428"/>
      <c r="M432" s="428"/>
      <c r="N432" s="428"/>
      <c r="O432" s="33"/>
      <c r="P432" s="52"/>
      <c r="Q432" s="52"/>
      <c r="R432" s="52"/>
      <c r="S432" s="52"/>
      <c r="T432" s="52"/>
      <c r="U432" s="52"/>
      <c r="V432" s="52"/>
      <c r="W432" s="52"/>
      <c r="X432" s="52"/>
      <c r="Y432" s="52"/>
      <c r="Z432" s="52"/>
    </row>
    <row r="433" spans="2:28">
      <c r="B433" s="17"/>
      <c r="C433" s="47"/>
      <c r="D433" s="47">
        <f t="shared" ref="D433" si="42">D432/C432-1</f>
        <v>-0.29988026100604004</v>
      </c>
      <c r="E433" s="47"/>
      <c r="F433" s="47"/>
      <c r="G433" s="47"/>
      <c r="H433" s="47"/>
      <c r="I433" s="47"/>
      <c r="J433" s="47"/>
      <c r="K433" s="47"/>
      <c r="L433" s="47"/>
      <c r="M433" s="47"/>
      <c r="N433" s="47"/>
      <c r="O433" s="33"/>
      <c r="P433" s="52"/>
      <c r="Q433" s="52"/>
      <c r="R433" s="52"/>
      <c r="S433" s="52"/>
      <c r="T433" s="52"/>
      <c r="U433" s="52"/>
      <c r="V433" s="52"/>
      <c r="W433" s="52"/>
      <c r="X433" s="52"/>
      <c r="Y433" s="52"/>
      <c r="Z433" s="52"/>
    </row>
    <row r="434" spans="2:28">
      <c r="B434" s="17"/>
      <c r="C434" s="352"/>
      <c r="D434" s="352"/>
      <c r="E434" s="352"/>
      <c r="F434" s="352"/>
      <c r="G434" s="352"/>
      <c r="H434" s="352"/>
      <c r="I434" s="17"/>
      <c r="J434" s="17"/>
      <c r="K434" s="17"/>
      <c r="L434" s="17"/>
      <c r="M434" s="17"/>
      <c r="N434" s="17"/>
      <c r="O434" s="33"/>
      <c r="P434" s="52"/>
      <c r="Q434" s="52"/>
      <c r="R434" s="52"/>
      <c r="S434" s="52"/>
      <c r="T434" s="52"/>
      <c r="U434" s="52"/>
      <c r="V434" s="52"/>
      <c r="W434" s="52"/>
      <c r="X434" s="52"/>
      <c r="Y434" s="52"/>
      <c r="Z434" s="52"/>
    </row>
    <row r="435" spans="2:28" ht="15.6">
      <c r="B435" s="79" t="s">
        <v>219</v>
      </c>
      <c r="C435" s="32"/>
      <c r="D435" s="32"/>
      <c r="E435" s="32"/>
      <c r="F435" s="32"/>
      <c r="G435" s="32"/>
      <c r="H435" s="33"/>
      <c r="I435" s="33"/>
      <c r="J435" s="33"/>
      <c r="K435" s="33"/>
      <c r="L435" s="33"/>
      <c r="M435" s="33"/>
      <c r="N435" s="33"/>
      <c r="O435" s="79" t="s">
        <v>220</v>
      </c>
      <c r="P435" s="30"/>
      <c r="Q435" s="17"/>
      <c r="R435" s="143"/>
      <c r="S435" s="143"/>
      <c r="T435" s="143"/>
      <c r="U435" s="143"/>
      <c r="V435" s="143"/>
      <c r="W435" s="143"/>
      <c r="X435" s="143"/>
      <c r="Y435" s="143"/>
      <c r="Z435" s="143"/>
      <c r="AB435" s="143"/>
    </row>
    <row r="436" spans="2:28">
      <c r="B436" s="17"/>
      <c r="C436" s="32"/>
      <c r="D436" s="32"/>
      <c r="E436" s="32"/>
      <c r="F436" s="32"/>
      <c r="G436" s="32"/>
      <c r="H436" s="33"/>
      <c r="I436" s="33"/>
      <c r="J436" s="33"/>
      <c r="K436" s="33"/>
      <c r="L436" s="33"/>
      <c r="M436" s="33"/>
      <c r="N436" s="33"/>
      <c r="O436" s="33"/>
      <c r="P436" s="30"/>
      <c r="Q436" s="17"/>
      <c r="R436" s="143"/>
      <c r="S436" s="143"/>
      <c r="T436" s="143"/>
      <c r="U436" s="143"/>
      <c r="V436" s="143"/>
      <c r="W436" s="143"/>
      <c r="X436" s="143"/>
      <c r="Y436" s="143"/>
      <c r="Z436" s="143"/>
      <c r="AB436" s="143"/>
    </row>
    <row r="437" spans="2:28">
      <c r="B437" s="17"/>
      <c r="C437" s="32"/>
      <c r="D437" s="32"/>
      <c r="E437" s="32"/>
      <c r="F437" s="32"/>
      <c r="G437" s="32"/>
      <c r="H437" s="33"/>
      <c r="I437" s="33"/>
      <c r="J437" s="33"/>
      <c r="K437" s="33"/>
      <c r="L437" s="33"/>
      <c r="M437" s="33"/>
      <c r="N437" s="33"/>
      <c r="O437" s="33"/>
      <c r="P437" s="30"/>
      <c r="Q437" s="17"/>
      <c r="R437" s="143"/>
      <c r="S437" s="143"/>
      <c r="T437" s="143"/>
      <c r="U437" s="143"/>
      <c r="V437" s="143"/>
      <c r="W437" s="143"/>
      <c r="X437" s="143"/>
      <c r="Y437" s="143"/>
      <c r="Z437" s="143"/>
      <c r="AB437" s="143"/>
    </row>
    <row r="438" spans="2:28">
      <c r="B438" s="17"/>
      <c r="C438" s="32"/>
      <c r="D438" s="32"/>
      <c r="E438" s="32"/>
      <c r="F438" s="32"/>
      <c r="G438" s="32"/>
      <c r="H438" s="33"/>
      <c r="I438" s="33"/>
      <c r="J438" s="33"/>
      <c r="K438" s="33"/>
      <c r="L438" s="33"/>
      <c r="M438" s="33"/>
      <c r="N438" s="33"/>
      <c r="O438" s="33"/>
      <c r="P438" s="30"/>
      <c r="Q438" s="17"/>
      <c r="R438" s="143"/>
      <c r="S438" s="143"/>
      <c r="T438" s="143"/>
      <c r="U438" s="143"/>
      <c r="V438" s="143"/>
      <c r="W438" s="143"/>
      <c r="X438" s="143"/>
      <c r="Y438" s="143"/>
      <c r="Z438" s="143"/>
      <c r="AB438" s="143"/>
    </row>
    <row r="439" spans="2:28">
      <c r="B439" s="17"/>
      <c r="C439" s="32"/>
      <c r="D439" s="32"/>
      <c r="E439" s="32"/>
      <c r="F439" s="32"/>
      <c r="G439" s="32"/>
      <c r="H439" s="33"/>
      <c r="I439" s="33"/>
      <c r="J439" s="33"/>
      <c r="K439" s="33"/>
      <c r="L439" s="33"/>
      <c r="M439" s="33"/>
      <c r="N439" s="33"/>
      <c r="O439" s="33"/>
      <c r="P439" s="30"/>
      <c r="Q439" s="17"/>
      <c r="R439" s="143"/>
      <c r="S439" s="143"/>
      <c r="T439" s="143"/>
      <c r="U439" s="143"/>
      <c r="V439" s="143"/>
      <c r="W439" s="143"/>
      <c r="X439" s="143"/>
      <c r="Y439" s="143"/>
      <c r="Z439" s="143"/>
      <c r="AB439" s="143"/>
    </row>
    <row r="440" spans="2:28">
      <c r="B440" s="17"/>
      <c r="C440" s="32"/>
      <c r="D440" s="32"/>
      <c r="E440" s="32"/>
      <c r="F440" s="32"/>
      <c r="G440" s="32"/>
      <c r="H440" s="33"/>
      <c r="I440" s="33"/>
      <c r="J440" s="33"/>
      <c r="K440" s="33"/>
      <c r="L440" s="33"/>
      <c r="M440" s="33"/>
      <c r="N440" s="33"/>
      <c r="O440" s="33"/>
      <c r="P440" s="30"/>
      <c r="Q440" s="17"/>
      <c r="R440" s="143"/>
      <c r="S440" s="143"/>
      <c r="T440" s="143"/>
      <c r="U440" s="143"/>
      <c r="V440" s="143"/>
      <c r="W440" s="143"/>
      <c r="X440" s="143"/>
      <c r="Y440" s="143"/>
      <c r="Z440" s="143"/>
      <c r="AB440" s="143"/>
    </row>
    <row r="441" spans="2:28">
      <c r="B441" s="17"/>
      <c r="C441" s="32"/>
      <c r="D441" s="32"/>
      <c r="E441" s="32"/>
      <c r="F441" s="32"/>
      <c r="G441" s="32"/>
      <c r="H441" s="33"/>
      <c r="I441" s="33"/>
      <c r="J441" s="33"/>
      <c r="K441" s="33"/>
      <c r="L441" s="33"/>
      <c r="M441" s="33"/>
      <c r="N441" s="33"/>
      <c r="O441" s="33"/>
      <c r="P441" s="30"/>
      <c r="Q441" s="17"/>
      <c r="R441" s="143"/>
      <c r="S441" s="143"/>
      <c r="T441" s="143"/>
      <c r="U441" s="143"/>
      <c r="V441" s="143"/>
      <c r="W441" s="143"/>
      <c r="X441" s="143"/>
      <c r="Y441" s="143"/>
      <c r="Z441" s="143"/>
      <c r="AB441" s="143"/>
    </row>
    <row r="442" spans="2:28">
      <c r="B442" s="17"/>
      <c r="C442" s="32"/>
      <c r="D442" s="32"/>
      <c r="E442" s="32"/>
      <c r="F442" s="32"/>
      <c r="G442" s="32"/>
      <c r="H442" s="33"/>
      <c r="I442" s="33"/>
      <c r="J442" s="33"/>
      <c r="K442" s="33"/>
      <c r="L442" s="33"/>
      <c r="M442" s="33"/>
      <c r="N442" s="33"/>
      <c r="O442" s="33"/>
      <c r="P442" s="30"/>
      <c r="Q442" s="17"/>
      <c r="R442" s="143"/>
      <c r="S442" s="143"/>
      <c r="T442" s="143"/>
      <c r="U442" s="143"/>
      <c r="V442" s="143"/>
      <c r="W442" s="143"/>
      <c r="X442" s="143"/>
      <c r="Y442" s="143"/>
      <c r="Z442" s="143"/>
      <c r="AB442" s="143"/>
    </row>
    <row r="443" spans="2:28">
      <c r="B443" s="17"/>
      <c r="C443" s="32"/>
      <c r="D443" s="32"/>
      <c r="E443" s="32"/>
      <c r="F443" s="32"/>
      <c r="G443" s="32"/>
      <c r="H443" s="33"/>
      <c r="I443" s="33"/>
      <c r="J443" s="33"/>
      <c r="K443" s="33"/>
      <c r="L443" s="33"/>
      <c r="M443" s="33"/>
      <c r="N443" s="33"/>
      <c r="O443" s="33"/>
      <c r="P443" s="30"/>
      <c r="Q443" s="17"/>
      <c r="R443" s="143"/>
      <c r="S443" s="143"/>
      <c r="T443" s="143"/>
      <c r="U443" s="143"/>
      <c r="V443" s="143"/>
      <c r="W443" s="143"/>
      <c r="X443" s="143"/>
      <c r="Y443" s="143"/>
      <c r="Z443" s="143"/>
      <c r="AB443" s="143"/>
    </row>
    <row r="444" spans="2:28">
      <c r="B444" s="17"/>
      <c r="C444" s="32"/>
      <c r="D444" s="32"/>
      <c r="E444" s="32"/>
      <c r="F444" s="32"/>
      <c r="G444" s="32"/>
      <c r="H444" s="33"/>
      <c r="I444" s="33"/>
      <c r="J444" s="33"/>
      <c r="K444" s="33"/>
      <c r="L444" s="33"/>
      <c r="M444" s="33"/>
      <c r="N444" s="33"/>
      <c r="O444" s="33"/>
      <c r="P444" s="30"/>
      <c r="Q444" s="17"/>
      <c r="R444" s="143"/>
      <c r="S444" s="143"/>
      <c r="T444" s="143"/>
      <c r="U444" s="143"/>
      <c r="V444" s="143"/>
      <c r="W444" s="143"/>
      <c r="X444" s="143"/>
      <c r="Y444" s="143"/>
      <c r="Z444" s="143"/>
      <c r="AB444" s="143"/>
    </row>
    <row r="445" spans="2:28">
      <c r="B445" s="17"/>
      <c r="C445" s="32"/>
      <c r="D445" s="32"/>
      <c r="E445" s="32"/>
      <c r="F445" s="32"/>
      <c r="G445" s="32"/>
      <c r="H445" s="33"/>
      <c r="I445" s="33"/>
      <c r="J445" s="33"/>
      <c r="K445" s="33"/>
      <c r="L445" s="33"/>
      <c r="M445" s="33"/>
      <c r="N445" s="33"/>
      <c r="O445" s="33"/>
      <c r="P445" s="30"/>
      <c r="Q445" s="17"/>
      <c r="R445" s="143"/>
      <c r="S445" s="143"/>
      <c r="T445" s="143"/>
      <c r="U445" s="143"/>
      <c r="V445" s="143"/>
      <c r="W445" s="143"/>
      <c r="X445" s="143"/>
      <c r="Y445" s="143"/>
      <c r="Z445" s="143"/>
      <c r="AB445" s="143"/>
    </row>
    <row r="446" spans="2:28">
      <c r="B446" s="17"/>
      <c r="C446" s="32"/>
      <c r="D446" s="32"/>
      <c r="E446" s="32"/>
      <c r="F446" s="32"/>
      <c r="G446" s="32"/>
      <c r="H446" s="33"/>
      <c r="I446" s="33"/>
      <c r="J446" s="33"/>
      <c r="K446" s="33"/>
      <c r="L446" s="33"/>
      <c r="M446" s="33"/>
      <c r="N446" s="33"/>
      <c r="O446" s="33"/>
      <c r="P446" s="30"/>
      <c r="Q446" s="17"/>
      <c r="R446" s="143"/>
      <c r="S446" s="143"/>
      <c r="T446" s="143"/>
      <c r="U446" s="143"/>
      <c r="V446" s="143"/>
      <c r="W446" s="143"/>
      <c r="X446" s="143"/>
      <c r="Y446" s="143"/>
      <c r="Z446" s="143"/>
      <c r="AB446" s="143"/>
    </row>
    <row r="447" spans="2:28">
      <c r="B447" s="17"/>
      <c r="C447" s="32"/>
      <c r="D447" s="32"/>
      <c r="E447" s="32"/>
      <c r="F447" s="32"/>
      <c r="G447" s="32"/>
      <c r="H447" s="33"/>
      <c r="I447" s="33"/>
      <c r="J447" s="33"/>
      <c r="K447" s="33"/>
      <c r="L447" s="33"/>
      <c r="M447" s="33"/>
      <c r="N447" s="33"/>
      <c r="O447" s="33"/>
      <c r="P447" s="30"/>
      <c r="Q447" s="17"/>
      <c r="R447" s="143"/>
      <c r="S447" s="143"/>
      <c r="T447" s="143"/>
      <c r="U447" s="143"/>
      <c r="V447" s="143"/>
      <c r="W447" s="143"/>
      <c r="X447" s="143"/>
      <c r="Y447" s="143"/>
      <c r="Z447" s="143"/>
      <c r="AB447" s="143"/>
    </row>
    <row r="448" spans="2:28">
      <c r="B448" s="17"/>
      <c r="C448" s="32"/>
      <c r="D448" s="32"/>
      <c r="E448" s="32"/>
      <c r="F448" s="32"/>
      <c r="G448" s="32"/>
      <c r="H448" s="33"/>
      <c r="I448" s="33"/>
      <c r="J448" s="33"/>
      <c r="K448" s="33"/>
      <c r="L448" s="33"/>
      <c r="M448" s="33"/>
      <c r="N448" s="33"/>
      <c r="O448" s="33"/>
      <c r="P448" s="30"/>
      <c r="Q448" s="17"/>
      <c r="R448" s="143"/>
      <c r="S448" s="143"/>
      <c r="T448" s="143"/>
      <c r="U448" s="143"/>
      <c r="V448" s="143"/>
      <c r="W448" s="143"/>
      <c r="X448" s="143"/>
      <c r="Y448" s="143"/>
      <c r="Z448" s="143"/>
      <c r="AB448" s="143"/>
    </row>
    <row r="449" spans="2:31">
      <c r="B449" s="17"/>
      <c r="C449" s="32"/>
      <c r="D449" s="32"/>
      <c r="E449" s="32"/>
      <c r="F449" s="32"/>
      <c r="G449" s="32"/>
      <c r="H449" s="33"/>
      <c r="I449" s="33"/>
      <c r="J449" s="33"/>
      <c r="K449" s="33"/>
      <c r="L449" s="33"/>
      <c r="M449" s="33"/>
      <c r="N449" s="33"/>
      <c r="O449" s="33"/>
      <c r="P449" s="30"/>
      <c r="Q449" s="17"/>
      <c r="R449" s="143"/>
      <c r="S449" s="143"/>
      <c r="T449" s="143"/>
      <c r="U449" s="143"/>
      <c r="V449" s="143"/>
      <c r="W449" s="143"/>
      <c r="X449" s="143"/>
      <c r="Y449" s="143"/>
      <c r="Z449" s="143"/>
      <c r="AB449" s="143"/>
    </row>
    <row r="450" spans="2:31">
      <c r="B450" s="17"/>
      <c r="C450" s="32"/>
      <c r="D450" s="32"/>
      <c r="E450" s="32"/>
      <c r="F450" s="32"/>
      <c r="G450" s="32"/>
      <c r="H450" s="33"/>
      <c r="I450" s="33"/>
      <c r="J450" s="33"/>
      <c r="K450" s="33"/>
      <c r="L450" s="33"/>
      <c r="M450" s="33"/>
      <c r="N450" s="33"/>
      <c r="O450" s="33"/>
      <c r="P450" s="30"/>
      <c r="Q450" s="17"/>
      <c r="R450" s="143"/>
      <c r="S450" s="143"/>
      <c r="T450" s="143"/>
      <c r="U450" s="143"/>
      <c r="V450" s="143"/>
      <c r="W450" s="143"/>
      <c r="X450" s="143"/>
      <c r="Y450" s="143"/>
      <c r="Z450" s="143"/>
      <c r="AB450" s="143"/>
    </row>
    <row r="451" spans="2:31">
      <c r="B451" s="17"/>
      <c r="C451" s="32"/>
      <c r="D451" s="32"/>
      <c r="E451" s="32"/>
      <c r="F451" s="32"/>
      <c r="G451" s="32"/>
      <c r="H451" s="33"/>
      <c r="I451" s="33"/>
      <c r="J451" s="33"/>
      <c r="K451" s="33"/>
      <c r="L451" s="33"/>
      <c r="M451" s="33"/>
      <c r="N451" s="33"/>
      <c r="O451" s="33"/>
      <c r="P451" s="30"/>
      <c r="Q451" s="17"/>
      <c r="R451" s="143"/>
      <c r="S451" s="143"/>
      <c r="T451" s="143"/>
      <c r="U451" s="143"/>
      <c r="V451" s="143"/>
      <c r="W451" s="143"/>
      <c r="X451" s="143"/>
      <c r="Y451" s="143"/>
      <c r="Z451" s="143"/>
      <c r="AB451" s="143"/>
    </row>
    <row r="452" spans="2:31">
      <c r="B452" s="17"/>
      <c r="C452" s="32"/>
      <c r="D452" s="32"/>
      <c r="E452" s="32"/>
      <c r="F452" s="32"/>
      <c r="G452" s="32"/>
      <c r="H452" s="33"/>
      <c r="I452" s="33"/>
      <c r="J452" s="33"/>
      <c r="K452" s="33"/>
      <c r="L452" s="33"/>
      <c r="M452" s="33"/>
      <c r="N452" s="33"/>
      <c r="O452" s="33"/>
      <c r="P452" s="30"/>
      <c r="Q452" s="17"/>
      <c r="R452" s="143"/>
      <c r="S452" s="143"/>
      <c r="T452" s="143"/>
      <c r="U452" s="143"/>
      <c r="V452" s="143"/>
      <c r="W452" s="143"/>
      <c r="X452" s="143"/>
      <c r="Y452" s="143"/>
      <c r="Z452" s="143"/>
      <c r="AB452" s="143"/>
    </row>
    <row r="453" spans="2:31">
      <c r="B453" s="17"/>
      <c r="C453" s="32"/>
      <c r="D453" s="32"/>
      <c r="E453" s="32"/>
      <c r="F453" s="32"/>
      <c r="G453" s="32"/>
      <c r="H453" s="33"/>
      <c r="I453" s="33"/>
      <c r="J453" s="33"/>
      <c r="K453" s="33"/>
      <c r="L453" s="33"/>
      <c r="M453" s="33"/>
      <c r="N453" s="33"/>
      <c r="O453" s="33"/>
      <c r="P453" s="30"/>
      <c r="Q453" s="17"/>
      <c r="R453" s="143"/>
      <c r="S453" s="143"/>
      <c r="T453" s="143"/>
      <c r="U453" s="143"/>
      <c r="V453" s="143"/>
      <c r="W453" s="143"/>
      <c r="X453" s="143"/>
      <c r="Y453" s="143"/>
      <c r="Z453" s="143"/>
      <c r="AB453" s="143"/>
    </row>
    <row r="454" spans="2:31">
      <c r="B454" s="17"/>
      <c r="C454" s="32"/>
      <c r="D454" s="32"/>
      <c r="E454" s="32"/>
      <c r="F454" s="32"/>
      <c r="G454" s="32"/>
      <c r="H454" s="33"/>
      <c r="I454" s="33"/>
      <c r="J454" s="33"/>
      <c r="K454" s="33"/>
      <c r="L454" s="33"/>
      <c r="M454" s="33"/>
      <c r="N454" s="33"/>
      <c r="O454" s="33"/>
      <c r="P454" s="30"/>
      <c r="Q454" s="17"/>
      <c r="R454" s="143"/>
      <c r="S454" s="143"/>
      <c r="T454" s="143"/>
      <c r="U454" s="143"/>
      <c r="V454" s="143"/>
      <c r="W454" s="143"/>
      <c r="X454" s="143"/>
      <c r="Y454" s="143"/>
      <c r="Z454" s="143"/>
      <c r="AB454" s="143"/>
    </row>
    <row r="455" spans="2:31" ht="13.5" customHeight="1">
      <c r="B455" s="78"/>
      <c r="C455" s="55"/>
      <c r="D455" s="55"/>
      <c r="E455" s="55"/>
      <c r="F455" s="55"/>
      <c r="G455" s="55"/>
      <c r="H455" s="61"/>
      <c r="I455" s="61"/>
      <c r="J455" s="61"/>
      <c r="K455" s="61"/>
      <c r="L455" s="61"/>
      <c r="M455" s="61"/>
      <c r="N455" s="33"/>
      <c r="O455" s="79"/>
      <c r="P455" s="17"/>
      <c r="Q455" s="17"/>
      <c r="R455" s="143"/>
      <c r="S455" s="143"/>
      <c r="T455" s="143"/>
      <c r="U455" s="143"/>
      <c r="V455" s="143"/>
      <c r="W455" s="143"/>
      <c r="X455" s="143"/>
      <c r="Y455" s="143"/>
      <c r="Z455" s="143"/>
      <c r="AB455" s="143"/>
      <c r="AD455" s="289"/>
    </row>
    <row r="456" spans="2:31" ht="15.6">
      <c r="B456" s="78" t="s">
        <v>221</v>
      </c>
      <c r="C456" s="55"/>
      <c r="D456" s="55"/>
      <c r="E456" s="55"/>
      <c r="F456" s="55"/>
      <c r="G456" s="55"/>
      <c r="H456" s="61"/>
      <c r="I456" s="61"/>
      <c r="J456" s="61"/>
      <c r="K456" s="61"/>
      <c r="L456" s="61"/>
      <c r="M456" s="61"/>
      <c r="N456" s="33"/>
      <c r="O456" s="79" t="s">
        <v>222</v>
      </c>
      <c r="P456" s="17"/>
      <c r="Q456" s="17"/>
      <c r="R456" s="143"/>
      <c r="S456" s="143"/>
      <c r="T456" s="143"/>
      <c r="U456" s="143"/>
      <c r="V456" s="143"/>
      <c r="W456" s="143"/>
      <c r="X456" s="143"/>
      <c r="Y456" s="143"/>
      <c r="Z456" s="143"/>
      <c r="AA456" s="120" t="s">
        <v>2</v>
      </c>
    </row>
    <row r="457" spans="2:31">
      <c r="B457" s="163" t="s">
        <v>12</v>
      </c>
      <c r="C457" s="105">
        <v>2018</v>
      </c>
      <c r="D457" s="105">
        <v>2019</v>
      </c>
      <c r="E457" s="105">
        <v>2020</v>
      </c>
      <c r="F457" s="105">
        <v>2021</v>
      </c>
      <c r="G457" s="105">
        <v>2022</v>
      </c>
      <c r="H457" s="105">
        <v>2023</v>
      </c>
      <c r="I457" s="105">
        <v>2024</v>
      </c>
      <c r="J457" s="105">
        <v>2025</v>
      </c>
      <c r="K457" s="105">
        <v>2026</v>
      </c>
      <c r="L457" s="105">
        <v>2027</v>
      </c>
      <c r="M457" s="105">
        <v>2028</v>
      </c>
      <c r="N457" s="33"/>
      <c r="O457" s="163" t="s">
        <v>12</v>
      </c>
      <c r="P457" s="119">
        <v>2018</v>
      </c>
      <c r="Q457" s="119">
        <v>2019</v>
      </c>
      <c r="R457" s="119">
        <v>2020</v>
      </c>
      <c r="S457" s="119">
        <v>2021</v>
      </c>
      <c r="T457" s="119">
        <v>2022</v>
      </c>
      <c r="U457" s="119">
        <v>2023</v>
      </c>
      <c r="V457" s="119">
        <v>2024</v>
      </c>
      <c r="W457" s="119">
        <v>2025</v>
      </c>
      <c r="X457" s="119">
        <v>2026</v>
      </c>
      <c r="Y457" s="119">
        <v>2027</v>
      </c>
      <c r="Z457" s="119">
        <v>2028</v>
      </c>
      <c r="AA457" s="105" t="str">
        <f>$AA$139</f>
        <v>2022-2028</v>
      </c>
    </row>
    <row r="458" spans="2:31">
      <c r="B458" s="23" t="s">
        <v>214</v>
      </c>
      <c r="C458" s="49">
        <f>SUM(Ethernet!E13:E13)</f>
        <v>14084264</v>
      </c>
      <c r="D458" s="49">
        <f>SUM(Ethernet!F13:F13)</f>
        <v>12626905</v>
      </c>
      <c r="E458" s="49"/>
      <c r="F458" s="49"/>
      <c r="G458" s="49"/>
      <c r="H458" s="49"/>
      <c r="I458" s="49"/>
      <c r="J458" s="49"/>
      <c r="K458" s="49"/>
      <c r="L458" s="49"/>
      <c r="M458" s="134"/>
      <c r="N458" s="33"/>
      <c r="O458" s="36" t="str">
        <f>B458</f>
        <v>Short Reach (100m/300m)</v>
      </c>
      <c r="P458" s="106">
        <f>SUM(Ethernet!E100:E100)</f>
        <v>188.42638884181611</v>
      </c>
      <c r="Q458" s="106">
        <f>SUM(Ethernet!F100:F100)</f>
        <v>153.72384549999998</v>
      </c>
      <c r="R458" s="106"/>
      <c r="S458" s="106"/>
      <c r="T458" s="106"/>
      <c r="U458" s="106"/>
      <c r="V458" s="106"/>
      <c r="W458" s="106"/>
      <c r="X458" s="106"/>
      <c r="Y458" s="106"/>
      <c r="Z458" s="106"/>
      <c r="AA458" s="144" t="e">
        <f>(Z458/T458)^(1/6)-1</f>
        <v>#DIV/0!</v>
      </c>
      <c r="AD458" s="441"/>
      <c r="AE458" s="284"/>
    </row>
    <row r="459" spans="2:31">
      <c r="B459" s="23" t="s">
        <v>204</v>
      </c>
      <c r="C459" s="49">
        <f>SUM(Ethernet!E14:E14)</f>
        <v>7087259</v>
      </c>
      <c r="D459" s="49">
        <f>SUM(Ethernet!F14:F14)</f>
        <v>5481407</v>
      </c>
      <c r="E459" s="12"/>
      <c r="F459" s="12"/>
      <c r="G459" s="12"/>
      <c r="H459" s="12"/>
      <c r="I459" s="12"/>
      <c r="J459" s="12"/>
      <c r="K459" s="12"/>
      <c r="L459" s="12"/>
      <c r="M459" s="12"/>
      <c r="N459" s="33"/>
      <c r="O459" s="34" t="str">
        <f>B459</f>
        <v>Long Reach (10 km)</v>
      </c>
      <c r="P459" s="65">
        <f>SUM(Ethernet!E101:E101)</f>
        <v>175.26710676970723</v>
      </c>
      <c r="Q459" s="65">
        <f>SUM(Ethernet!F101:F101)</f>
        <v>122.24257185132863</v>
      </c>
      <c r="R459" s="65"/>
      <c r="S459" s="65"/>
      <c r="T459" s="65"/>
      <c r="U459" s="65"/>
      <c r="V459" s="65"/>
      <c r="W459" s="65"/>
      <c r="X459" s="65"/>
      <c r="Y459" s="65"/>
      <c r="Z459" s="65"/>
      <c r="AA459" s="145" t="e">
        <f>(Z459/T459)^(1/6)-1</f>
        <v>#DIV/0!</v>
      </c>
      <c r="AC459" s="137"/>
      <c r="AD459" s="441"/>
      <c r="AE459" s="285"/>
    </row>
    <row r="460" spans="2:31">
      <c r="B460" s="23" t="s">
        <v>206</v>
      </c>
      <c r="C460" s="49">
        <f>SUM(Ethernet!E15:E16)</f>
        <v>845482.1</v>
      </c>
      <c r="D460" s="49">
        <f>SUM(Ethernet!F15:F16)</f>
        <v>506727</v>
      </c>
      <c r="E460" s="212"/>
      <c r="F460" s="212"/>
      <c r="G460" s="212"/>
      <c r="H460" s="212"/>
      <c r="I460" s="212"/>
      <c r="J460" s="212"/>
      <c r="K460" s="212"/>
      <c r="L460" s="212"/>
      <c r="M460" s="212"/>
      <c r="N460" s="33"/>
      <c r="O460" s="23" t="str">
        <f>B460</f>
        <v>Extended Reach (40 &amp; 80 Km)</v>
      </c>
      <c r="P460" s="65">
        <f>SUM(Ethernet!E102:E103)</f>
        <v>107.72634092712892</v>
      </c>
      <c r="Q460" s="65">
        <f>SUM(Ethernet!F102:F103)</f>
        <v>54.224780328813537</v>
      </c>
      <c r="R460" s="65"/>
      <c r="S460" s="65"/>
      <c r="T460" s="65"/>
      <c r="U460" s="65"/>
      <c r="V460" s="65"/>
      <c r="W460" s="65"/>
      <c r="X460" s="65"/>
      <c r="Y460" s="65"/>
      <c r="Z460" s="65"/>
      <c r="AA460" s="145" t="e">
        <f>(Z460/T460)^(1/6)-1</f>
        <v>#DIV/0!</v>
      </c>
      <c r="AD460" s="441"/>
      <c r="AE460" s="285"/>
    </row>
    <row r="461" spans="2:31">
      <c r="B461" s="165" t="s">
        <v>101</v>
      </c>
      <c r="C461" s="112">
        <f>SUM(C458:C460)</f>
        <v>22017005.100000001</v>
      </c>
      <c r="D461" s="112">
        <f t="shared" ref="D461" si="43">SUM(D458:D460)</f>
        <v>18615039</v>
      </c>
      <c r="E461" s="112"/>
      <c r="F461" s="112"/>
      <c r="G461" s="112"/>
      <c r="H461" s="112"/>
      <c r="I461" s="112"/>
      <c r="J461" s="112"/>
      <c r="K461" s="112"/>
      <c r="L461" s="112"/>
      <c r="M461" s="112"/>
      <c r="N461" s="33"/>
      <c r="O461" s="167" t="s">
        <v>101</v>
      </c>
      <c r="P461" s="107">
        <f>SUM(P458:P460)</f>
        <v>471.41983653865225</v>
      </c>
      <c r="Q461" s="107">
        <f t="shared" ref="Q461" si="44">SUM(Q458:Q460)</f>
        <v>330.19119768014218</v>
      </c>
      <c r="R461" s="107"/>
      <c r="S461" s="107"/>
      <c r="T461" s="107"/>
      <c r="U461" s="107"/>
      <c r="V461" s="107"/>
      <c r="W461" s="107"/>
      <c r="X461" s="107"/>
      <c r="Y461" s="107"/>
      <c r="Z461" s="107"/>
      <c r="AA461" s="149" t="e">
        <f>(Z461/T461)^(1/6)-1</f>
        <v>#DIV/0!</v>
      </c>
    </row>
    <row r="462" spans="2:31">
      <c r="B462" s="17"/>
      <c r="C462" s="32"/>
      <c r="D462" s="32"/>
      <c r="E462" s="32"/>
      <c r="F462" s="32"/>
      <c r="G462" s="32"/>
      <c r="H462" s="33"/>
      <c r="I462" s="33"/>
      <c r="J462" s="33"/>
      <c r="K462" s="33"/>
      <c r="L462" s="33"/>
      <c r="M462" s="33"/>
      <c r="N462" s="33"/>
      <c r="O462" s="33"/>
      <c r="P462" s="30"/>
      <c r="Q462" s="17"/>
      <c r="R462" s="143"/>
      <c r="S462" s="143"/>
      <c r="T462" s="143"/>
      <c r="U462" s="143"/>
      <c r="V462" s="143"/>
      <c r="W462" s="143"/>
      <c r="X462" s="143"/>
      <c r="Y462" s="143"/>
      <c r="Z462" s="143"/>
      <c r="AB462" s="143"/>
    </row>
    <row r="463" spans="2:31" ht="15.6">
      <c r="B463" s="79" t="s">
        <v>223</v>
      </c>
      <c r="C463" s="32"/>
      <c r="D463" s="32"/>
      <c r="E463" s="32"/>
      <c r="F463" s="32"/>
      <c r="G463" s="32"/>
      <c r="H463" s="33"/>
      <c r="I463" s="33"/>
      <c r="J463" s="33"/>
      <c r="K463" s="33"/>
      <c r="L463" s="33"/>
      <c r="M463" s="33"/>
      <c r="N463" s="33"/>
      <c r="O463" s="79" t="s">
        <v>224</v>
      </c>
      <c r="P463" s="17"/>
      <c r="Q463" s="17"/>
      <c r="R463" s="143"/>
      <c r="S463" s="143"/>
      <c r="T463" s="143"/>
      <c r="U463" s="143"/>
      <c r="V463" s="143"/>
      <c r="W463" s="143"/>
      <c r="X463" s="143"/>
      <c r="Y463" s="143"/>
      <c r="Z463" s="143"/>
      <c r="AB463" s="143"/>
    </row>
    <row r="464" spans="2:31">
      <c r="B464" s="17"/>
      <c r="C464" s="32"/>
      <c r="D464" s="32"/>
      <c r="E464" s="32"/>
      <c r="F464" s="32"/>
      <c r="G464" s="32"/>
      <c r="H464" s="33"/>
      <c r="I464" s="33"/>
      <c r="J464" s="33"/>
      <c r="K464" s="33"/>
      <c r="L464" s="33"/>
      <c r="M464" s="33"/>
      <c r="N464" s="33"/>
      <c r="O464" s="33"/>
      <c r="P464" s="17"/>
      <c r="Q464" s="17"/>
      <c r="R464" s="143"/>
      <c r="S464" s="143"/>
      <c r="T464" s="143"/>
      <c r="U464" s="143"/>
      <c r="V464" s="143"/>
      <c r="W464" s="143"/>
      <c r="X464" s="143"/>
      <c r="Y464" s="143"/>
      <c r="Z464" s="143"/>
      <c r="AB464" s="143"/>
    </row>
    <row r="465" spans="2:28">
      <c r="B465" s="17"/>
      <c r="C465" s="32"/>
      <c r="D465" s="32"/>
      <c r="E465" s="32"/>
      <c r="F465" s="32"/>
      <c r="G465" s="32"/>
      <c r="H465" s="33"/>
      <c r="I465" s="33"/>
      <c r="J465" s="33"/>
      <c r="K465" s="33"/>
      <c r="L465" s="33"/>
      <c r="M465" s="33"/>
      <c r="N465" s="33"/>
      <c r="O465" s="33"/>
      <c r="P465" s="17"/>
      <c r="Q465" s="17"/>
      <c r="R465" s="143"/>
      <c r="S465" s="143"/>
      <c r="T465" s="143"/>
      <c r="U465" s="143"/>
      <c r="V465" s="143"/>
      <c r="W465" s="143"/>
      <c r="X465" s="143"/>
      <c r="Y465" s="143"/>
      <c r="Z465" s="143"/>
      <c r="AB465" s="143"/>
    </row>
    <row r="466" spans="2:28">
      <c r="B466" s="17"/>
      <c r="C466" s="32"/>
      <c r="D466" s="32"/>
      <c r="E466" s="32"/>
      <c r="F466" s="32"/>
      <c r="G466" s="32"/>
      <c r="H466" s="33"/>
      <c r="I466" s="33"/>
      <c r="J466" s="33"/>
      <c r="K466" s="33"/>
      <c r="L466" s="33"/>
      <c r="M466" s="33"/>
      <c r="N466" s="33"/>
      <c r="O466" s="33"/>
      <c r="P466" s="17"/>
      <c r="Q466" s="17"/>
      <c r="R466" s="143"/>
      <c r="S466" s="143"/>
      <c r="T466" s="143"/>
      <c r="U466" s="143"/>
      <c r="V466" s="143"/>
      <c r="W466" s="143"/>
      <c r="X466" s="143"/>
      <c r="Y466" s="143"/>
      <c r="Z466" s="143"/>
      <c r="AB466" s="143"/>
    </row>
    <row r="467" spans="2:28">
      <c r="B467" s="17"/>
      <c r="C467" s="32"/>
      <c r="D467" s="32"/>
      <c r="E467" s="32"/>
      <c r="F467" s="32"/>
      <c r="G467" s="32"/>
      <c r="H467" s="33"/>
      <c r="I467" s="33"/>
      <c r="J467" s="33"/>
      <c r="K467" s="33"/>
      <c r="L467" s="33"/>
      <c r="M467" s="33"/>
      <c r="N467" s="33"/>
      <c r="O467" s="33"/>
      <c r="P467" s="17"/>
      <c r="Q467" s="17"/>
      <c r="R467" s="143"/>
      <c r="S467" s="143"/>
      <c r="T467" s="143"/>
      <c r="U467" s="143"/>
      <c r="V467" s="143"/>
      <c r="W467" s="143"/>
      <c r="X467" s="143"/>
      <c r="Y467" s="143"/>
      <c r="Z467" s="143"/>
      <c r="AB467" s="143"/>
    </row>
    <row r="468" spans="2:28">
      <c r="B468" s="17"/>
      <c r="C468" s="32"/>
      <c r="D468" s="32"/>
      <c r="E468" s="32"/>
      <c r="F468" s="32"/>
      <c r="G468" s="32"/>
      <c r="H468" s="33"/>
      <c r="I468" s="33"/>
      <c r="J468" s="33"/>
      <c r="K468" s="33"/>
      <c r="L468" s="33"/>
      <c r="M468" s="33"/>
      <c r="N468" s="33"/>
      <c r="O468" s="33"/>
      <c r="P468" s="17"/>
      <c r="Q468" s="17"/>
      <c r="R468" s="143"/>
      <c r="S468" s="143"/>
      <c r="T468" s="143"/>
      <c r="U468" s="143"/>
      <c r="V468" s="143"/>
      <c r="W468" s="143"/>
      <c r="X468" s="143"/>
      <c r="Y468" s="143"/>
      <c r="Z468" s="143"/>
      <c r="AB468" s="143"/>
    </row>
    <row r="469" spans="2:28">
      <c r="B469" s="17"/>
      <c r="C469" s="32"/>
      <c r="D469" s="32"/>
      <c r="E469" s="32"/>
      <c r="F469" s="32"/>
      <c r="G469" s="32"/>
      <c r="H469" s="33"/>
      <c r="I469" s="33"/>
      <c r="J469" s="33"/>
      <c r="K469" s="33"/>
      <c r="L469" s="33"/>
      <c r="M469" s="33"/>
      <c r="N469" s="33"/>
      <c r="O469" s="33"/>
      <c r="P469" s="17"/>
      <c r="Q469" s="17"/>
      <c r="R469" s="143"/>
      <c r="S469" s="143"/>
      <c r="T469" s="143"/>
      <c r="U469" s="143"/>
      <c r="V469" s="143"/>
      <c r="W469" s="143"/>
      <c r="X469" s="143"/>
      <c r="Y469" s="143"/>
      <c r="Z469" s="143"/>
      <c r="AB469" s="143"/>
    </row>
    <row r="470" spans="2:28">
      <c r="B470" s="17"/>
      <c r="C470" s="32"/>
      <c r="D470" s="32"/>
      <c r="E470" s="32"/>
      <c r="F470" s="32"/>
      <c r="G470" s="32"/>
      <c r="H470" s="33"/>
      <c r="I470" s="33"/>
      <c r="J470" s="33"/>
      <c r="K470" s="33"/>
      <c r="L470" s="33"/>
      <c r="M470" s="33"/>
      <c r="N470" s="33"/>
      <c r="O470" s="33"/>
      <c r="P470" s="17"/>
      <c r="Q470" s="17"/>
      <c r="R470" s="143"/>
      <c r="S470" s="143"/>
      <c r="T470" s="143"/>
      <c r="U470" s="143"/>
      <c r="V470" s="143"/>
      <c r="W470" s="143"/>
      <c r="X470" s="143"/>
      <c r="Y470" s="143"/>
      <c r="Z470" s="143"/>
      <c r="AB470" s="143"/>
    </row>
    <row r="471" spans="2:28">
      <c r="B471" s="17"/>
      <c r="C471" s="32"/>
      <c r="D471" s="32"/>
      <c r="E471" s="32"/>
      <c r="F471" s="32"/>
      <c r="G471" s="32"/>
      <c r="H471" s="33"/>
      <c r="I471" s="33"/>
      <c r="J471" s="33"/>
      <c r="K471" s="33"/>
      <c r="L471" s="33"/>
      <c r="M471" s="33"/>
      <c r="N471" s="33"/>
      <c r="O471" s="33"/>
      <c r="P471" s="17"/>
      <c r="Q471" s="17"/>
      <c r="R471" s="143"/>
      <c r="S471" s="143"/>
      <c r="T471" s="143"/>
      <c r="U471" s="143"/>
      <c r="V471" s="143"/>
      <c r="W471" s="143"/>
      <c r="X471" s="143"/>
      <c r="Y471" s="143"/>
      <c r="Z471" s="143"/>
      <c r="AB471" s="143"/>
    </row>
    <row r="472" spans="2:28">
      <c r="B472" s="17"/>
      <c r="C472" s="32"/>
      <c r="D472" s="32"/>
      <c r="E472" s="32"/>
      <c r="F472" s="32"/>
      <c r="G472" s="32"/>
      <c r="H472" s="33"/>
      <c r="I472" s="33"/>
      <c r="J472" s="33"/>
      <c r="K472" s="33"/>
      <c r="L472" s="33"/>
      <c r="M472" s="33"/>
      <c r="N472" s="33"/>
      <c r="O472" s="33"/>
      <c r="P472" s="17"/>
      <c r="Q472" s="17"/>
      <c r="R472" s="143"/>
      <c r="S472" s="143"/>
      <c r="T472" s="143"/>
      <c r="U472" s="143"/>
      <c r="V472" s="143"/>
      <c r="W472" s="143"/>
      <c r="X472" s="143"/>
      <c r="Y472" s="143"/>
      <c r="Z472" s="143"/>
      <c r="AB472" s="143"/>
    </row>
    <row r="473" spans="2:28">
      <c r="B473" s="17"/>
      <c r="C473" s="32"/>
      <c r="D473" s="32"/>
      <c r="E473" s="32"/>
      <c r="F473" s="32"/>
      <c r="G473" s="32"/>
      <c r="H473" s="33"/>
      <c r="I473" s="33"/>
      <c r="J473" s="33"/>
      <c r="K473" s="33"/>
      <c r="L473" s="33"/>
      <c r="M473" s="33"/>
      <c r="N473" s="33"/>
      <c r="O473" s="33"/>
      <c r="P473" s="17"/>
      <c r="Q473" s="17"/>
      <c r="R473" s="143"/>
      <c r="S473" s="143"/>
      <c r="T473" s="143"/>
      <c r="U473" s="143"/>
      <c r="V473" s="143"/>
      <c r="W473" s="143"/>
      <c r="X473" s="143"/>
      <c r="Y473" s="143"/>
      <c r="Z473" s="143"/>
      <c r="AB473" s="143"/>
    </row>
    <row r="474" spans="2:28">
      <c r="B474" s="17"/>
      <c r="C474" s="32"/>
      <c r="D474" s="32"/>
      <c r="E474" s="32"/>
      <c r="F474" s="32"/>
      <c r="G474" s="32"/>
      <c r="H474" s="33"/>
      <c r="I474" s="33"/>
      <c r="J474" s="33"/>
      <c r="K474" s="33"/>
      <c r="L474" s="33"/>
      <c r="M474" s="33"/>
      <c r="N474" s="33"/>
      <c r="O474" s="33"/>
      <c r="P474" s="17"/>
      <c r="Q474" s="17"/>
      <c r="R474" s="143"/>
      <c r="S474" s="143"/>
      <c r="T474" s="143"/>
      <c r="U474" s="143"/>
      <c r="V474" s="143"/>
      <c r="W474" s="143"/>
      <c r="X474" s="143"/>
      <c r="Y474" s="143"/>
      <c r="Z474" s="143"/>
      <c r="AB474" s="143"/>
    </row>
    <row r="475" spans="2:28">
      <c r="B475" s="17"/>
      <c r="C475" s="32"/>
      <c r="D475" s="32"/>
      <c r="E475" s="32"/>
      <c r="F475" s="32"/>
      <c r="G475" s="32"/>
      <c r="H475" s="33"/>
      <c r="I475" s="33"/>
      <c r="J475" s="33"/>
      <c r="K475" s="33"/>
      <c r="L475" s="33"/>
      <c r="M475" s="33"/>
      <c r="N475" s="33"/>
      <c r="O475" s="33"/>
      <c r="P475" s="17"/>
      <c r="Q475" s="17"/>
      <c r="R475" s="143"/>
      <c r="S475" s="143"/>
      <c r="T475" s="143"/>
      <c r="U475" s="143"/>
      <c r="V475" s="143"/>
      <c r="W475" s="143"/>
      <c r="X475" s="143"/>
      <c r="Y475" s="143"/>
      <c r="Z475" s="143"/>
      <c r="AB475" s="143"/>
    </row>
    <row r="476" spans="2:28">
      <c r="B476" s="17"/>
      <c r="C476" s="32"/>
      <c r="D476" s="32"/>
      <c r="E476" s="32"/>
      <c r="F476" s="32"/>
      <c r="G476" s="32"/>
      <c r="H476" s="33"/>
      <c r="I476" s="33"/>
      <c r="J476" s="33"/>
      <c r="K476" s="33"/>
      <c r="L476" s="33"/>
      <c r="M476" s="33"/>
      <c r="N476" s="33"/>
      <c r="O476" s="33"/>
      <c r="P476" s="17"/>
      <c r="Q476" s="17"/>
      <c r="R476" s="143"/>
      <c r="S476" s="143"/>
      <c r="T476" s="143"/>
      <c r="U476" s="143"/>
      <c r="V476" s="143"/>
      <c r="W476" s="143"/>
      <c r="X476" s="143"/>
      <c r="Y476" s="143"/>
      <c r="Z476" s="143"/>
      <c r="AB476" s="143"/>
    </row>
    <row r="477" spans="2:28">
      <c r="B477" s="17"/>
      <c r="C477" s="32"/>
      <c r="D477" s="32"/>
      <c r="E477" s="32"/>
      <c r="F477" s="32"/>
      <c r="G477" s="32"/>
      <c r="H477" s="33"/>
      <c r="I477" s="33"/>
      <c r="J477" s="33"/>
      <c r="K477" s="33"/>
      <c r="L477" s="33"/>
      <c r="M477" s="33"/>
      <c r="N477" s="33"/>
      <c r="O477" s="33"/>
      <c r="P477" s="17"/>
      <c r="Q477" s="17"/>
      <c r="R477" s="143"/>
      <c r="S477" s="143"/>
      <c r="T477" s="143"/>
      <c r="U477" s="143"/>
      <c r="V477" s="143"/>
      <c r="W477" s="143"/>
      <c r="X477" s="143"/>
      <c r="Y477" s="143"/>
      <c r="Z477" s="143"/>
      <c r="AB477" s="143"/>
    </row>
    <row r="478" spans="2:28">
      <c r="B478" s="17"/>
      <c r="C478" s="32"/>
      <c r="D478" s="32"/>
      <c r="E478" s="32"/>
      <c r="F478" s="32"/>
      <c r="G478" s="32"/>
      <c r="H478" s="33"/>
      <c r="I478" s="33"/>
      <c r="J478" s="33"/>
      <c r="K478" s="33"/>
      <c r="L478" s="33"/>
      <c r="M478" s="33"/>
      <c r="N478" s="33"/>
      <c r="O478" s="33"/>
      <c r="P478" s="17"/>
      <c r="Q478" s="17"/>
      <c r="R478" s="143"/>
      <c r="S478" s="143"/>
      <c r="T478" s="143"/>
      <c r="U478" s="143"/>
      <c r="V478" s="143"/>
      <c r="W478" s="143"/>
      <c r="X478" s="143"/>
      <c r="Y478" s="143"/>
      <c r="Z478" s="143"/>
      <c r="AB478" s="143"/>
    </row>
    <row r="479" spans="2:28" ht="15.6">
      <c r="B479" s="51"/>
      <c r="C479" s="32"/>
      <c r="D479" s="32"/>
      <c r="E479" s="32"/>
      <c r="F479" s="32"/>
      <c r="G479" s="32"/>
      <c r="H479" s="33"/>
      <c r="I479" s="33"/>
      <c r="J479" s="33"/>
      <c r="K479" s="33"/>
      <c r="L479" s="33"/>
      <c r="M479" s="33"/>
      <c r="N479" s="33"/>
      <c r="O479" s="33"/>
      <c r="P479" s="17"/>
      <c r="Q479" s="17"/>
      <c r="R479" s="143"/>
      <c r="S479" s="143"/>
      <c r="T479" s="143"/>
      <c r="U479" s="143"/>
      <c r="V479" s="143"/>
      <c r="W479" s="143"/>
      <c r="X479" s="143"/>
      <c r="Y479" s="143"/>
      <c r="Z479" s="143"/>
      <c r="AB479" s="143"/>
    </row>
    <row r="480" spans="2:28">
      <c r="B480" s="17"/>
      <c r="C480" s="32"/>
      <c r="D480" s="32"/>
      <c r="E480" s="32"/>
      <c r="F480" s="32"/>
      <c r="G480" s="32"/>
      <c r="H480" s="33"/>
      <c r="I480" s="33"/>
      <c r="J480" s="33"/>
      <c r="K480" s="33"/>
      <c r="L480" s="33"/>
      <c r="M480" s="33"/>
      <c r="N480" s="33"/>
      <c r="O480" s="33"/>
      <c r="P480" s="17"/>
      <c r="Q480" s="17"/>
      <c r="R480" s="143"/>
      <c r="S480" s="143"/>
      <c r="T480" s="143"/>
      <c r="U480" s="143"/>
      <c r="V480" s="143"/>
      <c r="W480" s="143"/>
      <c r="X480" s="143"/>
      <c r="Y480" s="143"/>
      <c r="Z480" s="143"/>
      <c r="AB480" s="143"/>
    </row>
    <row r="481" spans="2:31">
      <c r="B481" s="17"/>
      <c r="C481" s="32"/>
      <c r="D481" s="32"/>
      <c r="E481" s="32"/>
      <c r="F481" s="32"/>
      <c r="G481" s="32"/>
      <c r="H481" s="33"/>
      <c r="I481" s="33"/>
      <c r="J481" s="33"/>
      <c r="K481" s="33"/>
      <c r="L481" s="33"/>
      <c r="M481" s="33"/>
      <c r="N481" s="33"/>
      <c r="O481" s="33"/>
      <c r="P481" s="17"/>
      <c r="Q481" s="17"/>
      <c r="R481" s="143"/>
      <c r="S481" s="143"/>
      <c r="T481" s="143"/>
      <c r="U481" s="143"/>
      <c r="V481" s="143"/>
      <c r="W481" s="143"/>
      <c r="X481" s="143"/>
      <c r="Y481" s="143"/>
      <c r="Z481" s="143"/>
      <c r="AB481" s="143"/>
    </row>
    <row r="482" spans="2:31">
      <c r="B482" s="17"/>
      <c r="C482" s="32"/>
      <c r="D482" s="32"/>
      <c r="E482" s="32"/>
      <c r="F482" s="32"/>
      <c r="G482" s="32"/>
      <c r="H482" s="33"/>
      <c r="I482" s="33"/>
      <c r="J482" s="33"/>
      <c r="K482" s="33"/>
      <c r="L482" s="33"/>
      <c r="M482" s="33"/>
      <c r="N482" s="33"/>
      <c r="O482" s="33"/>
      <c r="P482" s="17"/>
      <c r="Q482" s="17"/>
      <c r="R482" s="143"/>
      <c r="S482" s="143"/>
      <c r="T482" s="143"/>
      <c r="U482" s="143"/>
      <c r="V482" s="143"/>
      <c r="W482" s="143"/>
      <c r="X482" s="143"/>
      <c r="Y482" s="143"/>
      <c r="Z482" s="143"/>
      <c r="AB482" s="143"/>
    </row>
    <row r="483" spans="2:31" ht="15.6">
      <c r="B483" s="78"/>
      <c r="C483" s="55"/>
      <c r="D483" s="55"/>
      <c r="E483" s="55"/>
      <c r="F483" s="55"/>
      <c r="G483" s="55"/>
      <c r="H483" s="61"/>
      <c r="I483" s="61"/>
      <c r="J483" s="61"/>
      <c r="K483" s="61"/>
      <c r="L483" s="61"/>
      <c r="M483" s="61"/>
      <c r="N483" s="33"/>
      <c r="O483" s="79"/>
      <c r="P483" s="17"/>
      <c r="Q483" s="17"/>
      <c r="R483" s="143"/>
      <c r="S483" s="143"/>
      <c r="T483" s="143"/>
      <c r="U483" s="143"/>
      <c r="V483" s="143"/>
      <c r="W483" s="143"/>
      <c r="X483" s="143"/>
      <c r="Y483" s="143"/>
      <c r="Z483" s="143"/>
      <c r="AB483" s="143"/>
      <c r="AD483" s="289"/>
    </row>
    <row r="484" spans="2:31" ht="15.6">
      <c r="B484" s="78" t="s">
        <v>225</v>
      </c>
      <c r="C484" s="55"/>
      <c r="D484" s="55"/>
      <c r="E484" s="55"/>
      <c r="F484" s="55"/>
      <c r="G484" s="55"/>
      <c r="H484" s="61"/>
      <c r="I484" s="61"/>
      <c r="J484" s="61"/>
      <c r="K484" s="61"/>
      <c r="L484" s="61"/>
      <c r="M484" s="61"/>
      <c r="N484" s="33"/>
      <c r="O484" s="79" t="s">
        <v>226</v>
      </c>
      <c r="P484" s="17"/>
      <c r="Q484" s="17"/>
      <c r="R484" s="143"/>
      <c r="S484" s="143"/>
      <c r="T484" s="143"/>
      <c r="U484" s="143"/>
      <c r="V484" s="143"/>
      <c r="W484" s="143"/>
      <c r="X484" s="143"/>
      <c r="Y484" s="143"/>
      <c r="Z484" s="143"/>
      <c r="AA484" s="120" t="s">
        <v>2</v>
      </c>
    </row>
    <row r="485" spans="2:31">
      <c r="B485" s="163" t="s">
        <v>12</v>
      </c>
      <c r="C485" s="105">
        <v>2018</v>
      </c>
      <c r="D485" s="105">
        <v>2019</v>
      </c>
      <c r="E485" s="105">
        <v>2020</v>
      </c>
      <c r="F485" s="105">
        <v>2021</v>
      </c>
      <c r="G485" s="105">
        <v>2022</v>
      </c>
      <c r="H485" s="105">
        <v>2023</v>
      </c>
      <c r="I485" s="105">
        <v>2024</v>
      </c>
      <c r="J485" s="105">
        <v>2025</v>
      </c>
      <c r="K485" s="105">
        <v>2026</v>
      </c>
      <c r="L485" s="105">
        <v>2027</v>
      </c>
      <c r="M485" s="105">
        <v>2028</v>
      </c>
      <c r="N485" s="33"/>
      <c r="O485" s="169" t="s">
        <v>12</v>
      </c>
      <c r="P485" s="119">
        <v>2018</v>
      </c>
      <c r="Q485" s="119">
        <v>2019</v>
      </c>
      <c r="R485" s="119">
        <v>2020</v>
      </c>
      <c r="S485" s="119">
        <v>2021</v>
      </c>
      <c r="T485" s="119">
        <v>2022</v>
      </c>
      <c r="U485" s="119">
        <v>2023</v>
      </c>
      <c r="V485" s="119">
        <v>2024</v>
      </c>
      <c r="W485" s="119">
        <v>2025</v>
      </c>
      <c r="X485" s="119">
        <v>2026</v>
      </c>
      <c r="Y485" s="119">
        <v>2027</v>
      </c>
      <c r="Z485" s="119">
        <v>2028</v>
      </c>
      <c r="AA485" s="105" t="str">
        <f>$AA$139</f>
        <v>2022-2028</v>
      </c>
      <c r="AD485" s="441"/>
      <c r="AE485" s="284"/>
    </row>
    <row r="486" spans="2:31">
      <c r="B486" s="23" t="s">
        <v>214</v>
      </c>
      <c r="C486" s="134">
        <f>SUM(Ethernet!E19:E19)</f>
        <v>2046033.5</v>
      </c>
      <c r="D486" s="134">
        <f>SUM(Ethernet!F19:F19)</f>
        <v>1412949</v>
      </c>
      <c r="E486" s="134"/>
      <c r="F486" s="134"/>
      <c r="G486" s="134"/>
      <c r="H486" s="134"/>
      <c r="I486" s="134"/>
      <c r="J486" s="134"/>
      <c r="K486" s="134"/>
      <c r="L486" s="134"/>
      <c r="M486" s="134"/>
      <c r="N486" s="33"/>
      <c r="O486" s="170" t="str">
        <f>B486</f>
        <v>Short Reach (100m/300m)</v>
      </c>
      <c r="P486" s="106">
        <f>SUM(Ethernet!E106:E106)</f>
        <v>222.61867618970373</v>
      </c>
      <c r="Q486" s="106">
        <f>SUM(Ethernet!F106:F106)</f>
        <v>147.62932721428569</v>
      </c>
      <c r="R486" s="106"/>
      <c r="S486" s="106"/>
      <c r="T486" s="106"/>
      <c r="U486" s="106"/>
      <c r="V486" s="106"/>
      <c r="W486" s="106"/>
      <c r="X486" s="106"/>
      <c r="Y486" s="106"/>
      <c r="Z486" s="106"/>
      <c r="AA486" s="144" t="e">
        <f>(Z486/T486)^(1/6)-1</f>
        <v>#DIV/0!</v>
      </c>
      <c r="AC486" s="137"/>
      <c r="AD486" s="441"/>
      <c r="AE486" s="285"/>
    </row>
    <row r="487" spans="2:31">
      <c r="B487" s="23" t="s">
        <v>215</v>
      </c>
      <c r="C487" s="12">
        <f>SUM(Ethernet!E20:E22)</f>
        <v>774529</v>
      </c>
      <c r="D487" s="12">
        <f>SUM(Ethernet!F20:F22)</f>
        <v>927290</v>
      </c>
      <c r="E487" s="12"/>
      <c r="F487" s="12"/>
      <c r="G487" s="12"/>
      <c r="H487" s="12"/>
      <c r="I487" s="12"/>
      <c r="J487" s="12"/>
      <c r="K487" s="12"/>
      <c r="L487" s="12"/>
      <c r="M487" s="12"/>
      <c r="N487" s="33"/>
      <c r="O487" s="23" t="str">
        <f>B487</f>
        <v>Intermediate Reach (0.5-2 km)</v>
      </c>
      <c r="P487" s="65">
        <f>SUM(Ethernet!E107:E109)</f>
        <v>209.10543025999999</v>
      </c>
      <c r="Q487" s="65">
        <f>SUM(Ethernet!F107:F109)</f>
        <v>222.92360288588327</v>
      </c>
      <c r="R487" s="65"/>
      <c r="S487" s="65"/>
      <c r="T487" s="65"/>
      <c r="U487" s="65"/>
      <c r="V487" s="65"/>
      <c r="W487" s="65"/>
      <c r="X487" s="65"/>
      <c r="Y487" s="65"/>
      <c r="Z487" s="65"/>
      <c r="AA487" s="145" t="e">
        <f>(Z487/T487)^(1/6)-1</f>
        <v>#DIV/0!</v>
      </c>
      <c r="AC487" s="137"/>
      <c r="AD487" s="441"/>
      <c r="AE487" s="285"/>
    </row>
    <row r="488" spans="2:31">
      <c r="B488" s="23" t="s">
        <v>204</v>
      </c>
      <c r="C488" s="12">
        <f>SUM(Ethernet!E23:E23)</f>
        <v>269337</v>
      </c>
      <c r="D488" s="12">
        <f>SUM(Ethernet!F23:F23)</f>
        <v>345066</v>
      </c>
      <c r="E488" s="12"/>
      <c r="F488" s="12"/>
      <c r="G488" s="12"/>
      <c r="H488" s="12"/>
      <c r="I488" s="12"/>
      <c r="J488" s="12"/>
      <c r="K488" s="12"/>
      <c r="L488" s="12"/>
      <c r="M488" s="12"/>
      <c r="N488" s="33"/>
      <c r="O488" s="23" t="s">
        <v>103</v>
      </c>
      <c r="P488" s="65">
        <f>SUM(Ethernet!E110:E110)</f>
        <v>97.438304479999957</v>
      </c>
      <c r="Q488" s="65">
        <f>SUM(Ethernet!F110:F110)</f>
        <v>85.682108285300913</v>
      </c>
      <c r="R488" s="65"/>
      <c r="S488" s="65"/>
      <c r="T488" s="65"/>
      <c r="U488" s="65"/>
      <c r="V488" s="65"/>
      <c r="W488" s="65"/>
      <c r="X488" s="65"/>
      <c r="Y488" s="65"/>
      <c r="Z488" s="65"/>
      <c r="AA488" s="145" t="e">
        <f>(Z488/T488)^(1/6)-1</f>
        <v>#DIV/0!</v>
      </c>
    </row>
    <row r="489" spans="2:31">
      <c r="B489" s="23" t="s">
        <v>205</v>
      </c>
      <c r="C489" s="212">
        <f>Ethernet!E24</f>
        <v>8224</v>
      </c>
      <c r="D489" s="212">
        <f>Ethernet!F24</f>
        <v>4475</v>
      </c>
      <c r="E489" s="212"/>
      <c r="F489" s="212"/>
      <c r="G489" s="212"/>
      <c r="H489" s="212"/>
      <c r="I489" s="212"/>
      <c r="J489" s="212"/>
      <c r="K489" s="212"/>
      <c r="L489" s="212"/>
      <c r="M489" s="212"/>
      <c r="N489" s="33"/>
      <c r="O489" s="26" t="s">
        <v>122</v>
      </c>
      <c r="P489" s="65">
        <f>Ethernet!E111</f>
        <v>10.321537999999995</v>
      </c>
      <c r="Q489" s="65">
        <f>Ethernet!F111</f>
        <v>4.001973000000004</v>
      </c>
      <c r="R489" s="65"/>
      <c r="S489" s="65"/>
      <c r="T489" s="65"/>
      <c r="U489" s="65"/>
      <c r="V489" s="65"/>
      <c r="W489" s="65"/>
      <c r="X489" s="65"/>
      <c r="Y489" s="65"/>
      <c r="Z489" s="65"/>
      <c r="AA489" s="145"/>
    </row>
    <row r="490" spans="2:31">
      <c r="B490" s="165" t="s">
        <v>101</v>
      </c>
      <c r="C490" s="173">
        <f t="shared" ref="C490:D490" si="45">SUM(C486:C489)</f>
        <v>3098123.5</v>
      </c>
      <c r="D490" s="173">
        <f t="shared" si="45"/>
        <v>2689780</v>
      </c>
      <c r="E490" s="112"/>
      <c r="F490" s="112"/>
      <c r="G490" s="112"/>
      <c r="H490" s="112"/>
      <c r="I490" s="112"/>
      <c r="J490" s="112"/>
      <c r="K490" s="112"/>
      <c r="L490" s="112"/>
      <c r="M490" s="112"/>
      <c r="N490" s="33"/>
      <c r="O490" s="26" t="s">
        <v>101</v>
      </c>
      <c r="P490" s="171">
        <f t="shared" ref="P490:Q490" si="46">SUM(P486:P489)</f>
        <v>539.48394892970373</v>
      </c>
      <c r="Q490" s="171">
        <f t="shared" si="46"/>
        <v>460.23701138546988</v>
      </c>
      <c r="R490" s="171"/>
      <c r="S490" s="171"/>
      <c r="T490" s="171"/>
      <c r="U490" s="171"/>
      <c r="V490" s="171"/>
      <c r="W490" s="171"/>
      <c r="X490" s="171"/>
      <c r="Y490" s="171"/>
      <c r="Z490" s="171"/>
      <c r="AA490" s="149" t="e">
        <f>(Z490/T490)^(1/6)-1</f>
        <v>#DIV/0!</v>
      </c>
    </row>
    <row r="491" spans="2:31">
      <c r="B491" s="17"/>
      <c r="C491" s="32"/>
      <c r="D491" s="32"/>
      <c r="E491" s="32"/>
      <c r="F491" s="32"/>
      <c r="G491" s="32"/>
      <c r="H491" s="32"/>
      <c r="I491" s="32"/>
      <c r="J491" s="32"/>
      <c r="K491" s="32"/>
      <c r="L491" s="32"/>
      <c r="M491" s="32"/>
      <c r="N491" s="33"/>
      <c r="O491" s="33"/>
      <c r="P491" s="17"/>
      <c r="Q491" s="17"/>
      <c r="R491" s="143"/>
      <c r="S491" s="143"/>
      <c r="T491" s="143"/>
      <c r="U491" s="143"/>
      <c r="V491" s="143"/>
      <c r="W491" s="143"/>
      <c r="X491" s="143"/>
      <c r="Y491" s="143"/>
      <c r="Z491" s="143"/>
      <c r="AB491" s="143"/>
    </row>
    <row r="492" spans="2:31">
      <c r="B492" s="17"/>
      <c r="C492" s="32"/>
      <c r="D492" s="32"/>
      <c r="E492" s="32"/>
      <c r="F492" s="32"/>
      <c r="G492" s="32"/>
      <c r="H492" s="33"/>
      <c r="I492" s="33"/>
      <c r="J492" s="33"/>
      <c r="K492" s="33"/>
      <c r="L492" s="33"/>
      <c r="M492" s="33"/>
      <c r="N492" s="33"/>
      <c r="O492" s="33"/>
      <c r="P492" s="17"/>
      <c r="Q492" s="17"/>
      <c r="R492" s="143"/>
      <c r="S492" s="143"/>
      <c r="T492" s="143"/>
      <c r="U492" s="143"/>
      <c r="V492" s="143"/>
      <c r="W492" s="143"/>
      <c r="X492" s="143"/>
      <c r="Y492" s="143"/>
      <c r="Z492" s="143"/>
      <c r="AB492" s="143"/>
    </row>
    <row r="493" spans="2:31" ht="15.6">
      <c r="B493" s="79" t="s">
        <v>227</v>
      </c>
      <c r="C493" s="32"/>
      <c r="D493" s="32"/>
      <c r="E493" s="32"/>
      <c r="F493" s="32"/>
      <c r="G493" s="32"/>
      <c r="H493" s="33"/>
      <c r="I493" s="33"/>
      <c r="J493" s="33"/>
      <c r="K493" s="33"/>
      <c r="L493" s="33"/>
      <c r="M493" s="33"/>
      <c r="N493" s="33"/>
      <c r="O493" s="79" t="s">
        <v>228</v>
      </c>
      <c r="P493" s="17"/>
      <c r="Q493" s="17"/>
      <c r="R493" s="143"/>
      <c r="S493" s="143"/>
      <c r="T493" s="143"/>
      <c r="U493" s="143"/>
      <c r="V493" s="143"/>
      <c r="W493" s="143"/>
      <c r="X493" s="143"/>
      <c r="Y493" s="143"/>
      <c r="Z493" s="143"/>
      <c r="AB493" s="143"/>
    </row>
    <row r="494" spans="2:31">
      <c r="B494" s="17"/>
      <c r="C494" s="32"/>
      <c r="D494" s="32"/>
      <c r="E494" s="32"/>
      <c r="F494" s="32"/>
      <c r="G494" s="32"/>
      <c r="H494" s="33"/>
      <c r="I494" s="33"/>
      <c r="J494" s="33"/>
      <c r="K494" s="33"/>
      <c r="L494" s="33"/>
      <c r="M494" s="33"/>
      <c r="N494" s="33"/>
      <c r="O494" s="33"/>
      <c r="P494" s="17"/>
      <c r="Q494" s="17"/>
      <c r="R494" s="143"/>
      <c r="S494" s="143"/>
      <c r="T494" s="143"/>
      <c r="U494" s="143"/>
      <c r="V494" s="143"/>
      <c r="W494" s="143"/>
      <c r="X494" s="143"/>
      <c r="Y494" s="143"/>
      <c r="Z494" s="143"/>
      <c r="AB494" s="143"/>
    </row>
    <row r="495" spans="2:31">
      <c r="B495" s="17"/>
      <c r="C495" s="32"/>
      <c r="D495" s="32"/>
      <c r="E495" s="32"/>
      <c r="F495" s="32"/>
      <c r="G495" s="32"/>
      <c r="H495" s="33"/>
      <c r="I495" s="33"/>
      <c r="J495" s="33"/>
      <c r="K495" s="33"/>
      <c r="L495" s="33"/>
      <c r="M495" s="33"/>
      <c r="N495" s="33"/>
      <c r="O495" s="33"/>
      <c r="P495" s="17"/>
      <c r="Q495" s="17"/>
      <c r="R495" s="143"/>
      <c r="S495" s="143"/>
      <c r="T495" s="143"/>
      <c r="U495" s="143"/>
      <c r="V495" s="143"/>
      <c r="W495" s="143"/>
      <c r="X495" s="143"/>
      <c r="Y495" s="143"/>
      <c r="Z495" s="143"/>
      <c r="AB495" s="143"/>
    </row>
    <row r="496" spans="2:31">
      <c r="B496" s="17"/>
      <c r="C496" s="32"/>
      <c r="D496" s="32"/>
      <c r="E496" s="32"/>
      <c r="F496" s="32"/>
      <c r="G496" s="32"/>
      <c r="H496" s="33"/>
      <c r="I496" s="33"/>
      <c r="J496" s="33"/>
      <c r="K496" s="33"/>
      <c r="L496" s="33"/>
      <c r="M496" s="33"/>
      <c r="N496" s="33"/>
      <c r="O496" s="33"/>
      <c r="P496" s="17"/>
      <c r="Q496" s="17"/>
      <c r="R496" s="143"/>
      <c r="S496" s="143"/>
      <c r="T496" s="143"/>
      <c r="U496" s="143"/>
      <c r="V496" s="143"/>
      <c r="W496" s="143"/>
      <c r="X496" s="143"/>
      <c r="Y496" s="143"/>
      <c r="Z496" s="143"/>
      <c r="AB496" s="143"/>
    </row>
    <row r="497" spans="2:28">
      <c r="B497" s="17"/>
      <c r="C497" s="32"/>
      <c r="D497" s="32"/>
      <c r="E497" s="32"/>
      <c r="F497" s="32"/>
      <c r="G497" s="32"/>
      <c r="H497" s="33"/>
      <c r="I497" s="33"/>
      <c r="J497" s="33"/>
      <c r="K497" s="33"/>
      <c r="L497" s="33"/>
      <c r="M497" s="33"/>
      <c r="N497" s="33"/>
      <c r="O497" s="33"/>
      <c r="P497" s="17"/>
      <c r="Q497" s="17"/>
      <c r="R497" s="143"/>
      <c r="S497" s="143"/>
      <c r="T497" s="143"/>
      <c r="U497" s="143"/>
      <c r="V497" s="143"/>
      <c r="W497" s="143"/>
      <c r="X497" s="143"/>
      <c r="Y497" s="143"/>
      <c r="Z497" s="143"/>
      <c r="AB497" s="143"/>
    </row>
    <row r="498" spans="2:28">
      <c r="B498" s="17"/>
      <c r="C498" s="32"/>
      <c r="D498" s="32"/>
      <c r="E498" s="32"/>
      <c r="F498" s="32"/>
      <c r="G498" s="32"/>
      <c r="H498" s="33"/>
      <c r="I498" s="33"/>
      <c r="J498" s="33"/>
      <c r="K498" s="33"/>
      <c r="L498" s="33"/>
      <c r="M498" s="33"/>
      <c r="N498" s="33"/>
      <c r="O498" s="33"/>
      <c r="P498" s="17"/>
      <c r="Q498" s="17"/>
      <c r="R498" s="143"/>
      <c r="S498" s="143"/>
      <c r="T498" s="143"/>
      <c r="U498" s="143"/>
      <c r="V498" s="143"/>
      <c r="W498" s="143"/>
      <c r="X498" s="143"/>
      <c r="Y498" s="143"/>
      <c r="Z498" s="143"/>
      <c r="AB498" s="143"/>
    </row>
    <row r="499" spans="2:28">
      <c r="B499" s="17"/>
      <c r="C499" s="32"/>
      <c r="D499" s="32"/>
      <c r="E499" s="32"/>
      <c r="F499" s="32"/>
      <c r="G499" s="32"/>
      <c r="H499" s="33"/>
      <c r="I499" s="33"/>
      <c r="J499" s="33"/>
      <c r="K499" s="33"/>
      <c r="L499" s="33"/>
      <c r="M499" s="33"/>
      <c r="N499" s="33"/>
      <c r="O499" s="33"/>
      <c r="P499" s="17"/>
      <c r="Q499" s="17"/>
      <c r="R499" s="143"/>
      <c r="S499" s="143"/>
      <c r="T499" s="143"/>
      <c r="U499" s="143"/>
      <c r="V499" s="143"/>
      <c r="W499" s="143"/>
      <c r="X499" s="143"/>
      <c r="Y499" s="143"/>
      <c r="Z499" s="143"/>
      <c r="AB499" s="143"/>
    </row>
    <row r="500" spans="2:28">
      <c r="B500" s="17"/>
      <c r="C500" s="32"/>
      <c r="D500" s="32"/>
      <c r="E500" s="32"/>
      <c r="F500" s="32"/>
      <c r="G500" s="32"/>
      <c r="H500" s="33"/>
      <c r="I500" s="33"/>
      <c r="J500" s="33"/>
      <c r="K500" s="33"/>
      <c r="L500" s="33"/>
      <c r="M500" s="33"/>
      <c r="N500" s="33"/>
      <c r="O500" s="33"/>
      <c r="P500" s="17"/>
      <c r="Q500" s="17"/>
      <c r="R500" s="143"/>
      <c r="S500" s="143"/>
      <c r="T500" s="143"/>
      <c r="U500" s="143"/>
      <c r="V500" s="143"/>
      <c r="W500" s="143"/>
      <c r="X500" s="143"/>
      <c r="Y500" s="143"/>
      <c r="Z500" s="143"/>
      <c r="AB500" s="143"/>
    </row>
    <row r="501" spans="2:28">
      <c r="B501" s="17"/>
      <c r="C501" s="32"/>
      <c r="D501" s="32"/>
      <c r="E501" s="32"/>
      <c r="F501" s="32"/>
      <c r="G501" s="32"/>
      <c r="H501" s="33"/>
      <c r="I501" s="33"/>
      <c r="J501" s="33"/>
      <c r="K501" s="33"/>
      <c r="L501" s="33"/>
      <c r="M501" s="33"/>
      <c r="N501" s="33"/>
      <c r="O501" s="33"/>
      <c r="P501" s="17"/>
      <c r="Q501" s="17"/>
      <c r="R501" s="143"/>
      <c r="S501" s="143"/>
      <c r="T501" s="143"/>
      <c r="U501" s="143"/>
      <c r="V501" s="143"/>
      <c r="W501" s="143"/>
      <c r="X501" s="143"/>
      <c r="Y501" s="143"/>
      <c r="Z501" s="143"/>
      <c r="AB501" s="143"/>
    </row>
    <row r="502" spans="2:28">
      <c r="B502" s="17"/>
      <c r="C502" s="32"/>
      <c r="D502" s="32"/>
      <c r="E502" s="32"/>
      <c r="F502" s="32"/>
      <c r="G502" s="32"/>
      <c r="H502" s="33"/>
      <c r="I502" s="33"/>
      <c r="J502" s="33"/>
      <c r="K502" s="33"/>
      <c r="L502" s="33"/>
      <c r="M502" s="33"/>
      <c r="N502" s="33"/>
      <c r="O502" s="33"/>
      <c r="P502" s="17"/>
      <c r="Q502" s="17"/>
      <c r="R502" s="143"/>
      <c r="S502" s="143"/>
      <c r="T502" s="143"/>
      <c r="U502" s="143"/>
      <c r="V502" s="143"/>
      <c r="W502" s="143"/>
      <c r="X502" s="143"/>
      <c r="Y502" s="143"/>
      <c r="Z502" s="143"/>
      <c r="AB502" s="143"/>
    </row>
    <row r="503" spans="2:28">
      <c r="B503" s="17"/>
      <c r="C503" s="32"/>
      <c r="D503" s="32"/>
      <c r="E503" s="32"/>
      <c r="F503" s="32"/>
      <c r="G503" s="32"/>
      <c r="H503" s="33"/>
      <c r="I503" s="33"/>
      <c r="J503" s="33"/>
      <c r="K503" s="33"/>
      <c r="L503" s="33"/>
      <c r="M503" s="33"/>
      <c r="N503" s="33"/>
      <c r="O503" s="33"/>
      <c r="P503" s="17"/>
      <c r="Q503" s="17"/>
      <c r="R503" s="143"/>
      <c r="S503" s="143"/>
      <c r="T503" s="143"/>
      <c r="U503" s="143"/>
      <c r="V503" s="143"/>
      <c r="W503" s="143"/>
      <c r="X503" s="143"/>
      <c r="Y503" s="143"/>
      <c r="Z503" s="143"/>
      <c r="AB503" s="143"/>
    </row>
    <row r="504" spans="2:28">
      <c r="B504" s="17"/>
      <c r="C504" s="32"/>
      <c r="D504" s="32"/>
      <c r="E504" s="32"/>
      <c r="F504" s="32"/>
      <c r="G504" s="32"/>
      <c r="H504" s="33"/>
      <c r="I504" s="33"/>
      <c r="J504" s="33"/>
      <c r="K504" s="33"/>
      <c r="L504" s="33"/>
      <c r="M504" s="33"/>
      <c r="N504" s="33"/>
      <c r="O504" s="33"/>
      <c r="P504" s="17"/>
      <c r="Q504" s="17"/>
      <c r="R504" s="143"/>
      <c r="S504" s="143"/>
      <c r="T504" s="143"/>
      <c r="U504" s="143"/>
      <c r="V504" s="143"/>
      <c r="W504" s="143"/>
      <c r="X504" s="143"/>
      <c r="Y504" s="143"/>
      <c r="Z504" s="143"/>
      <c r="AB504" s="143"/>
    </row>
    <row r="505" spans="2:28">
      <c r="B505" s="17"/>
      <c r="C505" s="32"/>
      <c r="D505" s="32"/>
      <c r="E505" s="32"/>
      <c r="F505" s="32"/>
      <c r="G505" s="32"/>
      <c r="H505" s="33"/>
      <c r="I505" s="33"/>
      <c r="J505" s="33"/>
      <c r="K505" s="33"/>
      <c r="L505" s="33"/>
      <c r="M505" s="33"/>
      <c r="N505" s="33"/>
      <c r="O505" s="33"/>
      <c r="P505" s="17"/>
      <c r="Q505" s="17"/>
      <c r="R505" s="143"/>
      <c r="S505" s="143"/>
      <c r="T505" s="143"/>
      <c r="U505" s="143"/>
      <c r="V505" s="143"/>
      <c r="W505" s="143"/>
      <c r="X505" s="143"/>
      <c r="Y505" s="143"/>
      <c r="Z505" s="143"/>
      <c r="AB505" s="143"/>
    </row>
    <row r="506" spans="2:28">
      <c r="B506" s="17"/>
      <c r="C506" s="32"/>
      <c r="D506" s="32"/>
      <c r="E506" s="32"/>
      <c r="F506" s="32"/>
      <c r="G506" s="32"/>
      <c r="H506" s="33"/>
      <c r="I506" s="33"/>
      <c r="J506" s="33"/>
      <c r="K506" s="33"/>
      <c r="L506" s="33"/>
      <c r="M506" s="33"/>
      <c r="N506" s="33"/>
      <c r="O506" s="33"/>
      <c r="P506" s="17"/>
      <c r="Q506" s="17"/>
      <c r="R506" s="143"/>
      <c r="S506" s="143"/>
      <c r="T506" s="143"/>
      <c r="U506" s="143"/>
      <c r="V506" s="143"/>
      <c r="W506" s="143"/>
      <c r="X506" s="143"/>
      <c r="Y506" s="143"/>
      <c r="Z506" s="143"/>
      <c r="AB506" s="143"/>
    </row>
    <row r="507" spans="2:28">
      <c r="B507" s="17"/>
      <c r="C507" s="32"/>
      <c r="D507" s="32"/>
      <c r="E507" s="32"/>
      <c r="F507" s="32"/>
      <c r="G507" s="32"/>
      <c r="H507" s="33"/>
      <c r="I507" s="33"/>
      <c r="J507" s="33"/>
      <c r="K507" s="33"/>
      <c r="L507" s="33"/>
      <c r="M507" s="33"/>
      <c r="N507" s="33"/>
      <c r="O507" s="33"/>
      <c r="P507" s="17"/>
      <c r="Q507" s="17"/>
      <c r="R507" s="143"/>
      <c r="S507" s="143"/>
      <c r="T507" s="143"/>
      <c r="U507" s="143"/>
      <c r="V507" s="143"/>
      <c r="W507" s="143"/>
      <c r="X507" s="143"/>
      <c r="Y507" s="143"/>
      <c r="Z507" s="143"/>
      <c r="AB507" s="143"/>
    </row>
    <row r="508" spans="2:28">
      <c r="B508" s="17"/>
      <c r="C508" s="32"/>
      <c r="D508" s="32"/>
      <c r="E508" s="32"/>
      <c r="F508" s="32"/>
      <c r="G508" s="32"/>
      <c r="H508" s="33"/>
      <c r="I508" s="33"/>
      <c r="J508" s="33"/>
      <c r="K508" s="33"/>
      <c r="L508" s="33"/>
      <c r="M508" s="33"/>
      <c r="N508" s="33"/>
      <c r="O508" s="33"/>
      <c r="P508" s="17"/>
      <c r="Q508" s="17"/>
      <c r="R508" s="143"/>
      <c r="S508" s="143"/>
      <c r="T508" s="143"/>
      <c r="U508" s="143"/>
      <c r="V508" s="143"/>
      <c r="W508" s="143"/>
      <c r="X508" s="143"/>
      <c r="Y508" s="143"/>
      <c r="Z508" s="143"/>
      <c r="AB508" s="143"/>
    </row>
    <row r="509" spans="2:28" ht="15.6">
      <c r="B509" s="51"/>
      <c r="C509" s="32"/>
      <c r="D509" s="32"/>
      <c r="E509" s="32"/>
      <c r="F509" s="32"/>
      <c r="G509" s="32"/>
      <c r="H509" s="33"/>
      <c r="I509" s="33"/>
      <c r="J509" s="33"/>
      <c r="K509" s="33"/>
      <c r="L509" s="33"/>
      <c r="M509" s="33"/>
      <c r="N509" s="33"/>
      <c r="O509" s="33"/>
      <c r="P509" s="17"/>
      <c r="Q509" s="17"/>
      <c r="R509" s="143"/>
      <c r="S509" s="143"/>
      <c r="T509" s="143"/>
      <c r="U509" s="143"/>
      <c r="V509" s="143"/>
      <c r="W509" s="143"/>
      <c r="X509" s="143"/>
      <c r="Y509" s="143"/>
      <c r="Z509" s="143"/>
      <c r="AB509" s="143"/>
    </row>
    <row r="510" spans="2:28">
      <c r="B510" s="17"/>
      <c r="C510" s="32"/>
      <c r="D510" s="32"/>
      <c r="E510" s="32"/>
      <c r="F510" s="32"/>
      <c r="G510" s="32"/>
      <c r="H510" s="33"/>
      <c r="I510" s="33"/>
      <c r="J510" s="33"/>
      <c r="K510" s="33"/>
      <c r="L510" s="33"/>
      <c r="M510" s="33"/>
      <c r="N510" s="33"/>
      <c r="O510" s="33"/>
      <c r="P510" s="17"/>
      <c r="Q510" s="17"/>
      <c r="R510" s="143"/>
      <c r="S510" s="143"/>
      <c r="T510" s="143"/>
      <c r="U510" s="143"/>
      <c r="V510" s="143"/>
      <c r="W510" s="143"/>
      <c r="X510" s="143"/>
      <c r="Y510" s="143"/>
      <c r="Z510" s="143"/>
      <c r="AB510" s="143"/>
    </row>
    <row r="511" spans="2:28">
      <c r="B511" s="17"/>
      <c r="C511" s="32"/>
      <c r="D511" s="32"/>
      <c r="E511" s="32"/>
      <c r="F511" s="32"/>
      <c r="G511" s="32"/>
      <c r="H511" s="33"/>
      <c r="I511" s="33"/>
      <c r="J511" s="33"/>
      <c r="K511" s="33"/>
      <c r="L511" s="33"/>
      <c r="M511" s="33"/>
      <c r="N511" s="33"/>
      <c r="O511" s="33"/>
      <c r="P511" s="17"/>
      <c r="Q511" s="17"/>
      <c r="R511" s="143"/>
      <c r="S511" s="143"/>
      <c r="T511" s="143"/>
      <c r="U511" s="143"/>
      <c r="V511" s="143"/>
      <c r="W511" s="143"/>
      <c r="X511" s="143"/>
      <c r="Y511" s="143"/>
      <c r="Z511" s="143"/>
      <c r="AB511" s="143"/>
    </row>
    <row r="512" spans="2:28">
      <c r="B512" s="17"/>
      <c r="C512" s="32"/>
      <c r="D512" s="32"/>
      <c r="E512" s="32"/>
      <c r="F512" s="32"/>
      <c r="G512" s="32"/>
      <c r="H512" s="33"/>
      <c r="I512" s="33"/>
      <c r="J512" s="33"/>
      <c r="K512" s="33"/>
      <c r="L512" s="33"/>
      <c r="M512" s="33"/>
      <c r="N512" s="33"/>
      <c r="O512" s="33"/>
      <c r="P512" s="17"/>
      <c r="Q512" s="17"/>
      <c r="R512" s="143"/>
      <c r="S512" s="143"/>
      <c r="T512" s="143"/>
      <c r="U512" s="143"/>
      <c r="V512" s="143"/>
      <c r="W512" s="143"/>
      <c r="X512" s="143"/>
      <c r="Y512" s="143"/>
      <c r="Z512" s="143"/>
      <c r="AB512" s="143"/>
    </row>
    <row r="513" spans="1:31" ht="15.6">
      <c r="B513" s="78" t="s">
        <v>229</v>
      </c>
      <c r="C513" s="55"/>
      <c r="D513" s="55"/>
      <c r="E513" s="55"/>
      <c r="F513" s="55"/>
      <c r="G513" s="55"/>
      <c r="H513" s="61"/>
      <c r="I513" s="61"/>
      <c r="J513" s="61"/>
      <c r="K513" s="61"/>
      <c r="L513" s="61"/>
      <c r="M513" s="61"/>
      <c r="N513" s="33"/>
      <c r="O513" s="79" t="s">
        <v>230</v>
      </c>
      <c r="P513" s="17"/>
      <c r="Q513" s="143"/>
      <c r="AA513" s="120" t="s">
        <v>2</v>
      </c>
      <c r="AD513" s="289"/>
    </row>
    <row r="514" spans="1:31">
      <c r="B514" s="163" t="s">
        <v>12</v>
      </c>
      <c r="C514" s="119">
        <v>2018</v>
      </c>
      <c r="D514" s="105">
        <v>2019</v>
      </c>
      <c r="E514" s="105">
        <v>2020</v>
      </c>
      <c r="F514" s="105">
        <v>2021</v>
      </c>
      <c r="G514" s="105">
        <v>2022</v>
      </c>
      <c r="H514" s="105">
        <v>2023</v>
      </c>
      <c r="I514" s="105">
        <v>2024</v>
      </c>
      <c r="J514" s="105">
        <v>2025</v>
      </c>
      <c r="K514" s="105">
        <v>2026</v>
      </c>
      <c r="L514" s="105">
        <v>2027</v>
      </c>
      <c r="M514" s="105">
        <v>2028</v>
      </c>
      <c r="N514" s="33"/>
      <c r="O514" s="163" t="s">
        <v>12</v>
      </c>
      <c r="P514" s="119">
        <v>2018</v>
      </c>
      <c r="Q514" s="119">
        <v>2019</v>
      </c>
      <c r="R514" s="119">
        <v>2020</v>
      </c>
      <c r="S514" s="119">
        <v>2021</v>
      </c>
      <c r="T514" s="119">
        <v>2022</v>
      </c>
      <c r="U514" s="119">
        <v>2023</v>
      </c>
      <c r="V514" s="119">
        <v>2024</v>
      </c>
      <c r="W514" s="119">
        <v>2025</v>
      </c>
      <c r="X514" s="119">
        <v>2026</v>
      </c>
      <c r="Y514" s="119">
        <v>2027</v>
      </c>
      <c r="Z514" s="119">
        <v>2028</v>
      </c>
      <c r="AA514" s="105" t="str">
        <f>$AA$139</f>
        <v>2022-2028</v>
      </c>
    </row>
    <row r="515" spans="1:31">
      <c r="B515" s="23" t="s">
        <v>216</v>
      </c>
      <c r="C515" s="109">
        <f>Ethernet!E26</f>
        <v>2082911</v>
      </c>
      <c r="D515" s="109">
        <f>Ethernet!F26</f>
        <v>2208207.8911414719</v>
      </c>
      <c r="E515" s="109"/>
      <c r="F515" s="109"/>
      <c r="G515" s="109"/>
      <c r="H515" s="109"/>
      <c r="I515" s="109"/>
      <c r="J515" s="109"/>
      <c r="K515" s="109"/>
      <c r="L515" s="109"/>
      <c r="M515" s="109"/>
      <c r="N515" s="33"/>
      <c r="O515" s="36" t="str">
        <f>B515</f>
        <v>Short Reach (100m)</v>
      </c>
      <c r="P515" s="106">
        <f>Ethernet!E113</f>
        <v>251.93335254689399</v>
      </c>
      <c r="Q515" s="106">
        <f>Ethernet!F113</f>
        <v>221.36042718562371</v>
      </c>
      <c r="R515" s="106"/>
      <c r="S515" s="106"/>
      <c r="T515" s="106"/>
      <c r="U515" s="106"/>
      <c r="V515" s="106"/>
      <c r="W515" s="106"/>
      <c r="X515" s="106"/>
      <c r="Y515" s="106"/>
      <c r="Z515" s="106"/>
      <c r="AA515" s="144" t="e">
        <f>(Z515/T515)^(1/6)-1</f>
        <v>#DIV/0!</v>
      </c>
      <c r="AD515" s="441"/>
      <c r="AE515" s="284"/>
    </row>
    <row r="516" spans="1:31">
      <c r="B516" s="23" t="s">
        <v>215</v>
      </c>
      <c r="C516" s="70">
        <f>SUM(Ethernet!E27:E30)</f>
        <v>3483603.6190476189</v>
      </c>
      <c r="D516" s="70">
        <f>SUM(Ethernet!F27:F30)</f>
        <v>4947342</v>
      </c>
      <c r="E516" s="70"/>
      <c r="F516" s="70"/>
      <c r="G516" s="70"/>
      <c r="H516" s="70"/>
      <c r="I516" s="70"/>
      <c r="J516" s="70"/>
      <c r="K516" s="70"/>
      <c r="L516" s="70"/>
      <c r="M516" s="70"/>
      <c r="N516" s="33"/>
      <c r="O516" s="34" t="str">
        <f>B487</f>
        <v>Intermediate Reach (0.5-2 km)</v>
      </c>
      <c r="P516" s="65">
        <f>SUM(Ethernet!E114:E117)</f>
        <v>1320.3843113333332</v>
      </c>
      <c r="Q516" s="65">
        <f>SUM(Ethernet!F114:F117)</f>
        <v>1018.1696307919852</v>
      </c>
      <c r="R516" s="65"/>
      <c r="S516" s="65"/>
      <c r="T516" s="65"/>
      <c r="U516" s="65"/>
      <c r="V516" s="65"/>
      <c r="W516" s="65"/>
      <c r="X516" s="65"/>
      <c r="Y516" s="65"/>
      <c r="Z516" s="65"/>
      <c r="AA516" s="145" t="e">
        <f>(Z516/T516)^(1/6)-1</f>
        <v>#DIV/0!</v>
      </c>
      <c r="AD516" s="441"/>
      <c r="AE516" s="285"/>
    </row>
    <row r="517" spans="1:31">
      <c r="B517" s="23" t="str">
        <f>B488</f>
        <v>Long Reach (10 km)</v>
      </c>
      <c r="C517" s="70">
        <f>Ethernet!E31</f>
        <v>610404.1176470588</v>
      </c>
      <c r="D517" s="70">
        <f>Ethernet!F31</f>
        <v>726058</v>
      </c>
      <c r="E517" s="70"/>
      <c r="F517" s="70"/>
      <c r="G517" s="70"/>
      <c r="H517" s="70"/>
      <c r="I517" s="70"/>
      <c r="J517" s="70"/>
      <c r="K517" s="70"/>
      <c r="L517" s="70"/>
      <c r="M517" s="70"/>
      <c r="N517" s="33"/>
      <c r="O517" s="34" t="str">
        <f>B488</f>
        <v>Long Reach (10 km)</v>
      </c>
      <c r="P517" s="65">
        <f>Ethernet!E118</f>
        <v>544.44552501424243</v>
      </c>
      <c r="Q517" s="65">
        <f>Ethernet!F118</f>
        <v>409.4246331506863</v>
      </c>
      <c r="R517" s="65"/>
      <c r="S517" s="65"/>
      <c r="T517" s="65"/>
      <c r="U517" s="65"/>
      <c r="V517" s="65"/>
      <c r="W517" s="65"/>
      <c r="X517" s="65"/>
      <c r="Y517" s="65"/>
      <c r="Z517" s="65"/>
      <c r="AA517" s="145" t="e">
        <f>(Z517/T517)^(1/6)-1</f>
        <v>#DIV/0!</v>
      </c>
      <c r="AC517" s="137"/>
      <c r="AD517" s="441"/>
      <c r="AE517" s="285"/>
    </row>
    <row r="518" spans="1:31">
      <c r="B518" s="23" t="str">
        <f>B489</f>
        <v>Extended Reach (40 km)</v>
      </c>
      <c r="C518" s="69">
        <f>Ethernet!E32</f>
        <v>10100</v>
      </c>
      <c r="D518" s="69">
        <f>Ethernet!F32</f>
        <v>26734</v>
      </c>
      <c r="E518" s="69"/>
      <c r="F518" s="69"/>
      <c r="G518" s="69"/>
      <c r="H518" s="69"/>
      <c r="I518" s="69"/>
      <c r="J518" s="69"/>
      <c r="K518" s="69"/>
      <c r="L518" s="69"/>
      <c r="M518" s="69"/>
      <c r="N518" s="33"/>
      <c r="O518" s="23" t="str">
        <f>B489</f>
        <v>Extended Reach (40 km)</v>
      </c>
      <c r="P518" s="66">
        <f>Ethernet!E119</f>
        <v>38.842078210703875</v>
      </c>
      <c r="Q518" s="66">
        <f>Ethernet!F119</f>
        <v>69.339004041108097</v>
      </c>
      <c r="R518" s="66"/>
      <c r="S518" s="66"/>
      <c r="T518" s="66"/>
      <c r="U518" s="66"/>
      <c r="V518" s="66"/>
      <c r="W518" s="66"/>
      <c r="X518" s="66"/>
      <c r="Y518" s="66"/>
      <c r="Z518" s="66"/>
      <c r="AA518" s="145" t="e">
        <f>(Z518/T518)^(1/6)-1</f>
        <v>#DIV/0!</v>
      </c>
    </row>
    <row r="519" spans="1:31">
      <c r="B519" s="165" t="s">
        <v>101</v>
      </c>
      <c r="C519" s="108">
        <f>SUM(C515:C518)</f>
        <v>6187018.7366946787</v>
      </c>
      <c r="D519" s="108">
        <f t="shared" ref="D519" si="47">SUM(D515:D518)</f>
        <v>7908341.8911414724</v>
      </c>
      <c r="E519" s="108"/>
      <c r="F519" s="108"/>
      <c r="G519" s="108"/>
      <c r="H519" s="108"/>
      <c r="I519" s="108"/>
      <c r="J519" s="108"/>
      <c r="K519" s="108"/>
      <c r="L519" s="108"/>
      <c r="M519" s="108"/>
      <c r="N519" s="33"/>
      <c r="O519" s="165" t="s">
        <v>101</v>
      </c>
      <c r="P519" s="171">
        <f>SUM(P515:P518)</f>
        <v>2155.6052671051734</v>
      </c>
      <c r="Q519" s="171">
        <f t="shared" ref="Q519" si="48">SUM(Q515:Q518)</f>
        <v>1718.2936951694035</v>
      </c>
      <c r="R519" s="171"/>
      <c r="S519" s="171"/>
      <c r="T519" s="171"/>
      <c r="U519" s="171"/>
      <c r="V519" s="171"/>
      <c r="W519" s="171"/>
      <c r="X519" s="171"/>
      <c r="Y519" s="171"/>
      <c r="Z519" s="171"/>
      <c r="AA519" s="149" t="e">
        <f>(Z519/T519)^(1/6)-1</f>
        <v>#DIV/0!</v>
      </c>
    </row>
    <row r="520" spans="1:31">
      <c r="B520" s="17"/>
      <c r="C520" s="215"/>
      <c r="D520" s="215"/>
      <c r="E520" s="215"/>
      <c r="F520" s="215"/>
      <c r="G520" s="215"/>
      <c r="H520" s="215"/>
      <c r="I520" s="215"/>
      <c r="J520" s="215"/>
      <c r="K520" s="215"/>
      <c r="L520" s="215"/>
      <c r="M520" s="215"/>
      <c r="N520" s="33"/>
      <c r="O520" s="17"/>
      <c r="P520" s="215">
        <f>SUM(Ethernet!E113:E119)-P519</f>
        <v>0</v>
      </c>
      <c r="Q520" s="215">
        <f>SUM(Ethernet!F113:F119)-Q519</f>
        <v>0</v>
      </c>
      <c r="R520" s="215"/>
      <c r="S520" s="215"/>
      <c r="T520" s="215"/>
      <c r="U520" s="215"/>
      <c r="V520" s="215"/>
      <c r="W520" s="215"/>
      <c r="X520" s="215"/>
      <c r="Y520" s="215"/>
      <c r="Z520" s="215"/>
      <c r="AB520" s="46"/>
    </row>
    <row r="521" spans="1:31">
      <c r="B521" s="17"/>
      <c r="C521" s="33"/>
      <c r="D521" s="33"/>
      <c r="E521" s="33"/>
      <c r="F521" s="33"/>
      <c r="G521" s="33"/>
      <c r="H521" s="33"/>
      <c r="I521" s="33"/>
      <c r="J521" s="33"/>
      <c r="K521" s="33"/>
      <c r="L521" s="33"/>
      <c r="M521" s="33"/>
      <c r="N521" s="33"/>
      <c r="O521" s="33"/>
      <c r="P521" s="17"/>
      <c r="Q521" s="17"/>
      <c r="R521" s="143"/>
      <c r="S521" s="143"/>
      <c r="T521" s="143"/>
      <c r="U521" s="143"/>
      <c r="V521" s="143"/>
      <c r="W521" s="143"/>
      <c r="X521" s="143"/>
      <c r="Y521" s="143"/>
      <c r="Z521" s="143"/>
      <c r="AB521" s="143"/>
    </row>
    <row r="522" spans="1:31" s="41" customFormat="1" ht="22.8">
      <c r="A522" s="433" t="s">
        <v>5</v>
      </c>
      <c r="B522" s="73"/>
      <c r="C522" s="128"/>
      <c r="D522" s="128"/>
      <c r="E522" s="128"/>
      <c r="F522" s="128"/>
      <c r="G522" s="128"/>
      <c r="H522" s="73"/>
      <c r="I522" s="73"/>
      <c r="J522" s="73"/>
      <c r="K522" s="73"/>
      <c r="L522" s="73"/>
      <c r="M522" s="73"/>
      <c r="N522" s="33"/>
      <c r="O522" s="73"/>
      <c r="P522" s="73"/>
      <c r="Q522" s="73"/>
      <c r="R522" s="73"/>
      <c r="S522" s="73"/>
      <c r="T522" s="73"/>
      <c r="U522" s="433" t="str">
        <f>A522</f>
        <v>Fibre Channel</v>
      </c>
      <c r="V522" s="73"/>
      <c r="W522" s="73"/>
      <c r="X522" s="73"/>
      <c r="Y522" s="73"/>
      <c r="Z522" s="73"/>
      <c r="AB522" s="81"/>
      <c r="AD522" s="288"/>
      <c r="AE522" s="288"/>
    </row>
    <row r="523" spans="1:31">
      <c r="B523" s="17"/>
      <c r="C523" s="17"/>
      <c r="D523" s="17"/>
      <c r="E523" s="17"/>
      <c r="F523" s="17"/>
      <c r="G523" s="17"/>
      <c r="H523" s="17"/>
      <c r="I523" s="17"/>
      <c r="J523" s="17"/>
      <c r="K523" s="17"/>
      <c r="L523" s="17"/>
      <c r="M523" s="17"/>
      <c r="N523" s="17"/>
      <c r="O523" s="17"/>
      <c r="P523" s="17"/>
      <c r="Q523" s="17"/>
      <c r="R523" s="143"/>
      <c r="S523" s="143"/>
      <c r="T523" s="143"/>
      <c r="U523" s="143"/>
      <c r="V523" s="143"/>
      <c r="W523" s="143"/>
      <c r="X523" s="143"/>
      <c r="Y523" s="143"/>
      <c r="Z523" s="143"/>
      <c r="AB523" s="143"/>
    </row>
    <row r="524" spans="1:31" ht="15.6">
      <c r="B524" s="79" t="s">
        <v>109</v>
      </c>
      <c r="C524" s="17"/>
      <c r="D524" s="17"/>
      <c r="E524" s="17"/>
      <c r="F524" s="17"/>
      <c r="G524" s="17"/>
      <c r="H524" s="17"/>
      <c r="I524" s="17"/>
      <c r="J524" s="17"/>
      <c r="K524" s="17"/>
      <c r="L524" s="17"/>
      <c r="M524" s="17"/>
      <c r="N524" s="17"/>
      <c r="O524" s="79" t="s">
        <v>110</v>
      </c>
      <c r="P524" s="17"/>
      <c r="Q524" s="17"/>
      <c r="R524" s="143"/>
      <c r="S524" s="143"/>
      <c r="T524" s="143"/>
      <c r="U524" s="143"/>
      <c r="V524" s="143"/>
      <c r="W524" s="143"/>
      <c r="X524" s="143"/>
      <c r="Y524" s="143"/>
      <c r="Z524" s="143"/>
      <c r="AB524" s="143"/>
    </row>
    <row r="525" spans="1:31">
      <c r="R525" s="143"/>
      <c r="S525" s="143"/>
      <c r="T525" s="143"/>
      <c r="U525" s="143"/>
      <c r="V525" s="143"/>
      <c r="W525" s="143"/>
      <c r="X525" s="143"/>
      <c r="Y525" s="143"/>
      <c r="Z525" s="143"/>
      <c r="AB525" s="8"/>
    </row>
    <row r="526" spans="1:31">
      <c r="R526" s="143"/>
      <c r="S526" s="143"/>
      <c r="T526" s="143"/>
      <c r="U526" s="143"/>
      <c r="V526" s="143"/>
      <c r="W526" s="143"/>
      <c r="X526" s="143"/>
      <c r="Y526" s="143"/>
      <c r="Z526" s="143"/>
      <c r="AB526" s="8"/>
    </row>
    <row r="527" spans="1:31">
      <c r="R527" s="143"/>
      <c r="S527" s="143"/>
      <c r="T527" s="143"/>
      <c r="U527" s="143"/>
      <c r="V527" s="143"/>
      <c r="W527" s="143"/>
      <c r="X527" s="143"/>
      <c r="Y527" s="143"/>
      <c r="Z527" s="143"/>
      <c r="AB527" s="8"/>
    </row>
    <row r="528" spans="1:31">
      <c r="R528" s="143"/>
      <c r="S528" s="143"/>
      <c r="T528" s="143"/>
      <c r="U528" s="143"/>
      <c r="V528" s="143"/>
      <c r="W528" s="143"/>
      <c r="X528" s="143"/>
      <c r="Y528" s="143"/>
      <c r="Z528" s="143"/>
      <c r="AB528" s="8"/>
    </row>
    <row r="529" spans="2:30">
      <c r="R529" s="143"/>
      <c r="S529" s="143"/>
      <c r="T529" s="143"/>
      <c r="U529" s="143"/>
      <c r="V529" s="143"/>
      <c r="W529" s="143"/>
      <c r="X529" s="143"/>
      <c r="Y529" s="143"/>
      <c r="Z529" s="143"/>
      <c r="AB529" s="8"/>
    </row>
    <row r="530" spans="2:30">
      <c r="R530" s="143"/>
      <c r="S530" s="143"/>
      <c r="T530" s="143"/>
      <c r="U530" s="143"/>
      <c r="V530" s="143"/>
      <c r="W530" s="143"/>
      <c r="X530" s="143"/>
      <c r="Y530" s="143"/>
      <c r="Z530" s="143"/>
      <c r="AB530" s="8"/>
    </row>
    <row r="531" spans="2:30">
      <c r="R531" s="143"/>
      <c r="S531" s="143"/>
      <c r="T531" s="143"/>
      <c r="U531" s="143"/>
      <c r="V531" s="143"/>
      <c r="W531" s="143"/>
      <c r="X531" s="143"/>
      <c r="Y531" s="143"/>
      <c r="Z531" s="143"/>
      <c r="AB531" s="8"/>
    </row>
    <row r="532" spans="2:30">
      <c r="R532" s="143"/>
      <c r="S532" s="143"/>
      <c r="T532" s="143"/>
      <c r="U532" s="143"/>
      <c r="V532" s="143"/>
      <c r="W532" s="143"/>
      <c r="X532" s="143"/>
      <c r="Y532" s="143"/>
      <c r="Z532" s="143"/>
      <c r="AB532" s="8"/>
    </row>
    <row r="533" spans="2:30">
      <c r="R533" s="143"/>
      <c r="S533" s="143"/>
      <c r="T533" s="143"/>
      <c r="U533" s="143"/>
      <c r="V533" s="143"/>
      <c r="W533" s="143"/>
      <c r="X533" s="143"/>
      <c r="Y533" s="143"/>
      <c r="Z533" s="143"/>
      <c r="AB533" s="8"/>
    </row>
    <row r="534" spans="2:30">
      <c r="R534" s="143"/>
      <c r="S534" s="143"/>
      <c r="T534" s="143"/>
      <c r="U534" s="143"/>
      <c r="V534" s="143"/>
      <c r="W534" s="143"/>
      <c r="X534" s="143"/>
      <c r="Y534" s="143"/>
      <c r="Z534" s="143"/>
      <c r="AB534" s="8"/>
    </row>
    <row r="535" spans="2:30">
      <c r="R535" s="143"/>
      <c r="S535" s="143"/>
      <c r="T535" s="143"/>
      <c r="U535" s="143"/>
      <c r="V535" s="143"/>
      <c r="W535" s="143"/>
      <c r="X535" s="143"/>
      <c r="Y535" s="143"/>
      <c r="Z535" s="143"/>
      <c r="AB535" s="8"/>
    </row>
    <row r="536" spans="2:30">
      <c r="R536" s="143"/>
      <c r="S536" s="143"/>
      <c r="T536" s="143"/>
      <c r="U536" s="143"/>
      <c r="V536" s="143"/>
      <c r="W536" s="143"/>
      <c r="X536" s="143"/>
      <c r="Y536" s="143"/>
      <c r="Z536" s="143"/>
      <c r="AB536" s="8"/>
    </row>
    <row r="537" spans="2:30">
      <c r="R537" s="143"/>
      <c r="S537" s="143"/>
      <c r="T537" s="143"/>
      <c r="U537" s="143"/>
      <c r="V537" s="143"/>
      <c r="W537" s="143"/>
      <c r="X537" s="143"/>
      <c r="Y537" s="143"/>
      <c r="Z537" s="143"/>
      <c r="AB537" s="8"/>
    </row>
    <row r="538" spans="2:30">
      <c r="R538" s="143"/>
      <c r="S538" s="143"/>
      <c r="T538" s="143"/>
      <c r="U538" s="143"/>
      <c r="V538" s="143"/>
      <c r="W538" s="143"/>
      <c r="X538" s="143"/>
      <c r="Y538" s="143"/>
      <c r="Z538" s="143"/>
      <c r="AB538" s="8"/>
    </row>
    <row r="539" spans="2:30">
      <c r="R539" s="143"/>
      <c r="S539" s="143"/>
      <c r="T539" s="143"/>
      <c r="U539" s="143"/>
      <c r="V539" s="143"/>
      <c r="W539" s="143"/>
      <c r="X539" s="143"/>
      <c r="Y539" s="143"/>
      <c r="Z539" s="143"/>
      <c r="AB539" s="8"/>
    </row>
    <row r="540" spans="2:30">
      <c r="R540" s="143"/>
      <c r="S540" s="143"/>
      <c r="T540" s="143"/>
      <c r="U540" s="143"/>
      <c r="V540" s="143"/>
      <c r="W540" s="143"/>
      <c r="X540" s="143"/>
      <c r="Y540" s="143"/>
      <c r="Z540" s="143"/>
      <c r="AB540" s="8"/>
    </row>
    <row r="541" spans="2:30">
      <c r="R541" s="143"/>
      <c r="S541" s="143"/>
      <c r="T541" s="143"/>
      <c r="U541" s="143"/>
      <c r="V541" s="143"/>
      <c r="W541" s="143"/>
      <c r="X541" s="143"/>
      <c r="Y541" s="143"/>
      <c r="Z541" s="143"/>
      <c r="AB541" s="8"/>
    </row>
    <row r="542" spans="2:30">
      <c r="R542" s="143"/>
      <c r="S542" s="143"/>
      <c r="T542" s="143"/>
      <c r="U542" s="143"/>
      <c r="V542" s="143"/>
      <c r="W542" s="143"/>
      <c r="X542" s="143"/>
      <c r="Y542" s="143"/>
      <c r="Z542" s="143"/>
      <c r="AB542" s="8"/>
    </row>
    <row r="543" spans="2:30">
      <c r="R543" s="143"/>
      <c r="S543" s="143"/>
      <c r="T543" s="143"/>
      <c r="U543" s="143"/>
      <c r="V543" s="143"/>
      <c r="W543" s="143"/>
      <c r="X543" s="143"/>
      <c r="Y543" s="143"/>
      <c r="Z543" s="143"/>
      <c r="AB543" s="8"/>
    </row>
    <row r="544" spans="2:30" ht="15.6">
      <c r="B544" s="78" t="s">
        <v>183</v>
      </c>
      <c r="C544" s="55"/>
      <c r="D544" s="55"/>
      <c r="E544" s="55"/>
      <c r="F544" s="55"/>
      <c r="G544" s="55"/>
      <c r="H544" s="55"/>
      <c r="I544" s="55"/>
      <c r="J544" s="55"/>
      <c r="K544" s="55"/>
      <c r="L544" s="55"/>
      <c r="M544" s="55"/>
      <c r="N544" s="55"/>
      <c r="O544" s="79" t="s">
        <v>184</v>
      </c>
      <c r="P544" s="17"/>
      <c r="Q544" s="143"/>
      <c r="AA544" s="120" t="s">
        <v>2</v>
      </c>
      <c r="AD544" s="289"/>
    </row>
    <row r="545" spans="1:31">
      <c r="B545" s="163" t="s">
        <v>102</v>
      </c>
      <c r="C545" s="119">
        <v>2018</v>
      </c>
      <c r="D545" s="105">
        <v>2019</v>
      </c>
      <c r="E545" s="105">
        <v>2020</v>
      </c>
      <c r="F545" s="105">
        <v>2021</v>
      </c>
      <c r="G545" s="105">
        <v>2022</v>
      </c>
      <c r="H545" s="105">
        <v>2023</v>
      </c>
      <c r="I545" s="105">
        <v>2024</v>
      </c>
      <c r="J545" s="105">
        <v>2025</v>
      </c>
      <c r="K545" s="105">
        <v>2026</v>
      </c>
      <c r="L545" s="105">
        <v>2027</v>
      </c>
      <c r="M545" s="105">
        <v>2028</v>
      </c>
      <c r="N545" s="55"/>
      <c r="O545" s="163" t="s">
        <v>102</v>
      </c>
      <c r="P545" s="119">
        <v>2018</v>
      </c>
      <c r="Q545" s="119">
        <v>2019</v>
      </c>
      <c r="R545" s="119">
        <v>2020</v>
      </c>
      <c r="S545" s="119">
        <v>2021</v>
      </c>
      <c r="T545" s="119">
        <v>2022</v>
      </c>
      <c r="U545" s="119">
        <v>2023</v>
      </c>
      <c r="V545" s="119">
        <v>2024</v>
      </c>
      <c r="W545" s="119">
        <v>2025</v>
      </c>
      <c r="X545" s="119">
        <v>2026</v>
      </c>
      <c r="Y545" s="119">
        <v>2027</v>
      </c>
      <c r="Z545" s="119">
        <v>2028</v>
      </c>
      <c r="AA545" s="105" t="str">
        <f>$AA$139</f>
        <v>2022-2028</v>
      </c>
    </row>
    <row r="546" spans="1:31">
      <c r="B546" s="23" t="s">
        <v>40</v>
      </c>
      <c r="C546" s="12">
        <f>'Fibre Channel'!E9+'Fibre Channel'!E8</f>
        <v>1306622</v>
      </c>
      <c r="D546" s="12">
        <f>'Fibre Channel'!F9+'Fibre Channel'!F8</f>
        <v>487662</v>
      </c>
      <c r="E546" s="12"/>
      <c r="F546" s="12"/>
      <c r="G546" s="12"/>
      <c r="H546" s="12"/>
      <c r="I546" s="12"/>
      <c r="J546" s="12"/>
      <c r="K546" s="12"/>
      <c r="L546" s="12"/>
      <c r="M546" s="12"/>
      <c r="N546" s="55"/>
      <c r="O546" s="23" t="s">
        <v>40</v>
      </c>
      <c r="P546" s="65">
        <f>('Fibre Channel'!E32+'Fibre Channel'!E31)</f>
        <v>17.51289957000002</v>
      </c>
      <c r="Q546" s="65">
        <f>('Fibre Channel'!F32+'Fibre Channel'!F31)</f>
        <v>7.0718429500000006</v>
      </c>
      <c r="R546" s="65"/>
      <c r="S546" s="65"/>
      <c r="T546" s="65"/>
      <c r="U546" s="65"/>
      <c r="V546" s="65"/>
      <c r="W546" s="65"/>
      <c r="X546" s="65"/>
      <c r="Y546" s="65"/>
      <c r="Z546" s="65"/>
      <c r="AA546" s="145" t="e">
        <f>(Z546/T546)^(1/6)-1</f>
        <v>#DIV/0!</v>
      </c>
      <c r="AC546" s="137"/>
      <c r="AD546" s="441"/>
      <c r="AE546" s="285"/>
    </row>
    <row r="547" spans="1:31">
      <c r="B547" s="23" t="s">
        <v>41</v>
      </c>
      <c r="C547" s="12">
        <f>'Fibre Channel'!E10+'Fibre Channel'!E11</f>
        <v>5677250</v>
      </c>
      <c r="D547" s="12">
        <f>'Fibre Channel'!F10+'Fibre Channel'!F11</f>
        <v>4999639.0999999996</v>
      </c>
      <c r="E547" s="12"/>
      <c r="F547" s="12"/>
      <c r="G547" s="12"/>
      <c r="H547" s="12"/>
      <c r="I547" s="12"/>
      <c r="J547" s="12"/>
      <c r="K547" s="12"/>
      <c r="L547" s="12"/>
      <c r="M547" s="12"/>
      <c r="N547" s="55"/>
      <c r="O547" s="23" t="s">
        <v>41</v>
      </c>
      <c r="P547" s="65">
        <f>('Fibre Channel'!E33+'Fibre Channel'!E34)</f>
        <v>146.0096977200001</v>
      </c>
      <c r="Q547" s="65">
        <f>('Fibre Channel'!F33+'Fibre Channel'!F34)</f>
        <v>135.03424759999996</v>
      </c>
      <c r="R547" s="65"/>
      <c r="S547" s="65"/>
      <c r="T547" s="65"/>
      <c r="U547" s="65"/>
      <c r="V547" s="65"/>
      <c r="W547" s="65"/>
      <c r="X547" s="65"/>
      <c r="Y547" s="65"/>
      <c r="Z547" s="65"/>
      <c r="AA547" s="145" t="e">
        <f>(Z547/T547)^(1/6)-1</f>
        <v>#DIV/0!</v>
      </c>
      <c r="AD547" s="441"/>
      <c r="AE547" s="285"/>
    </row>
    <row r="548" spans="1:31">
      <c r="B548" s="23" t="s">
        <v>111</v>
      </c>
      <c r="C548" s="12">
        <f>'Fibre Channel'!E12+'Fibre Channel'!E13</f>
        <v>854998</v>
      </c>
      <c r="D548" s="12">
        <f>'Fibre Channel'!F12+'Fibre Channel'!F13</f>
        <v>2197133.4578942787</v>
      </c>
      <c r="E548" s="12"/>
      <c r="F548" s="12"/>
      <c r="G548" s="12"/>
      <c r="H548" s="12"/>
      <c r="I548" s="12"/>
      <c r="J548" s="12"/>
      <c r="K548" s="12"/>
      <c r="L548" s="12"/>
      <c r="M548" s="12"/>
      <c r="N548" s="55"/>
      <c r="O548" s="23" t="s">
        <v>111</v>
      </c>
      <c r="P548" s="65">
        <f>('Fibre Channel'!E35+'Fibre Channel'!E36)</f>
        <v>54.807980070000006</v>
      </c>
      <c r="Q548" s="65">
        <f>('Fibre Channel'!F35+'Fibre Channel'!F36)</f>
        <v>128.45985998612647</v>
      </c>
      <c r="R548" s="65"/>
      <c r="S548" s="65"/>
      <c r="T548" s="65"/>
      <c r="U548" s="65"/>
      <c r="V548" s="65"/>
      <c r="W548" s="65"/>
      <c r="X548" s="65"/>
      <c r="Y548" s="65"/>
      <c r="Z548" s="65"/>
      <c r="AA548" s="145" t="e">
        <f>(Z548/T548)^(1/6)-1</f>
        <v>#DIV/0!</v>
      </c>
    </row>
    <row r="549" spans="1:31">
      <c r="B549" s="23" t="s">
        <v>407</v>
      </c>
      <c r="C549" s="12">
        <f>'Fibre Channel'!E14+'Fibre Channel'!E15</f>
        <v>300</v>
      </c>
      <c r="D549" s="12">
        <f>'Fibre Channel'!F14+'Fibre Channel'!F15</f>
        <v>3300</v>
      </c>
      <c r="E549" s="12"/>
      <c r="F549" s="12"/>
      <c r="G549" s="12"/>
      <c r="H549" s="12"/>
      <c r="I549" s="12"/>
      <c r="J549" s="12"/>
      <c r="K549" s="12"/>
      <c r="L549" s="12"/>
      <c r="M549" s="12"/>
      <c r="N549" s="55"/>
      <c r="O549" s="23" t="s">
        <v>407</v>
      </c>
      <c r="P549" s="65">
        <f>('Fibre Channel'!E38+'Fibre Channel'!E37)</f>
        <v>9.1649306712355119E-2</v>
      </c>
      <c r="Q549" s="65">
        <f>('Fibre Channel'!F38+'Fibre Channel'!F37)</f>
        <v>0.48</v>
      </c>
      <c r="R549" s="65"/>
      <c r="S549" s="65"/>
      <c r="T549" s="65"/>
      <c r="U549" s="65"/>
      <c r="V549" s="65"/>
      <c r="W549" s="65"/>
      <c r="X549" s="65"/>
      <c r="Y549" s="65"/>
      <c r="Z549" s="65"/>
      <c r="AA549" s="150" t="e">
        <f>(Z549/T549)^(1/6)-1</f>
        <v>#DIV/0!</v>
      </c>
    </row>
    <row r="550" spans="1:31">
      <c r="B550" s="165" t="s">
        <v>101</v>
      </c>
      <c r="C550" s="173">
        <f t="shared" ref="C550:D550" si="49">SUM(C546:C549)</f>
        <v>7839170</v>
      </c>
      <c r="D550" s="173">
        <f t="shared" si="49"/>
        <v>7687734.5578942783</v>
      </c>
      <c r="E550" s="173"/>
      <c r="F550" s="173"/>
      <c r="G550" s="173"/>
      <c r="H550" s="173"/>
      <c r="I550" s="173"/>
      <c r="J550" s="173"/>
      <c r="K550" s="173"/>
      <c r="L550" s="173"/>
      <c r="M550" s="112"/>
      <c r="N550" s="55"/>
      <c r="O550" s="165" t="s">
        <v>101</v>
      </c>
      <c r="P550" s="107">
        <f t="shared" ref="P550:Q550" si="50">SUM(P546:P549)</f>
        <v>218.4222266667125</v>
      </c>
      <c r="Q550" s="107">
        <f t="shared" si="50"/>
        <v>271.04595053612644</v>
      </c>
      <c r="R550" s="107"/>
      <c r="S550" s="107"/>
      <c r="T550" s="107"/>
      <c r="U550" s="107"/>
      <c r="V550" s="107"/>
      <c r="W550" s="107"/>
      <c r="X550" s="107"/>
      <c r="Y550" s="107"/>
      <c r="Z550" s="107"/>
      <c r="AA550" s="146" t="e">
        <f>(Z550/T550)^(1/6)-1</f>
        <v>#DIV/0!</v>
      </c>
    </row>
    <row r="551" spans="1:31">
      <c r="B551" s="17"/>
      <c r="C551" s="215">
        <f>'Fibre Channel'!E16-C550</f>
        <v>0</v>
      </c>
      <c r="D551" s="215">
        <f>'Fibre Channel'!F16-D550</f>
        <v>0</v>
      </c>
      <c r="E551" s="215"/>
      <c r="F551" s="215"/>
      <c r="G551" s="215"/>
      <c r="H551" s="215"/>
      <c r="I551" s="215"/>
      <c r="J551" s="215"/>
      <c r="K551" s="215"/>
      <c r="L551" s="215"/>
      <c r="M551" s="215"/>
      <c r="N551" s="55"/>
      <c r="O551" s="17"/>
      <c r="P551" s="17"/>
      <c r="Q551" s="17"/>
      <c r="R551" s="17"/>
      <c r="S551" s="17"/>
      <c r="T551" s="17"/>
      <c r="U551" s="17"/>
      <c r="V551" s="17"/>
      <c r="W551" s="17"/>
      <c r="X551" s="17"/>
      <c r="Y551" s="17"/>
      <c r="Z551" s="17"/>
      <c r="AA551" s="17"/>
      <c r="AB551" s="8"/>
    </row>
    <row r="552" spans="1:31">
      <c r="N552" s="55"/>
      <c r="P552" s="68"/>
      <c r="R552" s="143"/>
      <c r="S552" s="143"/>
      <c r="T552" s="143"/>
      <c r="U552" s="143"/>
      <c r="V552" s="143"/>
      <c r="W552" s="143"/>
      <c r="X552" s="143"/>
      <c r="Y552" s="143"/>
      <c r="Z552" s="143"/>
      <c r="AB552" s="8"/>
    </row>
    <row r="553" spans="1:31" s="41" customFormat="1" ht="22.8">
      <c r="A553" s="433" t="s">
        <v>7</v>
      </c>
      <c r="N553" s="55"/>
      <c r="U553" s="433" t="str">
        <f>A553</f>
        <v>Optical Interconnects</v>
      </c>
      <c r="AB553" s="97"/>
      <c r="AD553" s="288"/>
      <c r="AE553" s="288"/>
    </row>
    <row r="554" spans="1:31">
      <c r="N554" s="55"/>
      <c r="R554" s="143"/>
      <c r="S554" s="143"/>
      <c r="T554" s="143"/>
      <c r="U554" s="143"/>
      <c r="V554" s="143"/>
      <c r="W554" s="143"/>
      <c r="X554" s="143"/>
      <c r="Y554" s="143"/>
      <c r="Z554" s="143"/>
      <c r="AB554" s="8"/>
    </row>
    <row r="555" spans="1:31" ht="15.6">
      <c r="B555" s="79" t="s">
        <v>128</v>
      </c>
      <c r="O555" s="79" t="s">
        <v>129</v>
      </c>
      <c r="P555" s="53"/>
      <c r="R555" s="143"/>
      <c r="S555" s="143"/>
      <c r="T555" s="143"/>
      <c r="U555" s="143"/>
      <c r="V555" s="143"/>
      <c r="W555" s="143"/>
      <c r="X555" s="143"/>
      <c r="Y555" s="143"/>
      <c r="Z555" s="143"/>
      <c r="AB555" s="8"/>
    </row>
    <row r="556" spans="1:31">
      <c r="R556" s="143"/>
      <c r="S556" s="143"/>
      <c r="T556" s="143"/>
      <c r="U556" s="143"/>
      <c r="V556" s="143"/>
      <c r="W556" s="143"/>
      <c r="X556" s="143"/>
      <c r="Y556" s="143"/>
      <c r="Z556" s="143"/>
      <c r="AB556" s="8"/>
    </row>
    <row r="557" spans="1:31">
      <c r="R557" s="143"/>
      <c r="S557" s="143"/>
      <c r="T557" s="143"/>
      <c r="U557" s="143"/>
      <c r="V557" s="143"/>
      <c r="W557" s="143"/>
      <c r="X557" s="143"/>
      <c r="Y557" s="143"/>
      <c r="Z557" s="143"/>
      <c r="AB557" s="8"/>
    </row>
    <row r="558" spans="1:31">
      <c r="R558" s="143"/>
      <c r="S558" s="143"/>
      <c r="T558" s="143"/>
      <c r="U558" s="143"/>
      <c r="V558" s="143"/>
      <c r="W558" s="143"/>
      <c r="X558" s="143"/>
      <c r="Y558" s="143"/>
      <c r="Z558" s="143"/>
      <c r="AB558" s="8"/>
    </row>
    <row r="559" spans="1:31">
      <c r="R559" s="143"/>
      <c r="S559" s="143"/>
      <c r="T559" s="143"/>
      <c r="U559" s="143"/>
      <c r="V559" s="143"/>
      <c r="W559" s="143"/>
      <c r="X559" s="143"/>
      <c r="Y559" s="143"/>
      <c r="Z559" s="143"/>
      <c r="AB559" s="8"/>
    </row>
    <row r="560" spans="1:31">
      <c r="R560" s="143"/>
      <c r="S560" s="143"/>
      <c r="T560" s="143"/>
      <c r="U560" s="143"/>
      <c r="V560" s="143"/>
      <c r="W560" s="143"/>
      <c r="X560" s="143"/>
      <c r="Y560" s="143"/>
      <c r="Z560" s="143"/>
      <c r="AB560" s="8"/>
    </row>
    <row r="561" spans="2:30">
      <c r="R561" s="143"/>
      <c r="S561" s="143"/>
      <c r="T561" s="143"/>
      <c r="U561" s="143"/>
      <c r="V561" s="143"/>
      <c r="W561" s="143"/>
      <c r="X561" s="143"/>
      <c r="Y561" s="143"/>
      <c r="Z561" s="143"/>
      <c r="AB561" s="8"/>
    </row>
    <row r="562" spans="2:30">
      <c r="R562" s="143"/>
      <c r="S562" s="143"/>
      <c r="T562" s="143"/>
      <c r="U562" s="143"/>
      <c r="V562" s="143"/>
      <c r="W562" s="143"/>
      <c r="X562" s="143"/>
      <c r="Y562" s="143"/>
      <c r="Z562" s="143"/>
      <c r="AB562" s="8"/>
    </row>
    <row r="563" spans="2:30">
      <c r="R563" s="143"/>
      <c r="S563" s="143"/>
      <c r="T563" s="143"/>
      <c r="U563" s="143"/>
      <c r="V563" s="143"/>
      <c r="W563" s="143"/>
      <c r="X563" s="143"/>
      <c r="Y563" s="143"/>
      <c r="Z563" s="143"/>
      <c r="AB563" s="8"/>
    </row>
    <row r="564" spans="2:30">
      <c r="R564" s="143"/>
      <c r="S564" s="143"/>
      <c r="T564" s="143"/>
      <c r="U564" s="143"/>
      <c r="V564" s="143"/>
      <c r="W564" s="143"/>
      <c r="X564" s="143"/>
      <c r="Y564" s="143"/>
      <c r="Z564" s="143"/>
      <c r="AB564" s="8"/>
    </row>
    <row r="565" spans="2:30">
      <c r="R565" s="143"/>
      <c r="S565" s="143"/>
      <c r="T565" s="143"/>
      <c r="U565" s="143"/>
      <c r="V565" s="143"/>
      <c r="W565" s="143"/>
      <c r="X565" s="143"/>
      <c r="Y565" s="143"/>
      <c r="Z565" s="143"/>
      <c r="AB565" s="8"/>
    </row>
    <row r="566" spans="2:30">
      <c r="R566" s="143"/>
      <c r="S566" s="143"/>
      <c r="T566" s="143"/>
      <c r="U566" s="143"/>
      <c r="V566" s="143"/>
      <c r="W566" s="143"/>
      <c r="X566" s="143"/>
      <c r="Y566" s="143"/>
      <c r="Z566" s="143"/>
      <c r="AB566" s="8"/>
    </row>
    <row r="567" spans="2:30">
      <c r="R567" s="143"/>
      <c r="S567" s="143"/>
      <c r="T567" s="143"/>
      <c r="U567" s="143"/>
      <c r="V567" s="143"/>
      <c r="W567" s="143"/>
      <c r="X567" s="143"/>
      <c r="Y567" s="143"/>
      <c r="Z567" s="143"/>
      <c r="AB567" s="8"/>
    </row>
    <row r="568" spans="2:30">
      <c r="R568" s="143"/>
      <c r="S568" s="143"/>
      <c r="T568" s="143"/>
      <c r="U568" s="143"/>
      <c r="V568" s="143"/>
      <c r="W568" s="143"/>
      <c r="X568" s="143"/>
      <c r="Y568" s="143"/>
      <c r="Z568" s="143"/>
      <c r="AB568" s="8"/>
    </row>
    <row r="569" spans="2:30">
      <c r="R569" s="143"/>
      <c r="S569" s="143"/>
      <c r="T569" s="143"/>
      <c r="U569" s="143"/>
      <c r="V569" s="143"/>
      <c r="W569" s="143"/>
      <c r="X569" s="143"/>
      <c r="Y569" s="143"/>
      <c r="Z569" s="143"/>
      <c r="AB569" s="8"/>
    </row>
    <row r="570" spans="2:30">
      <c r="R570" s="143"/>
      <c r="S570" s="143"/>
      <c r="T570" s="143"/>
      <c r="U570" s="143"/>
      <c r="V570" s="143"/>
      <c r="W570" s="143"/>
      <c r="X570" s="143"/>
      <c r="Y570" s="143"/>
      <c r="Z570" s="143"/>
      <c r="AB570" s="8"/>
    </row>
    <row r="571" spans="2:30">
      <c r="R571" s="143"/>
      <c r="S571" s="143"/>
      <c r="T571" s="143"/>
      <c r="U571" s="143"/>
      <c r="V571" s="143"/>
      <c r="W571" s="143"/>
      <c r="X571" s="143"/>
      <c r="Y571" s="143"/>
      <c r="Z571" s="143"/>
      <c r="AB571" s="8"/>
    </row>
    <row r="572" spans="2:30">
      <c r="R572" s="143"/>
      <c r="S572" s="143"/>
      <c r="T572" s="143"/>
      <c r="U572" s="143"/>
      <c r="V572" s="143"/>
      <c r="W572" s="143"/>
      <c r="X572" s="143"/>
      <c r="Y572" s="143"/>
      <c r="Z572" s="143"/>
      <c r="AB572" s="8"/>
    </row>
    <row r="573" spans="2:30">
      <c r="R573" s="143"/>
      <c r="S573" s="143"/>
      <c r="T573" s="143"/>
      <c r="U573" s="143"/>
      <c r="V573" s="143"/>
      <c r="W573" s="143"/>
      <c r="X573" s="143"/>
      <c r="Y573" s="143"/>
      <c r="Z573" s="143"/>
      <c r="AB573" s="8"/>
    </row>
    <row r="574" spans="2:30">
      <c r="R574" s="143"/>
      <c r="S574" s="143"/>
      <c r="T574" s="143"/>
      <c r="U574" s="143"/>
      <c r="V574" s="143"/>
      <c r="W574" s="143"/>
      <c r="X574" s="143"/>
      <c r="Y574" s="143"/>
      <c r="Z574" s="143"/>
      <c r="AB574" s="8"/>
    </row>
    <row r="575" spans="2:30" ht="15.6">
      <c r="B575" s="78" t="s">
        <v>181</v>
      </c>
      <c r="O575" s="79" t="s">
        <v>182</v>
      </c>
      <c r="R575" s="143"/>
      <c r="S575" s="143"/>
      <c r="T575" s="143"/>
      <c r="U575" s="143"/>
      <c r="V575" s="143"/>
      <c r="W575" s="143"/>
      <c r="X575" s="143"/>
      <c r="Y575" s="143"/>
      <c r="Z575" s="143"/>
      <c r="AA575" s="120" t="s">
        <v>2</v>
      </c>
      <c r="AD575" s="289"/>
    </row>
    <row r="576" spans="2:30">
      <c r="B576" s="209" t="s">
        <v>11</v>
      </c>
      <c r="C576" s="119">
        <v>2018</v>
      </c>
      <c r="D576" s="105">
        <v>2019</v>
      </c>
      <c r="E576" s="105">
        <v>2020</v>
      </c>
      <c r="F576" s="105">
        <v>2021</v>
      </c>
      <c r="G576" s="105">
        <v>2022</v>
      </c>
      <c r="H576" s="105">
        <v>2023</v>
      </c>
      <c r="I576" s="105">
        <v>2024</v>
      </c>
      <c r="J576" s="105">
        <v>2025</v>
      </c>
      <c r="K576" s="105">
        <v>2026</v>
      </c>
      <c r="L576" s="105">
        <v>2027</v>
      </c>
      <c r="M576" s="105">
        <v>2028</v>
      </c>
      <c r="O576" s="174" t="s">
        <v>11</v>
      </c>
      <c r="P576" s="119">
        <v>2018</v>
      </c>
      <c r="Q576" s="119">
        <v>2019</v>
      </c>
      <c r="R576" s="119">
        <v>2020</v>
      </c>
      <c r="S576" s="119">
        <v>2021</v>
      </c>
      <c r="T576" s="119">
        <v>2022</v>
      </c>
      <c r="U576" s="119">
        <v>2023</v>
      </c>
      <c r="V576" s="119">
        <v>2024</v>
      </c>
      <c r="W576" s="119">
        <v>2025</v>
      </c>
      <c r="X576" s="119">
        <v>2026</v>
      </c>
      <c r="Y576" s="119">
        <v>2027</v>
      </c>
      <c r="Z576" s="119">
        <v>2028</v>
      </c>
      <c r="AA576" s="105" t="str">
        <f>$AA$139</f>
        <v>2022-2028</v>
      </c>
    </row>
    <row r="577" spans="2:31">
      <c r="B577" s="210" t="str">
        <f>'AOC-EOM'!C8&amp;" "&amp;'AOC-EOM'!D19</f>
        <v>10G SFP+</v>
      </c>
      <c r="C577" s="131">
        <f>'AOC-EOM'!E8</f>
        <v>4256351</v>
      </c>
      <c r="D577" s="131">
        <f>'AOC-EOM'!F8</f>
        <v>2601008</v>
      </c>
      <c r="E577" s="131"/>
      <c r="F577" s="131"/>
      <c r="G577" s="131"/>
      <c r="H577" s="131"/>
      <c r="I577" s="131"/>
      <c r="J577" s="131"/>
      <c r="K577" s="131"/>
      <c r="L577" s="131"/>
      <c r="M577" s="131"/>
      <c r="O577" s="210" t="str">
        <f t="shared" ref="O577:O583" si="51">B577</f>
        <v>10G SFP+</v>
      </c>
      <c r="P577" s="95">
        <f>'AOC-EOM'!E29</f>
        <v>66.906791699999971</v>
      </c>
      <c r="Q577" s="95">
        <f>'AOC-EOM'!F29</f>
        <v>34.263987950000001</v>
      </c>
      <c r="R577" s="95"/>
      <c r="S577" s="95"/>
      <c r="T577" s="95"/>
      <c r="U577" s="95"/>
      <c r="V577" s="95"/>
      <c r="W577" s="95"/>
      <c r="X577" s="95"/>
      <c r="Y577" s="95"/>
      <c r="Z577" s="95"/>
      <c r="AA577" s="144" t="e">
        <f t="shared" ref="AA577:AA584" si="52">(Z577/T577)^(1/6)-1</f>
        <v>#DIV/0!</v>
      </c>
      <c r="AD577" s="441"/>
      <c r="AE577" s="284"/>
    </row>
    <row r="578" spans="2:31">
      <c r="B578" s="494" t="str">
        <f>'AOC-EOM'!C9&amp;" "&amp;'AOC-EOM'!D20</f>
        <v>25G SFP28</v>
      </c>
      <c r="C578" s="131">
        <f>'AOC-EOM'!E9</f>
        <v>1025400</v>
      </c>
      <c r="D578" s="131">
        <f>'AOC-EOM'!F9</f>
        <v>1254029</v>
      </c>
      <c r="E578" s="131"/>
      <c r="F578" s="131"/>
      <c r="G578" s="131"/>
      <c r="H578" s="131"/>
      <c r="I578" s="131"/>
      <c r="J578" s="131"/>
      <c r="K578" s="131"/>
      <c r="L578" s="131"/>
      <c r="M578" s="131"/>
      <c r="O578" s="494" t="str">
        <f t="shared" si="51"/>
        <v>25G SFP28</v>
      </c>
      <c r="P578" s="95">
        <f>'AOC-EOM'!E30</f>
        <v>52.011518000000002</v>
      </c>
      <c r="Q578" s="95">
        <f>'AOC-EOM'!F30</f>
        <v>54.517853859999995</v>
      </c>
      <c r="R578" s="95"/>
      <c r="S578" s="95"/>
      <c r="T578" s="95"/>
      <c r="U578" s="95"/>
      <c r="V578" s="95"/>
      <c r="W578" s="95"/>
      <c r="X578" s="95"/>
      <c r="Y578" s="95"/>
      <c r="Z578" s="95"/>
      <c r="AA578" s="145" t="e">
        <f t="shared" si="52"/>
        <v>#DIV/0!</v>
      </c>
      <c r="AD578" s="441"/>
      <c r="AE578" s="437"/>
    </row>
    <row r="579" spans="2:31">
      <c r="B579" s="494" t="str">
        <f>'AOC-EOM'!C10&amp;" "&amp;'AOC-EOM'!D21</f>
        <v>40G QSFP+</v>
      </c>
      <c r="C579" s="131">
        <f>'AOC-EOM'!E10</f>
        <v>343161</v>
      </c>
      <c r="D579" s="131">
        <f>'AOC-EOM'!F10</f>
        <v>278729</v>
      </c>
      <c r="E579" s="131"/>
      <c r="F579" s="131"/>
      <c r="G579" s="131"/>
      <c r="H579" s="131"/>
      <c r="I579" s="131"/>
      <c r="J579" s="131"/>
      <c r="K579" s="131"/>
      <c r="L579" s="131"/>
      <c r="M579" s="131"/>
      <c r="O579" s="494" t="str">
        <f t="shared" si="51"/>
        <v>40G QSFP+</v>
      </c>
      <c r="P579" s="95">
        <f>'AOC-EOM'!E31</f>
        <v>33.409706077143589</v>
      </c>
      <c r="Q579" s="95">
        <f>'AOC-EOM'!F31</f>
        <v>24.870835694223633</v>
      </c>
      <c r="R579" s="95"/>
      <c r="S579" s="95"/>
      <c r="T579" s="95"/>
      <c r="U579" s="95"/>
      <c r="V579" s="95"/>
      <c r="W579" s="95"/>
      <c r="X579" s="95"/>
      <c r="Y579" s="95"/>
      <c r="Z579" s="95"/>
      <c r="AA579" s="145" t="e">
        <f t="shared" si="52"/>
        <v>#DIV/0!</v>
      </c>
      <c r="AD579" s="441"/>
      <c r="AE579" s="284"/>
    </row>
    <row r="580" spans="2:31">
      <c r="B580" s="494" t="str">
        <f>'AOC-EOM'!C11&amp;" "&amp;'AOC-EOM'!D22</f>
        <v>100G QSFP28, SFP-DD, SFP112</v>
      </c>
      <c r="C580" s="131">
        <f>'AOC-EOM'!E11</f>
        <v>273711</v>
      </c>
      <c r="D580" s="131">
        <f>'AOC-EOM'!F11</f>
        <v>458979</v>
      </c>
      <c r="E580" s="131"/>
      <c r="F580" s="131"/>
      <c r="G580" s="131"/>
      <c r="H580" s="131"/>
      <c r="I580" s="131"/>
      <c r="J580" s="131"/>
      <c r="K580" s="131"/>
      <c r="L580" s="131"/>
      <c r="M580" s="131"/>
      <c r="O580" s="494" t="str">
        <f t="shared" si="51"/>
        <v>100G QSFP28, SFP-DD, SFP112</v>
      </c>
      <c r="P580" s="95">
        <f>'AOC-EOM'!E32</f>
        <v>45.049838524645217</v>
      </c>
      <c r="Q580" s="95">
        <f>'AOC-EOM'!F32</f>
        <v>57.242590999999997</v>
      </c>
      <c r="R580" s="95"/>
      <c r="S580" s="95"/>
      <c r="T580" s="95"/>
      <c r="U580" s="95"/>
      <c r="V580" s="95"/>
      <c r="W580" s="95"/>
      <c r="X580" s="95"/>
      <c r="Y580" s="95"/>
      <c r="Z580" s="95"/>
      <c r="AA580" s="145" t="e">
        <f t="shared" si="52"/>
        <v>#DIV/0!</v>
      </c>
      <c r="AD580" s="441"/>
      <c r="AE580" s="284"/>
    </row>
    <row r="581" spans="2:31">
      <c r="B581" s="494" t="str">
        <f>'AOC-EOM'!C12&amp;" "&amp;'AOC-EOM'!D23</f>
        <v>200G QSFP56</v>
      </c>
      <c r="C581" s="131">
        <f>'AOC-EOM'!E12</f>
        <v>0</v>
      </c>
      <c r="D581" s="131">
        <f>'AOC-EOM'!F12</f>
        <v>96624</v>
      </c>
      <c r="E581" s="131"/>
      <c r="F581" s="131"/>
      <c r="G581" s="131"/>
      <c r="H581" s="131"/>
      <c r="I581" s="131"/>
      <c r="J581" s="131"/>
      <c r="K581" s="131"/>
      <c r="L581" s="131"/>
      <c r="M581" s="131"/>
      <c r="O581" s="494" t="str">
        <f t="shared" si="51"/>
        <v>200G QSFP56</v>
      </c>
      <c r="P581" s="95">
        <f>'AOC-EOM'!E33</f>
        <v>0</v>
      </c>
      <c r="Q581" s="95">
        <f>'AOC-EOM'!F33</f>
        <v>44.484650000000002</v>
      </c>
      <c r="R581" s="95"/>
      <c r="S581" s="95"/>
      <c r="T581" s="95"/>
      <c r="U581" s="95"/>
      <c r="V581" s="95"/>
      <c r="W581" s="95"/>
      <c r="X581" s="95"/>
      <c r="Y581" s="95"/>
      <c r="Z581" s="95"/>
      <c r="AA581" s="145" t="e">
        <f t="shared" si="52"/>
        <v>#DIV/0!</v>
      </c>
      <c r="AD581" s="441"/>
      <c r="AE581" s="284"/>
    </row>
    <row r="582" spans="2:31">
      <c r="B582" s="494" t="str">
        <f>'AOC-EOM'!C13&amp;" "&amp;'AOC-EOM'!D24</f>
        <v>≥400G  QSFP-DD, OSFP, QSFP112</v>
      </c>
      <c r="C582" s="131">
        <f>'AOC-EOM'!E13</f>
        <v>0</v>
      </c>
      <c r="D582" s="131">
        <f>'AOC-EOM'!F13</f>
        <v>30994</v>
      </c>
      <c r="E582" s="131"/>
      <c r="F582" s="131"/>
      <c r="G582" s="131"/>
      <c r="H582" s="131"/>
      <c r="I582" s="131"/>
      <c r="J582" s="131"/>
      <c r="K582" s="131"/>
      <c r="L582" s="131"/>
      <c r="M582" s="131"/>
      <c r="O582" s="494" t="str">
        <f t="shared" si="51"/>
        <v>≥400G  QSFP-DD, OSFP, QSFP112</v>
      </c>
      <c r="P582" s="95">
        <f>'AOC-EOM'!E34</f>
        <v>0</v>
      </c>
      <c r="Q582" s="95">
        <f>'AOC-EOM'!F34</f>
        <v>24.172000000000001</v>
      </c>
      <c r="R582" s="95"/>
      <c r="S582" s="95"/>
      <c r="T582" s="95"/>
      <c r="U582" s="95"/>
      <c r="V582" s="95"/>
      <c r="W582" s="95"/>
      <c r="X582" s="95"/>
      <c r="Y582" s="95"/>
      <c r="Z582" s="95"/>
      <c r="AA582" s="145" t="e">
        <f t="shared" si="52"/>
        <v>#DIV/0!</v>
      </c>
      <c r="AD582" s="441"/>
      <c r="AE582" s="284"/>
    </row>
    <row r="583" spans="2:31">
      <c r="B583" s="494" t="s">
        <v>297</v>
      </c>
      <c r="C583" s="131">
        <f>'AOC-EOM'!E14</f>
        <v>182331</v>
      </c>
      <c r="D583" s="131">
        <f>'AOC-EOM'!F14</f>
        <v>219882</v>
      </c>
      <c r="E583" s="131"/>
      <c r="F583" s="131"/>
      <c r="G583" s="131"/>
      <c r="H583" s="131"/>
      <c r="I583" s="131"/>
      <c r="J583" s="131"/>
      <c r="K583" s="131"/>
      <c r="L583" s="131"/>
      <c r="M583" s="131"/>
      <c r="O583" s="494" t="str">
        <f t="shared" si="51"/>
        <v>All other</v>
      </c>
      <c r="P583" s="95">
        <f>'AOC-EOM'!E35</f>
        <v>29.790807526525285</v>
      </c>
      <c r="Q583" s="95">
        <f>'AOC-EOM'!F35</f>
        <v>143.59328558813581</v>
      </c>
      <c r="R583" s="95"/>
      <c r="S583" s="95"/>
      <c r="T583" s="95"/>
      <c r="U583" s="95"/>
      <c r="V583" s="95"/>
      <c r="W583" s="95"/>
      <c r="X583" s="95"/>
      <c r="Y583" s="95"/>
      <c r="Z583" s="95"/>
      <c r="AA583" s="145" t="e">
        <f t="shared" si="52"/>
        <v>#DIV/0!</v>
      </c>
      <c r="AD583" s="441"/>
      <c r="AE583" s="284"/>
    </row>
    <row r="584" spans="2:31">
      <c r="B584" s="175" t="s">
        <v>126</v>
      </c>
      <c r="C584" s="132">
        <f t="shared" ref="C584:D584" si="53">SUM(C577:C583)</f>
        <v>6080954</v>
      </c>
      <c r="D584" s="132">
        <f t="shared" si="53"/>
        <v>4940245</v>
      </c>
      <c r="E584" s="132"/>
      <c r="F584" s="132"/>
      <c r="G584" s="132"/>
      <c r="H584" s="132"/>
      <c r="I584" s="132"/>
      <c r="J584" s="132"/>
      <c r="K584" s="132"/>
      <c r="L584" s="132"/>
      <c r="M584" s="132"/>
      <c r="O584" s="175" t="s">
        <v>126</v>
      </c>
      <c r="P584" s="176">
        <f t="shared" ref="P584:Q584" si="54">SUM(P577:P583)</f>
        <v>227.1686618283141</v>
      </c>
      <c r="Q584" s="176">
        <f t="shared" si="54"/>
        <v>383.14520409235945</v>
      </c>
      <c r="R584" s="176"/>
      <c r="S584" s="176"/>
      <c r="T584" s="176"/>
      <c r="U584" s="176"/>
      <c r="V584" s="176"/>
      <c r="W584" s="176"/>
      <c r="X584" s="176"/>
      <c r="Y584" s="176"/>
      <c r="Z584" s="176"/>
      <c r="AA584" s="149" t="e">
        <f t="shared" si="52"/>
        <v>#DIV/0!</v>
      </c>
    </row>
    <row r="585" spans="2:31">
      <c r="R585" s="143"/>
      <c r="S585" s="143"/>
      <c r="T585" s="143"/>
      <c r="U585" s="143"/>
      <c r="V585" s="143"/>
      <c r="W585" s="143"/>
      <c r="X585" s="143"/>
      <c r="Y585" s="143"/>
      <c r="Z585" s="143"/>
    </row>
    <row r="586" spans="2:31">
      <c r="R586" s="143"/>
      <c r="S586" s="143"/>
      <c r="T586" s="143"/>
      <c r="U586" s="143"/>
      <c r="V586" s="143"/>
      <c r="W586" s="143"/>
      <c r="X586" s="143"/>
      <c r="Y586" s="143"/>
      <c r="Z586" s="143"/>
    </row>
    <row r="587" spans="2:31">
      <c r="R587" s="143"/>
      <c r="S587" s="143"/>
      <c r="T587" s="143"/>
      <c r="U587" s="143"/>
      <c r="V587" s="143"/>
      <c r="W587" s="143"/>
      <c r="X587" s="143"/>
      <c r="Y587" s="143"/>
      <c r="Z587" s="143"/>
    </row>
    <row r="588" spans="2:31">
      <c r="R588" s="143"/>
      <c r="S588" s="143"/>
      <c r="T588" s="143"/>
      <c r="U588" s="143"/>
      <c r="V588" s="143"/>
      <c r="W588" s="143"/>
      <c r="X588" s="143"/>
      <c r="Y588" s="143"/>
      <c r="Z588" s="143"/>
    </row>
  </sheetData>
  <mergeCells count="1">
    <mergeCell ref="H286:O286"/>
  </mergeCells>
  <conditionalFormatting sqref="AD32 AD65 AD104">
    <cfRule type="expression" dxfId="19" priority="140">
      <formula>ROUND(AD32-AD31,0)&lt;&gt;0</formula>
    </cfRule>
  </conditionalFormatting>
  <conditionalFormatting sqref="AD203">
    <cfRule type="expression" dxfId="18" priority="138">
      <formula>ROUND(AD203-AD202,6)&lt;&gt;0</formula>
    </cfRule>
  </conditionalFormatting>
  <conditionalFormatting sqref="AD325">
    <cfRule type="expression" dxfId="17" priority="152">
      <formula>ROUND($AD$325,3)&lt;&gt;ROUND($AD$324,3)</formula>
    </cfRule>
  </conditionalFormatting>
  <conditionalFormatting sqref="AD355">
    <cfRule type="expression" dxfId="16" priority="153">
      <formula>ROUND($AD$325-$AD$324,-3)&lt;&gt;0</formula>
    </cfRule>
  </conditionalFormatting>
  <conditionalFormatting sqref="AD546">
    <cfRule type="expression" dxfId="15" priority="31">
      <formula>ROUND(AD546-#REF!,-2)&lt;&gt;0</formula>
    </cfRule>
  </conditionalFormatting>
  <conditionalFormatting sqref="AD547">
    <cfRule type="expression" dxfId="14" priority="3">
      <formula>ROUND(AD547-#REF!,-2)&lt;&gt;0</formula>
    </cfRule>
  </conditionalFormatting>
  <conditionalFormatting sqref="AD142:AE142">
    <cfRule type="expression" dxfId="13" priority="77">
      <formula>ROUND(AD142-AD141,-2)&lt;&gt;0</formula>
    </cfRule>
  </conditionalFormatting>
  <conditionalFormatting sqref="AD171:AE171">
    <cfRule type="expression" dxfId="12" priority="79">
      <formula>ROUND(AD171-AD170,-2)&lt;&gt;0</formula>
    </cfRule>
  </conditionalFormatting>
  <conditionalFormatting sqref="AD232:AE232">
    <cfRule type="expression" dxfId="11" priority="14">
      <formula>AD232-AD231&lt;&gt;0</formula>
    </cfRule>
  </conditionalFormatting>
  <conditionalFormatting sqref="AD296:AE297">
    <cfRule type="expression" dxfId="10" priority="71">
      <formula>ROUND(AD296-AD295,-2)&lt;&gt;0</formula>
    </cfRule>
  </conditionalFormatting>
  <conditionalFormatting sqref="AD324:AE324">
    <cfRule type="expression" dxfId="9" priority="80">
      <formula>ROUND(AD324-AD323,0)&lt;&gt;0</formula>
    </cfRule>
  </conditionalFormatting>
  <conditionalFormatting sqref="AD354:AE354">
    <cfRule type="expression" dxfId="8" priority="11">
      <formula>ROUND(AD354-AD353,0)&lt;&gt;0</formula>
    </cfRule>
  </conditionalFormatting>
  <conditionalFormatting sqref="AD384:AE384">
    <cfRule type="expression" dxfId="7" priority="8">
      <formula>ROUND(AD384-AD383,0)&lt;&gt;0</formula>
    </cfRule>
  </conditionalFormatting>
  <conditionalFormatting sqref="AD420:AE421">
    <cfRule type="expression" dxfId="6" priority="63">
      <formula>ROUND(AD420-AD419,-2)&lt;&gt;0</formula>
    </cfRule>
  </conditionalFormatting>
  <conditionalFormatting sqref="AD459:AE460">
    <cfRule type="expression" dxfId="5" priority="53">
      <formula>ROUND(AD459-AD458,-2)&lt;&gt;0</formula>
    </cfRule>
  </conditionalFormatting>
  <conditionalFormatting sqref="AD486:AE487">
    <cfRule type="expression" dxfId="4" priority="49">
      <formula>ROUND(AD486-AD485,-2)&lt;&gt;0</formula>
    </cfRule>
  </conditionalFormatting>
  <conditionalFormatting sqref="AD516:AE517">
    <cfRule type="expression" dxfId="3" priority="41">
      <formula>ROUND(AD516-AD515,-2)&lt;&gt;0</formula>
    </cfRule>
  </conditionalFormatting>
  <conditionalFormatting sqref="AD578:AE578">
    <cfRule type="expression" dxfId="2" priority="1">
      <formula>AD577&lt;&gt;AD578</formula>
    </cfRule>
  </conditionalFormatting>
  <conditionalFormatting sqref="AE203">
    <cfRule type="expression" dxfId="1" priority="16">
      <formula>AE203-AE202&lt;&gt;0</formula>
    </cfRule>
  </conditionalFormatting>
  <conditionalFormatting sqref="AE546:AE547">
    <cfRule type="expression" dxfId="0" priority="32">
      <formula>ROUND(AE546-#REF!,-2)&lt;&gt;0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B2:O173"/>
  <sheetViews>
    <sheetView showGridLines="0" zoomScale="70" zoomScaleNormal="70" zoomScalePageLayoutView="70" workbookViewId="0">
      <pane xSplit="4" ySplit="7" topLeftCell="E8" activePane="bottomRight" state="frozen"/>
      <selection pane="topRight" activeCell="E1" sqref="E1"/>
      <selection pane="bottomLeft" activeCell="A8" sqref="A8"/>
      <selection pane="bottomRight"/>
    </sheetView>
  </sheetViews>
  <sheetFormatPr defaultColWidth="9.21875" defaultRowHeight="13.2"/>
  <cols>
    <col min="1" max="1" width="3.6640625" customWidth="1"/>
    <col min="2" max="2" width="19.6640625" style="154" customWidth="1"/>
    <col min="3" max="3" width="11.44140625" style="154" customWidth="1"/>
    <col min="4" max="4" width="27.21875" style="154" customWidth="1"/>
    <col min="5" max="14" width="12.33203125" customWidth="1"/>
    <col min="15" max="15" width="13.44140625" customWidth="1"/>
    <col min="16" max="16" width="12.44140625" customWidth="1"/>
  </cols>
  <sheetData>
    <row r="2" spans="2:15" ht="17.399999999999999">
      <c r="B2" s="71" t="str">
        <f>Introduction!B2</f>
        <v xml:space="preserve">LightCounting Optical Components Market Forecast </v>
      </c>
    </row>
    <row r="3" spans="2:15" ht="15">
      <c r="B3" s="598" t="str">
        <f>Introduction!B3</f>
        <v>Published April 28, 2023 - SAMPLE SPREADSHEET</v>
      </c>
    </row>
    <row r="4" spans="2:15" ht="15.6">
      <c r="B4" s="186" t="s">
        <v>164</v>
      </c>
      <c r="D4" s="263" t="s">
        <v>213</v>
      </c>
    </row>
    <row r="6" spans="2:15" ht="15">
      <c r="B6" s="191" t="s">
        <v>0</v>
      </c>
      <c r="C6"/>
      <c r="D6" s="178"/>
      <c r="G6" s="452"/>
      <c r="J6" s="452"/>
    </row>
    <row r="7" spans="2:15">
      <c r="B7" s="196" t="s">
        <v>11</v>
      </c>
      <c r="C7" s="5" t="s">
        <v>12</v>
      </c>
      <c r="D7" s="182" t="s">
        <v>14</v>
      </c>
      <c r="E7" s="5">
        <v>2018</v>
      </c>
      <c r="F7" s="5">
        <v>2019</v>
      </c>
      <c r="G7" s="5">
        <v>2020</v>
      </c>
      <c r="H7" s="5">
        <v>2021</v>
      </c>
      <c r="I7" s="5">
        <v>2022</v>
      </c>
      <c r="J7" s="5">
        <v>2023</v>
      </c>
      <c r="K7" s="5">
        <v>2024</v>
      </c>
      <c r="L7" s="5">
        <v>2025</v>
      </c>
      <c r="M7" s="5">
        <v>2026</v>
      </c>
      <c r="N7" s="5">
        <v>2027</v>
      </c>
      <c r="O7" s="5">
        <v>2028</v>
      </c>
    </row>
    <row r="8" spans="2:15" ht="12.75" customHeight="1">
      <c r="B8" s="363" t="s">
        <v>42</v>
      </c>
      <c r="C8" s="264" t="s">
        <v>27</v>
      </c>
      <c r="D8" s="334" t="s">
        <v>25</v>
      </c>
      <c r="E8" s="228">
        <v>4962296</v>
      </c>
      <c r="F8" s="228">
        <v>3594917</v>
      </c>
      <c r="G8" s="228"/>
      <c r="H8" s="228"/>
      <c r="I8" s="228"/>
      <c r="J8" s="228"/>
      <c r="K8" s="228"/>
      <c r="L8" s="228"/>
      <c r="M8" s="228"/>
      <c r="N8" s="228"/>
      <c r="O8" s="565"/>
    </row>
    <row r="9" spans="2:15" ht="12.75" customHeight="1">
      <c r="B9" s="364" t="s">
        <v>42</v>
      </c>
      <c r="C9" s="271" t="s">
        <v>29</v>
      </c>
      <c r="D9" s="335" t="s">
        <v>25</v>
      </c>
      <c r="E9" s="367">
        <v>7845061</v>
      </c>
      <c r="F9" s="367">
        <v>7456788</v>
      </c>
      <c r="G9" s="367"/>
      <c r="H9" s="367"/>
      <c r="I9" s="367"/>
      <c r="J9" s="367"/>
      <c r="K9" s="367"/>
      <c r="L9" s="367"/>
      <c r="M9" s="367"/>
      <c r="N9" s="367"/>
      <c r="O9" s="566"/>
    </row>
    <row r="10" spans="2:15" ht="12.75" customHeight="1">
      <c r="B10" s="364" t="s">
        <v>42</v>
      </c>
      <c r="C10" s="271" t="s">
        <v>30</v>
      </c>
      <c r="D10" s="335" t="s">
        <v>25</v>
      </c>
      <c r="E10" s="367">
        <v>1016133</v>
      </c>
      <c r="F10" s="367">
        <v>852243</v>
      </c>
      <c r="G10" s="367"/>
      <c r="H10" s="367"/>
      <c r="I10" s="367"/>
      <c r="J10" s="367"/>
      <c r="K10" s="367"/>
      <c r="L10" s="367"/>
      <c r="M10" s="367"/>
      <c r="N10" s="367"/>
      <c r="O10" s="566"/>
    </row>
    <row r="11" spans="2:15" ht="12.75" customHeight="1">
      <c r="B11" s="364" t="s">
        <v>42</v>
      </c>
      <c r="C11" s="271" t="s">
        <v>13</v>
      </c>
      <c r="D11" s="335" t="s">
        <v>25</v>
      </c>
      <c r="E11" s="367">
        <v>515486</v>
      </c>
      <c r="F11" s="367">
        <v>200286</v>
      </c>
      <c r="G11" s="367"/>
      <c r="H11" s="367"/>
      <c r="I11" s="367"/>
      <c r="J11" s="367"/>
      <c r="K11" s="367"/>
      <c r="L11" s="367"/>
      <c r="M11" s="367"/>
      <c r="N11" s="367"/>
      <c r="O11" s="566"/>
    </row>
    <row r="12" spans="2:15">
      <c r="B12" s="365" t="s">
        <v>42</v>
      </c>
      <c r="C12" s="351" t="s">
        <v>24</v>
      </c>
      <c r="D12" s="222" t="s">
        <v>256</v>
      </c>
      <c r="E12" s="368">
        <v>0</v>
      </c>
      <c r="F12" s="368">
        <v>0</v>
      </c>
      <c r="G12" s="368"/>
      <c r="H12" s="368"/>
      <c r="I12" s="368"/>
      <c r="J12" s="368"/>
      <c r="K12" s="368"/>
      <c r="L12" s="368"/>
      <c r="M12" s="368"/>
      <c r="N12" s="368"/>
      <c r="O12" s="567"/>
    </row>
    <row r="13" spans="2:15">
      <c r="B13" s="363" t="s">
        <v>83</v>
      </c>
      <c r="C13" s="264" t="s">
        <v>257</v>
      </c>
      <c r="D13" s="349" t="s">
        <v>24</v>
      </c>
      <c r="E13" s="276">
        <v>14084264</v>
      </c>
      <c r="F13" s="276">
        <v>12626905</v>
      </c>
      <c r="G13" s="276"/>
      <c r="H13" s="276"/>
      <c r="I13" s="276"/>
      <c r="J13" s="276"/>
      <c r="K13" s="276"/>
      <c r="L13" s="276"/>
      <c r="M13" s="276"/>
      <c r="N13" s="276"/>
      <c r="O13" s="277"/>
    </row>
    <row r="14" spans="2:15">
      <c r="B14" s="364" t="s">
        <v>83</v>
      </c>
      <c r="C14" s="271" t="s">
        <v>29</v>
      </c>
      <c r="D14" s="335" t="s">
        <v>24</v>
      </c>
      <c r="E14" s="305">
        <v>7087259</v>
      </c>
      <c r="F14" s="305">
        <v>5481407</v>
      </c>
      <c r="G14" s="305"/>
      <c r="H14" s="305"/>
      <c r="I14" s="305"/>
      <c r="J14" s="305"/>
      <c r="K14" s="305"/>
      <c r="L14" s="305"/>
      <c r="M14" s="305"/>
      <c r="N14" s="305"/>
      <c r="O14" s="305"/>
    </row>
    <row r="15" spans="2:15">
      <c r="B15" s="364" t="s">
        <v>83</v>
      </c>
      <c r="C15" s="271" t="s">
        <v>30</v>
      </c>
      <c r="D15" s="350" t="s">
        <v>24</v>
      </c>
      <c r="E15" s="305">
        <v>698120.6</v>
      </c>
      <c r="F15" s="305">
        <v>389518</v>
      </c>
      <c r="G15" s="305"/>
      <c r="H15" s="305"/>
      <c r="I15" s="305"/>
      <c r="J15" s="305"/>
      <c r="K15" s="305"/>
      <c r="L15" s="305"/>
      <c r="M15" s="305"/>
      <c r="N15" s="305"/>
      <c r="O15" s="305"/>
    </row>
    <row r="16" spans="2:15">
      <c r="B16" s="364" t="s">
        <v>83</v>
      </c>
      <c r="C16" s="271" t="s">
        <v>13</v>
      </c>
      <c r="D16" s="350" t="s">
        <v>24</v>
      </c>
      <c r="E16" s="305">
        <v>147361.5</v>
      </c>
      <c r="F16" s="305">
        <v>117209</v>
      </c>
      <c r="G16" s="305"/>
      <c r="H16" s="305"/>
      <c r="I16" s="305"/>
      <c r="J16" s="305"/>
      <c r="K16" s="305"/>
      <c r="L16" s="305"/>
      <c r="M16" s="305"/>
      <c r="N16" s="305"/>
      <c r="O16" s="305"/>
    </row>
    <row r="17" spans="2:15">
      <c r="B17" s="365" t="s">
        <v>83</v>
      </c>
      <c r="C17" s="351" t="s">
        <v>24</v>
      </c>
      <c r="D17" s="222" t="s">
        <v>256</v>
      </c>
      <c r="E17" s="278">
        <v>3500</v>
      </c>
      <c r="F17" s="278">
        <v>5000</v>
      </c>
      <c r="G17" s="278"/>
      <c r="H17" s="278"/>
      <c r="I17" s="278"/>
      <c r="J17" s="278"/>
      <c r="K17" s="278"/>
      <c r="L17" s="278"/>
      <c r="M17" s="278"/>
      <c r="N17" s="278"/>
      <c r="O17" s="278"/>
    </row>
    <row r="18" spans="2:15" ht="13.8">
      <c r="B18" s="359" t="s">
        <v>242</v>
      </c>
      <c r="C18" s="264" t="s">
        <v>24</v>
      </c>
      <c r="D18" s="266" t="s">
        <v>241</v>
      </c>
      <c r="E18" s="277">
        <v>375687</v>
      </c>
      <c r="F18" s="277">
        <v>728184</v>
      </c>
      <c r="G18" s="277"/>
      <c r="H18" s="277"/>
      <c r="I18" s="277"/>
      <c r="J18" s="277"/>
      <c r="K18" s="277"/>
      <c r="L18" s="277"/>
      <c r="M18" s="277"/>
      <c r="N18" s="277"/>
      <c r="O18" s="277"/>
    </row>
    <row r="19" spans="2:15">
      <c r="B19" s="359" t="s">
        <v>97</v>
      </c>
      <c r="C19" s="299" t="s">
        <v>260</v>
      </c>
      <c r="D19" s="334" t="s">
        <v>208</v>
      </c>
      <c r="E19" s="277">
        <v>2046033.5</v>
      </c>
      <c r="F19" s="277">
        <v>1412949</v>
      </c>
      <c r="G19" s="277"/>
      <c r="H19" s="277"/>
      <c r="I19" s="277"/>
      <c r="J19" s="277"/>
      <c r="K19" s="277"/>
      <c r="L19" s="277"/>
      <c r="M19" s="277"/>
      <c r="N19" s="277"/>
      <c r="O19" s="277"/>
    </row>
    <row r="20" spans="2:15">
      <c r="B20" s="360" t="s">
        <v>335</v>
      </c>
      <c r="C20" s="298" t="s">
        <v>27</v>
      </c>
      <c r="D20" s="335" t="s">
        <v>208</v>
      </c>
      <c r="E20" s="366">
        <v>502708</v>
      </c>
      <c r="F20" s="366">
        <v>496500</v>
      </c>
      <c r="G20" s="366"/>
      <c r="H20" s="366"/>
      <c r="I20" s="366"/>
      <c r="J20" s="366"/>
      <c r="K20" s="366"/>
      <c r="L20" s="366"/>
      <c r="M20" s="366"/>
      <c r="N20" s="366"/>
      <c r="O20" s="305"/>
    </row>
    <row r="21" spans="2:15">
      <c r="B21" s="355" t="s">
        <v>336</v>
      </c>
      <c r="C21" s="581" t="s">
        <v>28</v>
      </c>
      <c r="D21" s="353" t="s">
        <v>231</v>
      </c>
      <c r="E21" s="305">
        <v>0</v>
      </c>
      <c r="F21" s="305">
        <v>0</v>
      </c>
      <c r="G21" s="305"/>
      <c r="H21" s="305"/>
      <c r="I21" s="305"/>
      <c r="J21" s="305"/>
      <c r="K21" s="305"/>
      <c r="L21" s="305"/>
      <c r="M21" s="305"/>
      <c r="N21" s="305"/>
      <c r="O21" s="305"/>
    </row>
    <row r="22" spans="2:15" ht="12" customHeight="1">
      <c r="B22" s="355" t="s">
        <v>336</v>
      </c>
      <c r="C22" s="581"/>
      <c r="D22" s="353" t="s">
        <v>232</v>
      </c>
      <c r="E22" s="305">
        <v>271821</v>
      </c>
      <c r="F22" s="305">
        <v>430790</v>
      </c>
      <c r="G22" s="305"/>
      <c r="H22" s="305"/>
      <c r="I22" s="305"/>
      <c r="J22" s="305"/>
      <c r="K22" s="305"/>
      <c r="L22" s="305"/>
      <c r="M22" s="305"/>
      <c r="N22" s="305"/>
      <c r="O22" s="305"/>
    </row>
    <row r="23" spans="2:15">
      <c r="B23" s="355" t="s">
        <v>336</v>
      </c>
      <c r="C23" s="298" t="s">
        <v>29</v>
      </c>
      <c r="D23" s="335" t="s">
        <v>24</v>
      </c>
      <c r="E23" s="305">
        <v>269337</v>
      </c>
      <c r="F23" s="305">
        <v>345066</v>
      </c>
      <c r="G23" s="305"/>
      <c r="H23" s="305"/>
      <c r="I23" s="305"/>
      <c r="J23" s="305"/>
      <c r="K23" s="305"/>
      <c r="L23" s="305"/>
      <c r="M23" s="305"/>
      <c r="N23" s="305"/>
      <c r="O23" s="305"/>
    </row>
    <row r="24" spans="2:15">
      <c r="B24" s="355" t="s">
        <v>336</v>
      </c>
      <c r="C24" s="298" t="s">
        <v>30</v>
      </c>
      <c r="D24" s="335" t="s">
        <v>24</v>
      </c>
      <c r="E24" s="305">
        <v>8224</v>
      </c>
      <c r="F24" s="305">
        <v>4475</v>
      </c>
      <c r="G24" s="305"/>
      <c r="H24" s="305"/>
      <c r="I24" s="305"/>
      <c r="J24" s="305"/>
      <c r="K24" s="305"/>
      <c r="L24" s="305"/>
      <c r="M24" s="305"/>
      <c r="N24" s="305"/>
      <c r="O24" s="305"/>
    </row>
    <row r="25" spans="2:15">
      <c r="B25" s="421" t="s">
        <v>299</v>
      </c>
      <c r="C25" s="115" t="s">
        <v>75</v>
      </c>
      <c r="D25" s="179" t="s">
        <v>24</v>
      </c>
      <c r="E25" s="257">
        <v>0</v>
      </c>
      <c r="F25" s="257">
        <v>0</v>
      </c>
      <c r="G25" s="257"/>
      <c r="H25" s="257"/>
      <c r="I25" s="257"/>
      <c r="J25" s="257"/>
      <c r="K25" s="257"/>
      <c r="L25" s="257"/>
      <c r="M25" s="257"/>
      <c r="N25" s="257"/>
      <c r="O25" s="257"/>
    </row>
    <row r="26" spans="2:15">
      <c r="B26" s="363" t="s">
        <v>31</v>
      </c>
      <c r="C26" s="252" t="s">
        <v>260</v>
      </c>
      <c r="D26" s="334" t="s">
        <v>24</v>
      </c>
      <c r="E26" s="277">
        <v>2082911</v>
      </c>
      <c r="F26" s="277">
        <v>2208207.8911414719</v>
      </c>
      <c r="G26" s="277"/>
      <c r="H26" s="277"/>
      <c r="I26" s="277"/>
      <c r="J26" s="277"/>
      <c r="K26" s="277"/>
      <c r="L26" s="277"/>
      <c r="M26" s="277"/>
      <c r="N26" s="277"/>
      <c r="O26" s="277"/>
    </row>
    <row r="27" spans="2:15">
      <c r="B27" s="364" t="s">
        <v>411</v>
      </c>
      <c r="C27" s="271" t="s">
        <v>27</v>
      </c>
      <c r="D27" s="335" t="s">
        <v>261</v>
      </c>
      <c r="E27" s="305">
        <v>514311</v>
      </c>
      <c r="F27" s="305">
        <v>829300</v>
      </c>
      <c r="G27" s="305"/>
      <c r="H27" s="305"/>
      <c r="I27" s="305"/>
      <c r="J27" s="305"/>
      <c r="K27" s="305"/>
      <c r="L27" s="305"/>
      <c r="M27" s="305"/>
      <c r="N27" s="305"/>
      <c r="O27" s="305"/>
    </row>
    <row r="28" spans="2:15">
      <c r="B28" s="364" t="s">
        <v>415</v>
      </c>
      <c r="C28" s="271" t="s">
        <v>27</v>
      </c>
      <c r="D28" s="335" t="s">
        <v>261</v>
      </c>
      <c r="E28" s="305">
        <v>0</v>
      </c>
      <c r="F28" s="305">
        <v>0</v>
      </c>
      <c r="G28" s="305"/>
      <c r="H28" s="305"/>
      <c r="I28" s="305"/>
      <c r="J28" s="305"/>
      <c r="K28" s="305"/>
      <c r="L28" s="305"/>
      <c r="M28" s="305"/>
      <c r="N28" s="305"/>
      <c r="O28" s="305"/>
    </row>
    <row r="29" spans="2:15">
      <c r="B29" s="364" t="s">
        <v>412</v>
      </c>
      <c r="C29" s="298" t="s">
        <v>409</v>
      </c>
      <c r="D29" s="335" t="s">
        <v>261</v>
      </c>
      <c r="E29" s="305">
        <v>2966292.6190476189</v>
      </c>
      <c r="F29" s="305">
        <v>4092959</v>
      </c>
      <c r="G29" s="305"/>
      <c r="H29" s="305"/>
      <c r="I29" s="305"/>
      <c r="J29" s="305"/>
      <c r="K29" s="305"/>
      <c r="L29" s="305"/>
      <c r="M29" s="305"/>
      <c r="N29" s="305"/>
      <c r="O29" s="305"/>
    </row>
    <row r="30" spans="2:15">
      <c r="B30" s="364" t="s">
        <v>416</v>
      </c>
      <c r="C30" s="298" t="s">
        <v>28</v>
      </c>
      <c r="D30" s="335" t="s">
        <v>261</v>
      </c>
      <c r="E30" s="305">
        <v>3000</v>
      </c>
      <c r="F30" s="305">
        <v>25083</v>
      </c>
      <c r="G30" s="305"/>
      <c r="H30" s="305"/>
      <c r="I30" s="305"/>
      <c r="J30" s="305"/>
      <c r="K30" s="305"/>
      <c r="L30" s="305"/>
      <c r="M30" s="305"/>
      <c r="N30" s="305"/>
      <c r="O30" s="305"/>
    </row>
    <row r="31" spans="2:15">
      <c r="B31" s="364" t="s">
        <v>31</v>
      </c>
      <c r="C31" s="298" t="s">
        <v>264</v>
      </c>
      <c r="D31" s="335" t="s">
        <v>24</v>
      </c>
      <c r="E31" s="305">
        <v>610404.1176470588</v>
      </c>
      <c r="F31" s="305">
        <v>726058</v>
      </c>
      <c r="G31" s="305"/>
      <c r="H31" s="305"/>
      <c r="I31" s="305"/>
      <c r="J31" s="305"/>
      <c r="K31" s="305"/>
      <c r="L31" s="305"/>
      <c r="M31" s="305"/>
      <c r="N31" s="305"/>
      <c r="O31" s="305"/>
    </row>
    <row r="32" spans="2:15" ht="14.55" customHeight="1">
      <c r="B32" s="365" t="s">
        <v>31</v>
      </c>
      <c r="C32" s="283" t="s">
        <v>408</v>
      </c>
      <c r="D32" s="222" t="s">
        <v>410</v>
      </c>
      <c r="E32" s="305">
        <v>10100</v>
      </c>
      <c r="F32" s="305">
        <v>26734</v>
      </c>
      <c r="G32" s="305"/>
      <c r="H32" s="305"/>
      <c r="I32" s="305"/>
      <c r="J32" s="305"/>
      <c r="K32" s="305"/>
      <c r="L32" s="305"/>
      <c r="M32" s="305"/>
      <c r="N32" s="305"/>
      <c r="O32" s="305"/>
    </row>
    <row r="33" spans="2:15">
      <c r="B33" s="356" t="s">
        <v>539</v>
      </c>
      <c r="C33" s="252" t="s">
        <v>26</v>
      </c>
      <c r="D33" s="252" t="s">
        <v>533</v>
      </c>
      <c r="E33" s="277">
        <v>500</v>
      </c>
      <c r="F33" s="277">
        <v>5000</v>
      </c>
      <c r="G33" s="277"/>
      <c r="H33" s="277"/>
      <c r="I33" s="277"/>
      <c r="J33" s="277"/>
      <c r="K33" s="277"/>
      <c r="L33" s="277"/>
      <c r="M33" s="277"/>
      <c r="N33" s="277"/>
      <c r="O33" s="277"/>
    </row>
    <row r="34" spans="2:15">
      <c r="B34" s="357" t="s">
        <v>540</v>
      </c>
      <c r="C34" s="298" t="s">
        <v>27</v>
      </c>
      <c r="D34" s="298" t="s">
        <v>244</v>
      </c>
      <c r="E34" s="305">
        <v>0</v>
      </c>
      <c r="F34" s="305">
        <v>0</v>
      </c>
      <c r="G34" s="305"/>
      <c r="H34" s="305"/>
      <c r="I34" s="305"/>
      <c r="J34" s="305"/>
      <c r="K34" s="305"/>
      <c r="L34" s="305"/>
      <c r="M34" s="305"/>
      <c r="N34" s="305"/>
      <c r="O34" s="305"/>
    </row>
    <row r="35" spans="2:15" ht="15" customHeight="1">
      <c r="B35" s="357" t="s">
        <v>541</v>
      </c>
      <c r="C35" s="298" t="s">
        <v>542</v>
      </c>
      <c r="D35" s="298" t="s">
        <v>533</v>
      </c>
      <c r="E35" s="305">
        <v>500</v>
      </c>
      <c r="F35" s="305">
        <v>6072</v>
      </c>
      <c r="G35" s="305"/>
      <c r="H35" s="305"/>
      <c r="I35" s="305"/>
      <c r="J35" s="305"/>
      <c r="K35" s="305"/>
      <c r="L35" s="305"/>
      <c r="M35" s="305"/>
      <c r="N35" s="305"/>
      <c r="O35" s="305"/>
    </row>
    <row r="36" spans="2:15" ht="15" customHeight="1">
      <c r="B36" s="357" t="s">
        <v>543</v>
      </c>
      <c r="C36" s="298" t="s">
        <v>29</v>
      </c>
      <c r="D36" s="298" t="s">
        <v>244</v>
      </c>
      <c r="E36" s="305">
        <v>0</v>
      </c>
      <c r="F36" s="305">
        <v>0</v>
      </c>
      <c r="G36" s="305"/>
      <c r="H36" s="305"/>
      <c r="I36" s="305"/>
      <c r="J36" s="305"/>
      <c r="K36" s="305"/>
      <c r="L36" s="305"/>
      <c r="M36" s="305"/>
      <c r="N36" s="305"/>
      <c r="O36" s="305"/>
    </row>
    <row r="37" spans="2:15" ht="15" customHeight="1">
      <c r="B37" s="358" t="s">
        <v>544</v>
      </c>
      <c r="C37" s="283" t="s">
        <v>30</v>
      </c>
      <c r="D37" s="283" t="s">
        <v>244</v>
      </c>
      <c r="E37" s="278">
        <v>0</v>
      </c>
      <c r="F37" s="278">
        <v>0</v>
      </c>
      <c r="G37" s="278"/>
      <c r="H37" s="278"/>
      <c r="I37" s="278"/>
      <c r="J37" s="278"/>
      <c r="K37" s="278"/>
      <c r="L37" s="278"/>
      <c r="M37" s="278"/>
      <c r="N37" s="278"/>
      <c r="O37" s="278"/>
    </row>
    <row r="38" spans="2:15">
      <c r="B38" s="356" t="s">
        <v>545</v>
      </c>
      <c r="C38" s="252" t="s">
        <v>26</v>
      </c>
      <c r="D38" s="509" t="s">
        <v>546</v>
      </c>
      <c r="E38" s="277">
        <v>23000</v>
      </c>
      <c r="F38" s="277">
        <v>60000</v>
      </c>
      <c r="G38" s="277"/>
      <c r="H38" s="277"/>
      <c r="I38" s="277"/>
      <c r="J38" s="277"/>
      <c r="K38" s="277"/>
      <c r="L38" s="277"/>
      <c r="M38" s="277"/>
      <c r="N38" s="277"/>
      <c r="O38" s="277"/>
    </row>
    <row r="39" spans="2:15">
      <c r="B39" s="357" t="s">
        <v>547</v>
      </c>
      <c r="C39" s="335" t="s">
        <v>26</v>
      </c>
      <c r="D39" s="510" t="s">
        <v>546</v>
      </c>
      <c r="E39" s="305">
        <v>0</v>
      </c>
      <c r="F39" s="305">
        <v>0</v>
      </c>
      <c r="G39" s="305"/>
      <c r="H39" s="305"/>
      <c r="I39" s="305"/>
      <c r="J39" s="305"/>
      <c r="K39" s="305"/>
      <c r="L39" s="305"/>
      <c r="M39" s="305"/>
      <c r="N39" s="305"/>
      <c r="O39" s="305"/>
    </row>
    <row r="40" spans="2:15">
      <c r="B40" s="360" t="s">
        <v>548</v>
      </c>
      <c r="C40" s="335" t="s">
        <v>27</v>
      </c>
      <c r="D40" s="298" t="s">
        <v>549</v>
      </c>
      <c r="E40" s="305">
        <v>2000</v>
      </c>
      <c r="F40" s="305">
        <v>29283</v>
      </c>
      <c r="G40" s="305"/>
      <c r="H40" s="305"/>
      <c r="I40" s="305"/>
      <c r="J40" s="305"/>
      <c r="K40" s="305"/>
      <c r="L40" s="305"/>
      <c r="M40" s="305"/>
      <c r="N40" s="305"/>
      <c r="O40" s="305"/>
    </row>
    <row r="41" spans="2:15">
      <c r="B41" s="360" t="s">
        <v>550</v>
      </c>
      <c r="C41" s="335" t="s">
        <v>28</v>
      </c>
      <c r="D41" s="298" t="s">
        <v>551</v>
      </c>
      <c r="E41" s="305">
        <v>12000</v>
      </c>
      <c r="F41" s="305">
        <v>53000</v>
      </c>
      <c r="G41" s="305"/>
      <c r="H41" s="305"/>
      <c r="I41" s="305"/>
      <c r="J41" s="305"/>
      <c r="K41" s="305"/>
      <c r="L41" s="305"/>
      <c r="M41" s="305"/>
      <c r="N41" s="305"/>
      <c r="O41" s="305"/>
    </row>
    <row r="42" spans="2:15">
      <c r="B42" s="360" t="s">
        <v>552</v>
      </c>
      <c r="C42" s="335" t="s">
        <v>28</v>
      </c>
      <c r="D42" s="298" t="s">
        <v>549</v>
      </c>
      <c r="E42" s="305">
        <v>1000</v>
      </c>
      <c r="F42" s="305">
        <v>2555</v>
      </c>
      <c r="G42" s="305"/>
      <c r="H42" s="305"/>
      <c r="I42" s="305"/>
      <c r="J42" s="305"/>
      <c r="K42" s="305"/>
      <c r="L42" s="305"/>
      <c r="M42" s="305"/>
      <c r="N42" s="305"/>
      <c r="O42" s="305"/>
    </row>
    <row r="43" spans="2:15" ht="13.5" customHeight="1">
      <c r="B43" s="360" t="s">
        <v>553</v>
      </c>
      <c r="C43" s="335" t="s">
        <v>29</v>
      </c>
      <c r="D43" s="298" t="s">
        <v>549</v>
      </c>
      <c r="E43" s="305">
        <v>1000</v>
      </c>
      <c r="F43" s="305">
        <v>1817.6263736263736</v>
      </c>
      <c r="G43" s="305"/>
      <c r="H43" s="305"/>
      <c r="I43" s="305"/>
      <c r="J43" s="305"/>
      <c r="K43" s="305"/>
      <c r="L43" s="305"/>
      <c r="M43" s="305"/>
      <c r="N43" s="305"/>
      <c r="O43" s="305"/>
    </row>
    <row r="44" spans="2:15" ht="13.5" customHeight="1">
      <c r="B44" s="361" t="s">
        <v>554</v>
      </c>
      <c r="C44" s="222" t="s">
        <v>30</v>
      </c>
      <c r="D44" s="283" t="s">
        <v>244</v>
      </c>
      <c r="E44" s="278">
        <v>0</v>
      </c>
      <c r="F44" s="278">
        <v>0</v>
      </c>
      <c r="G44" s="278"/>
      <c r="H44" s="278"/>
      <c r="I44" s="278"/>
      <c r="J44" s="278"/>
      <c r="K44" s="278"/>
      <c r="L44" s="278"/>
      <c r="M44" s="278"/>
      <c r="N44" s="278"/>
      <c r="O44" s="278"/>
    </row>
    <row r="45" spans="2:15">
      <c r="B45" s="360" t="s">
        <v>430</v>
      </c>
      <c r="C45" s="335" t="s">
        <v>24</v>
      </c>
      <c r="D45" s="298" t="s">
        <v>24</v>
      </c>
      <c r="E45" s="305">
        <v>0</v>
      </c>
      <c r="F45" s="305">
        <v>0</v>
      </c>
      <c r="G45" s="305"/>
      <c r="H45" s="305"/>
      <c r="I45" s="305"/>
      <c r="J45" s="305"/>
      <c r="K45" s="305"/>
      <c r="L45" s="305"/>
      <c r="M45" s="305"/>
      <c r="N45" s="305"/>
      <c r="O45" s="305"/>
    </row>
    <row r="46" spans="2:15">
      <c r="B46" s="360" t="s">
        <v>484</v>
      </c>
      <c r="C46" s="335" t="s">
        <v>24</v>
      </c>
      <c r="D46" s="298" t="s">
        <v>24</v>
      </c>
      <c r="E46" s="305">
        <v>0</v>
      </c>
      <c r="F46" s="305">
        <v>0</v>
      </c>
      <c r="G46" s="305"/>
      <c r="H46" s="305"/>
      <c r="I46" s="305"/>
      <c r="J46" s="305"/>
      <c r="K46" s="305"/>
      <c r="L46" s="305"/>
      <c r="M46" s="305"/>
      <c r="N46" s="305"/>
      <c r="O46" s="305"/>
    </row>
    <row r="47" spans="2:15">
      <c r="B47" s="361" t="s">
        <v>485</v>
      </c>
      <c r="C47" s="222" t="s">
        <v>24</v>
      </c>
      <c r="D47" s="283" t="s">
        <v>24</v>
      </c>
      <c r="E47" s="278">
        <v>0</v>
      </c>
      <c r="F47" s="278">
        <v>0</v>
      </c>
      <c r="G47" s="278"/>
      <c r="H47" s="278"/>
      <c r="I47" s="278"/>
      <c r="J47" s="278"/>
      <c r="K47" s="278"/>
      <c r="L47" s="278"/>
      <c r="M47" s="278"/>
      <c r="N47" s="278"/>
      <c r="O47" s="278"/>
    </row>
    <row r="48" spans="2:15">
      <c r="B48" s="362" t="s">
        <v>9</v>
      </c>
      <c r="C48" s="179" t="s">
        <v>24</v>
      </c>
      <c r="D48" s="179" t="s">
        <v>24</v>
      </c>
      <c r="E48" s="323">
        <f t="shared" ref="E48:F48" si="0">SUM(E8:E47)</f>
        <v>46060310.33669468</v>
      </c>
      <c r="F48" s="323">
        <f t="shared" si="0"/>
        <v>42208306.517515101</v>
      </c>
      <c r="G48" s="323"/>
      <c r="H48" s="323"/>
      <c r="I48" s="323"/>
      <c r="J48" s="323"/>
      <c r="K48" s="323"/>
      <c r="L48" s="323"/>
      <c r="M48" s="323"/>
      <c r="N48" s="323"/>
      <c r="O48" s="323"/>
    </row>
    <row r="49" spans="2:15">
      <c r="B49"/>
      <c r="C49"/>
      <c r="D49" s="178"/>
      <c r="E49" s="7">
        <v>0.20886523606412011</v>
      </c>
      <c r="F49" s="7">
        <f t="shared" ref="F49" si="1">IF(E48=0,"",F48/E48-1)</f>
        <v>-8.3629567213549971E-2</v>
      </c>
      <c r="G49" s="7"/>
      <c r="H49" s="7"/>
      <c r="I49" s="7"/>
      <c r="J49" s="7"/>
      <c r="K49" s="7"/>
      <c r="L49" s="7"/>
      <c r="M49" s="7"/>
      <c r="N49" s="7"/>
      <c r="O49" s="7"/>
    </row>
    <row r="50" spans="2:15">
      <c r="B50" s="191" t="s">
        <v>68</v>
      </c>
      <c r="C50"/>
      <c r="D50" s="178"/>
      <c r="E50" s="267"/>
      <c r="F50" s="267"/>
      <c r="G50" s="267"/>
      <c r="H50" s="267"/>
      <c r="I50" s="267"/>
      <c r="J50" s="267"/>
      <c r="K50" s="267"/>
      <c r="L50" s="267"/>
      <c r="M50" s="267"/>
      <c r="N50" s="267"/>
      <c r="O50" s="267"/>
    </row>
    <row r="51" spans="2:15">
      <c r="B51" s="197" t="s">
        <v>11</v>
      </c>
      <c r="C51" s="110" t="s">
        <v>12</v>
      </c>
      <c r="D51" s="198" t="s">
        <v>14</v>
      </c>
      <c r="E51" s="110">
        <v>2018</v>
      </c>
      <c r="F51" s="110">
        <v>2019</v>
      </c>
      <c r="G51" s="110">
        <v>2020</v>
      </c>
      <c r="H51" s="110">
        <v>2021</v>
      </c>
      <c r="I51" s="110">
        <v>2022</v>
      </c>
      <c r="J51" s="110">
        <v>2023</v>
      </c>
      <c r="K51" s="110">
        <f t="shared" ref="K51:O51" si="2">K7</f>
        <v>2024</v>
      </c>
      <c r="L51" s="110">
        <f t="shared" si="2"/>
        <v>2025</v>
      </c>
      <c r="M51" s="110">
        <f t="shared" si="2"/>
        <v>2026</v>
      </c>
      <c r="N51" s="110">
        <f t="shared" si="2"/>
        <v>2027</v>
      </c>
      <c r="O51" s="110">
        <f t="shared" si="2"/>
        <v>2028</v>
      </c>
    </row>
    <row r="52" spans="2:15">
      <c r="B52" s="369" t="str">
        <f t="shared" ref="B52:D57" si="3">B8</f>
        <v>1 Gbps</v>
      </c>
      <c r="C52" s="370" t="str">
        <f t="shared" si="3"/>
        <v>500 m</v>
      </c>
      <c r="D52" s="371" t="str">
        <f t="shared" si="3"/>
        <v>SFP</v>
      </c>
      <c r="E52" s="372">
        <f t="shared" ref="E52:F52" si="4">IF(E8=0,,E95*10^6/E8)</f>
        <v>8.1963947817703744</v>
      </c>
      <c r="F52" s="372">
        <f t="shared" si="4"/>
        <v>6.5310968236540647</v>
      </c>
      <c r="G52" s="372"/>
      <c r="H52" s="372"/>
      <c r="I52" s="372"/>
      <c r="J52" s="372"/>
      <c r="K52" s="232"/>
      <c r="L52" s="232"/>
      <c r="M52" s="232"/>
      <c r="N52" s="232"/>
      <c r="O52" s="232"/>
    </row>
    <row r="53" spans="2:15">
      <c r="B53" s="373" t="str">
        <f t="shared" si="3"/>
        <v>1 Gbps</v>
      </c>
      <c r="C53" s="374" t="str">
        <f t="shared" si="3"/>
        <v>10 km</v>
      </c>
      <c r="D53" s="375" t="str">
        <f t="shared" si="3"/>
        <v>SFP</v>
      </c>
      <c r="E53" s="376">
        <f t="shared" ref="E53:F53" si="5">IF(E9=0,,E96*10^6/E9)</f>
        <v>7.9991133376783168</v>
      </c>
      <c r="F53" s="376">
        <f t="shared" si="5"/>
        <v>7.7271597478083978</v>
      </c>
      <c r="G53" s="376"/>
      <c r="H53" s="376"/>
      <c r="I53" s="376"/>
      <c r="J53" s="376"/>
      <c r="K53" s="377"/>
      <c r="L53" s="377"/>
      <c r="M53" s="377"/>
      <c r="N53" s="377"/>
      <c r="O53" s="377"/>
    </row>
    <row r="54" spans="2:15">
      <c r="B54" s="373" t="str">
        <f t="shared" si="3"/>
        <v>1 Gbps</v>
      </c>
      <c r="C54" s="374" t="str">
        <f t="shared" si="3"/>
        <v>40 km</v>
      </c>
      <c r="D54" s="375" t="str">
        <f t="shared" si="3"/>
        <v>SFP</v>
      </c>
      <c r="E54" s="376">
        <f t="shared" ref="E54:F54" si="6">IF(E10=0,,E97*10^6/E10)</f>
        <v>11.355942578382948</v>
      </c>
      <c r="F54" s="376">
        <f t="shared" si="6"/>
        <v>6.73831916455803</v>
      </c>
      <c r="G54" s="376"/>
      <c r="H54" s="376"/>
      <c r="I54" s="376"/>
      <c r="J54" s="376"/>
      <c r="K54" s="377"/>
      <c r="L54" s="377"/>
      <c r="M54" s="377"/>
      <c r="N54" s="377"/>
      <c r="O54" s="377"/>
    </row>
    <row r="55" spans="2:15" ht="12.75" customHeight="1">
      <c r="B55" s="373" t="str">
        <f t="shared" si="3"/>
        <v>1 Gbps</v>
      </c>
      <c r="C55" s="374" t="str">
        <f t="shared" si="3"/>
        <v>80 km</v>
      </c>
      <c r="D55" s="375" t="str">
        <f t="shared" si="3"/>
        <v>SFP</v>
      </c>
      <c r="E55" s="376">
        <f t="shared" ref="E55:F55" si="7">IF(E11=0,,E98*10^6/E11)</f>
        <v>32.87799862653884</v>
      </c>
      <c r="F55" s="376">
        <f t="shared" si="7"/>
        <v>29.555877684398165</v>
      </c>
      <c r="G55" s="376"/>
      <c r="H55" s="376"/>
      <c r="I55" s="376"/>
      <c r="J55" s="376"/>
      <c r="K55" s="377"/>
      <c r="L55" s="377"/>
      <c r="M55" s="377"/>
      <c r="N55" s="377"/>
      <c r="O55" s="377"/>
    </row>
    <row r="56" spans="2:15">
      <c r="B56" s="378" t="str">
        <f t="shared" si="3"/>
        <v>1 Gbps</v>
      </c>
      <c r="C56" s="379" t="str">
        <f t="shared" si="3"/>
        <v>All</v>
      </c>
      <c r="D56" s="380" t="str">
        <f t="shared" si="3"/>
        <v>Legacy/discontinued</v>
      </c>
      <c r="E56" s="381">
        <f t="shared" ref="E56:F56" si="8">IF(E12=0,,E99*10^6/E12)</f>
        <v>0</v>
      </c>
      <c r="F56" s="381">
        <f t="shared" si="8"/>
        <v>0</v>
      </c>
      <c r="G56" s="381"/>
      <c r="H56" s="381"/>
      <c r="I56" s="381"/>
      <c r="J56" s="381"/>
      <c r="K56" s="382"/>
      <c r="L56" s="382"/>
      <c r="M56" s="382"/>
      <c r="N56" s="382"/>
      <c r="O56" s="382"/>
    </row>
    <row r="57" spans="2:15">
      <c r="B57" s="369" t="str">
        <f t="shared" si="3"/>
        <v>10 Gbps</v>
      </c>
      <c r="C57" s="370" t="str">
        <f t="shared" si="3"/>
        <v>0-0.3 km</v>
      </c>
      <c r="D57" s="383" t="str">
        <f t="shared" si="3"/>
        <v>All</v>
      </c>
      <c r="E57" s="280">
        <f t="shared" ref="E57:F57" si="9">IF(E13=0,,E100*10^6/E13)</f>
        <v>13.378504467242029</v>
      </c>
      <c r="F57" s="280">
        <f t="shared" si="9"/>
        <v>12.174309183445981</v>
      </c>
      <c r="G57" s="280"/>
      <c r="H57" s="280"/>
      <c r="I57" s="280"/>
      <c r="J57" s="280"/>
      <c r="K57" s="282"/>
      <c r="L57" s="282"/>
      <c r="M57" s="282"/>
      <c r="N57" s="282"/>
      <c r="O57" s="282"/>
    </row>
    <row r="58" spans="2:15">
      <c r="B58" s="373" t="str">
        <f t="shared" ref="B58:B89" si="10">B14</f>
        <v>10 Gbps</v>
      </c>
      <c r="C58" s="374" t="s">
        <v>29</v>
      </c>
      <c r="D58" s="375" t="str">
        <f>D14</f>
        <v>All</v>
      </c>
      <c r="E58" s="307">
        <f t="shared" ref="E58:F58" si="11">IF(E14=0,,E101*10^6/E14)</f>
        <v>24.729885950225217</v>
      </c>
      <c r="F58" s="307">
        <f t="shared" si="11"/>
        <v>22.301312756255584</v>
      </c>
      <c r="G58" s="307"/>
      <c r="H58" s="307"/>
      <c r="I58" s="307"/>
      <c r="J58" s="307"/>
      <c r="K58" s="307"/>
      <c r="L58" s="307"/>
      <c r="M58" s="307"/>
      <c r="N58" s="307"/>
      <c r="O58" s="307"/>
    </row>
    <row r="59" spans="2:15" ht="12.75" customHeight="1">
      <c r="B59" s="373" t="str">
        <f t="shared" si="10"/>
        <v>10 Gbps</v>
      </c>
      <c r="C59" s="374" t="s">
        <v>30</v>
      </c>
      <c r="D59" s="384" t="str">
        <f>D15</f>
        <v>All</v>
      </c>
      <c r="E59" s="307">
        <f t="shared" ref="E59:F59" si="12">IF(E15=0,,E102*10^6/E15)</f>
        <v>104.37412339183791</v>
      </c>
      <c r="F59" s="307">
        <f t="shared" si="12"/>
        <v>75.058521862397143</v>
      </c>
      <c r="G59" s="307"/>
      <c r="H59" s="307"/>
      <c r="I59" s="307"/>
      <c r="J59" s="307"/>
      <c r="K59" s="307"/>
      <c r="L59" s="307"/>
      <c r="M59" s="307"/>
      <c r="N59" s="307"/>
      <c r="O59" s="307"/>
    </row>
    <row r="60" spans="2:15">
      <c r="B60" s="373" t="str">
        <f t="shared" si="10"/>
        <v>10 Gbps</v>
      </c>
      <c r="C60" s="374" t="s">
        <v>13</v>
      </c>
      <c r="D60" s="384" t="str">
        <f>D16</f>
        <v>All</v>
      </c>
      <c r="E60" s="307">
        <f t="shared" ref="E60:F60" si="13">IF(E16=0,,E103*10^6/E16)</f>
        <v>236.56528523627264</v>
      </c>
      <c r="F60" s="307">
        <f t="shared" si="13"/>
        <v>213.19297161494703</v>
      </c>
      <c r="G60" s="307"/>
      <c r="H60" s="307"/>
      <c r="I60" s="307"/>
      <c r="J60" s="307"/>
      <c r="K60" s="307"/>
      <c r="L60" s="307"/>
      <c r="M60" s="307"/>
      <c r="N60" s="307"/>
      <c r="O60" s="307"/>
    </row>
    <row r="61" spans="2:15">
      <c r="B61" s="378" t="str">
        <f t="shared" si="10"/>
        <v>10 Gbps</v>
      </c>
      <c r="C61" s="379" t="s">
        <v>24</v>
      </c>
      <c r="D61" s="380" t="str">
        <f>D17</f>
        <v>Legacy/discontinued</v>
      </c>
      <c r="E61" s="306">
        <f t="shared" ref="E61:F61" si="14">IF(E17=0,,E104*10^6/E17)</f>
        <v>114.28571428571429</v>
      </c>
      <c r="F61" s="306">
        <f t="shared" si="14"/>
        <v>120</v>
      </c>
      <c r="G61" s="306"/>
      <c r="H61" s="306"/>
      <c r="I61" s="306"/>
      <c r="J61" s="306"/>
      <c r="K61" s="306"/>
      <c r="L61" s="306"/>
      <c r="M61" s="306"/>
      <c r="N61" s="306"/>
      <c r="O61" s="306"/>
    </row>
    <row r="62" spans="2:15" ht="13.8">
      <c r="B62" s="385" t="str">
        <f t="shared" si="10"/>
        <v>25 Gbps</v>
      </c>
      <c r="C62" s="370" t="s">
        <v>24</v>
      </c>
      <c r="D62" s="386" t="s">
        <v>241</v>
      </c>
      <c r="E62" s="282">
        <f t="shared" ref="E62:F62" si="15">IF(E18=0,,E105*10^6/E18)</f>
        <v>103.49761934802112</v>
      </c>
      <c r="F62" s="282">
        <f t="shared" si="15"/>
        <v>69.116003647429764</v>
      </c>
      <c r="G62" s="282"/>
      <c r="H62" s="282"/>
      <c r="I62" s="282"/>
      <c r="J62" s="282"/>
      <c r="K62" s="282"/>
      <c r="L62" s="282"/>
      <c r="M62" s="282"/>
      <c r="N62" s="282"/>
      <c r="O62" s="282"/>
    </row>
    <row r="63" spans="2:15">
      <c r="B63" s="385" t="str">
        <f t="shared" si="10"/>
        <v>40 Gbps</v>
      </c>
      <c r="C63" s="387" t="s">
        <v>26</v>
      </c>
      <c r="D63" s="371" t="s">
        <v>71</v>
      </c>
      <c r="E63" s="282">
        <f t="shared" ref="E63:F63" si="16">IF(E19=0,,E106*10^6/E19)</f>
        <v>108.80500059735274</v>
      </c>
      <c r="F63" s="282">
        <f t="shared" si="16"/>
        <v>104.48312516183223</v>
      </c>
      <c r="G63" s="282"/>
      <c r="H63" s="282"/>
      <c r="I63" s="282"/>
      <c r="J63" s="282"/>
      <c r="K63" s="282"/>
      <c r="L63" s="282"/>
      <c r="M63" s="282"/>
      <c r="N63" s="282"/>
      <c r="O63" s="282"/>
    </row>
    <row r="64" spans="2:15" ht="15.75" customHeight="1">
      <c r="B64" s="388" t="str">
        <f t="shared" si="10"/>
        <v>40 Gbps PSM4</v>
      </c>
      <c r="C64" s="389" t="s">
        <v>27</v>
      </c>
      <c r="D64" s="375" t="s">
        <v>208</v>
      </c>
      <c r="E64" s="354">
        <f t="shared" ref="E64:F64" si="17">IF(E20=0,,E107*10^6/E20)</f>
        <v>251.75081757202989</v>
      </c>
      <c r="F64" s="354">
        <f t="shared" si="17"/>
        <v>229.09940986908356</v>
      </c>
      <c r="G64" s="354"/>
      <c r="H64" s="354"/>
      <c r="I64" s="354"/>
      <c r="J64" s="354"/>
      <c r="K64" s="307"/>
      <c r="L64" s="307"/>
      <c r="M64" s="307"/>
      <c r="N64" s="307"/>
      <c r="O64" s="307"/>
    </row>
    <row r="65" spans="2:15">
      <c r="B65" s="390" t="str">
        <f t="shared" si="10"/>
        <v xml:space="preserve">40 Gbps </v>
      </c>
      <c r="C65" s="582" t="s">
        <v>28</v>
      </c>
      <c r="D65" s="391" t="s">
        <v>231</v>
      </c>
      <c r="E65" s="307">
        <f t="shared" ref="E65:F65" si="18">IF(E21=0,,E108*10^6/E21)</f>
        <v>0</v>
      </c>
      <c r="F65" s="307">
        <f t="shared" si="18"/>
        <v>0</v>
      </c>
      <c r="G65" s="307"/>
      <c r="H65" s="307"/>
      <c r="I65" s="307"/>
      <c r="J65" s="307"/>
      <c r="K65" s="307"/>
      <c r="L65" s="307"/>
      <c r="M65" s="307"/>
      <c r="N65" s="307"/>
      <c r="O65" s="307"/>
    </row>
    <row r="66" spans="2:15" ht="14.25" customHeight="1">
      <c r="B66" s="390" t="str">
        <f t="shared" si="10"/>
        <v xml:space="preserve">40 Gbps </v>
      </c>
      <c r="C66" s="582"/>
      <c r="D66" s="391" t="s">
        <v>232</v>
      </c>
      <c r="E66" s="307">
        <f t="shared" ref="E66:F66" si="19">IF(E22=0,,E109*10^6/E22)</f>
        <v>303.68617678545809</v>
      </c>
      <c r="F66" s="307">
        <f t="shared" si="19"/>
        <v>253.43147678888388</v>
      </c>
      <c r="G66" s="307"/>
      <c r="H66" s="307"/>
      <c r="I66" s="307"/>
      <c r="J66" s="307"/>
      <c r="K66" s="307"/>
      <c r="L66" s="307"/>
      <c r="M66" s="307"/>
      <c r="N66" s="307"/>
      <c r="O66" s="307"/>
    </row>
    <row r="67" spans="2:15">
      <c r="B67" s="390" t="str">
        <f t="shared" si="10"/>
        <v xml:space="preserve">40 Gbps </v>
      </c>
      <c r="C67" s="389" t="s">
        <v>29</v>
      </c>
      <c r="D67" s="375" t="s">
        <v>70</v>
      </c>
      <c r="E67" s="307">
        <f t="shared" ref="E67:F67" si="20">IF(E23=0,,E110*10^6/E23)</f>
        <v>361.77095787062291</v>
      </c>
      <c r="F67" s="307">
        <f t="shared" si="20"/>
        <v>248.30643495824251</v>
      </c>
      <c r="G67" s="307"/>
      <c r="H67" s="307"/>
      <c r="I67" s="307"/>
      <c r="J67" s="307"/>
      <c r="K67" s="307"/>
      <c r="L67" s="307"/>
      <c r="M67" s="307"/>
      <c r="N67" s="307"/>
      <c r="O67" s="307"/>
    </row>
    <row r="68" spans="2:15">
      <c r="B68" s="390" t="str">
        <f t="shared" si="10"/>
        <v xml:space="preserve">40 Gbps </v>
      </c>
      <c r="C68" s="389" t="s">
        <v>30</v>
      </c>
      <c r="D68" s="375" t="str">
        <f t="shared" ref="D68:D89" si="21">D24</f>
        <v>All</v>
      </c>
      <c r="E68" s="307">
        <f t="shared" ref="E68:F68" si="22">IF(E24=0,,E111*10^6/E24)</f>
        <v>1255.0508268482483</v>
      </c>
      <c r="F68" s="307">
        <f t="shared" si="22"/>
        <v>894.2956424581015</v>
      </c>
      <c r="G68" s="307"/>
      <c r="H68" s="307"/>
      <c r="I68" s="307"/>
      <c r="J68" s="307"/>
      <c r="K68" s="307"/>
      <c r="L68" s="307"/>
      <c r="M68" s="307"/>
      <c r="N68" s="307"/>
      <c r="O68" s="307"/>
    </row>
    <row r="69" spans="2:15">
      <c r="B69" s="444" t="str">
        <f t="shared" si="10"/>
        <v>50 Gbps</v>
      </c>
      <c r="C69" s="445" t="str">
        <f t="shared" ref="C69:C89" si="23">C25</f>
        <v>all</v>
      </c>
      <c r="D69" s="401" t="str">
        <f t="shared" si="21"/>
        <v>All</v>
      </c>
      <c r="E69" s="281">
        <f t="shared" ref="E69:F69" si="24">IF(E25=0,,E112*10^6/E25)</f>
        <v>0</v>
      </c>
      <c r="F69" s="281">
        <f t="shared" si="24"/>
        <v>0</v>
      </c>
      <c r="G69" s="281"/>
      <c r="H69" s="281"/>
      <c r="I69" s="281"/>
      <c r="J69" s="281"/>
      <c r="K69" s="281"/>
      <c r="L69" s="281"/>
      <c r="M69" s="281"/>
      <c r="N69" s="281"/>
      <c r="O69" s="281"/>
    </row>
    <row r="70" spans="2:15">
      <c r="B70" s="369" t="str">
        <f t="shared" si="10"/>
        <v>100 Gbps</v>
      </c>
      <c r="C70" s="387" t="str">
        <f t="shared" si="23"/>
        <v>100-300 m</v>
      </c>
      <c r="D70" s="371" t="str">
        <f t="shared" si="21"/>
        <v>All</v>
      </c>
      <c r="E70" s="282">
        <f t="shared" ref="E70:F70" si="25">IF(E26=0,,E113*10^6/E26)</f>
        <v>120.95252871913105</v>
      </c>
      <c r="F70" s="282">
        <f t="shared" si="25"/>
        <v>100.24437829139247</v>
      </c>
      <c r="G70" s="282"/>
      <c r="H70" s="282"/>
      <c r="I70" s="282"/>
      <c r="J70" s="282"/>
      <c r="K70" s="282"/>
      <c r="L70" s="282"/>
      <c r="M70" s="282"/>
      <c r="N70" s="282"/>
      <c r="O70" s="282"/>
    </row>
    <row r="71" spans="2:15">
      <c r="B71" s="373" t="str">
        <f t="shared" si="10"/>
        <v>100G PSM4</v>
      </c>
      <c r="C71" s="389" t="str">
        <f t="shared" si="23"/>
        <v>500 m</v>
      </c>
      <c r="D71" s="375" t="str">
        <f t="shared" si="21"/>
        <v>QSFP28</v>
      </c>
      <c r="E71" s="307">
        <f t="shared" ref="E71:F71" si="26">IF(E27=0,,E114*10^6/E27)</f>
        <v>188.02033788894266</v>
      </c>
      <c r="F71" s="307">
        <f t="shared" si="26"/>
        <v>160.00527287107832</v>
      </c>
      <c r="G71" s="307"/>
      <c r="H71" s="307"/>
      <c r="I71" s="307"/>
      <c r="J71" s="307"/>
      <c r="K71" s="307"/>
      <c r="L71" s="307"/>
      <c r="M71" s="307"/>
      <c r="N71" s="307"/>
      <c r="O71" s="307"/>
    </row>
    <row r="72" spans="2:15">
      <c r="B72" s="373" t="str">
        <f t="shared" si="10"/>
        <v>100G DR</v>
      </c>
      <c r="C72" s="389" t="str">
        <f t="shared" si="23"/>
        <v>500 m</v>
      </c>
      <c r="D72" s="375" t="str">
        <f t="shared" si="21"/>
        <v>QSFP28</v>
      </c>
      <c r="E72" s="307">
        <f t="shared" ref="E72:F72" si="27">IF(E28=0,,E115*10^6/E28)</f>
        <v>0</v>
      </c>
      <c r="F72" s="307">
        <f t="shared" si="27"/>
        <v>0</v>
      </c>
      <c r="G72" s="307"/>
      <c r="H72" s="307"/>
      <c r="I72" s="307"/>
      <c r="J72" s="307"/>
      <c r="K72" s="307"/>
      <c r="L72" s="307"/>
      <c r="M72" s="307"/>
      <c r="N72" s="307"/>
      <c r="O72" s="307"/>
    </row>
    <row r="73" spans="2:15" ht="12.75" customHeight="1">
      <c r="B73" s="373" t="str">
        <f t="shared" si="10"/>
        <v>100G CWDM4</v>
      </c>
      <c r="C73" s="389" t="str">
        <f t="shared" si="23"/>
        <v>500 m, 2 km</v>
      </c>
      <c r="D73" s="375" t="str">
        <f t="shared" si="21"/>
        <v>QSFP28</v>
      </c>
      <c r="E73" s="307">
        <f t="shared" ref="E73:F73" si="28">IF(E29=0,,E116*10^6/E29)</f>
        <v>412.12501271227694</v>
      </c>
      <c r="F73" s="307">
        <f t="shared" si="28"/>
        <v>215.07915422558594</v>
      </c>
      <c r="G73" s="307"/>
      <c r="H73" s="307"/>
      <c r="I73" s="307"/>
      <c r="J73" s="307"/>
      <c r="K73" s="307"/>
      <c r="L73" s="307"/>
      <c r="M73" s="307"/>
      <c r="N73" s="307"/>
      <c r="O73" s="307"/>
    </row>
    <row r="74" spans="2:15" ht="12.75" customHeight="1">
      <c r="B74" s="373" t="str">
        <f t="shared" si="10"/>
        <v>100G FR, DR+</v>
      </c>
      <c r="C74" s="389" t="str">
        <f t="shared" si="23"/>
        <v>2 km</v>
      </c>
      <c r="D74" s="375" t="str">
        <f t="shared" si="21"/>
        <v>QSFP28</v>
      </c>
      <c r="E74" s="307">
        <f t="shared" ref="E74:F74" si="29">IF(E30=0,,E117*10^6/E30)</f>
        <v>400</v>
      </c>
      <c r="F74" s="307">
        <f t="shared" si="29"/>
        <v>206</v>
      </c>
      <c r="G74" s="307"/>
      <c r="H74" s="307"/>
      <c r="I74" s="307"/>
      <c r="J74" s="307"/>
      <c r="K74" s="307"/>
      <c r="L74" s="307"/>
      <c r="M74" s="307"/>
      <c r="N74" s="307"/>
      <c r="O74" s="307"/>
    </row>
    <row r="75" spans="2:15">
      <c r="B75" s="373" t="str">
        <f t="shared" si="10"/>
        <v>100 Gbps</v>
      </c>
      <c r="C75" s="389" t="str">
        <f t="shared" si="23"/>
        <v>10-20 km</v>
      </c>
      <c r="D75" s="375" t="str">
        <f t="shared" si="21"/>
        <v>All</v>
      </c>
      <c r="E75" s="307">
        <f t="shared" ref="E75:F75" si="30">IF(E31=0,,E118*10^6/E31)</f>
        <v>891.94274624642321</v>
      </c>
      <c r="F75" s="307">
        <f t="shared" si="30"/>
        <v>563.90072576941009</v>
      </c>
      <c r="G75" s="307"/>
      <c r="H75" s="307"/>
      <c r="I75" s="307"/>
      <c r="J75" s="307"/>
      <c r="K75" s="307"/>
      <c r="L75" s="307"/>
      <c r="M75" s="307"/>
      <c r="N75" s="307"/>
      <c r="O75" s="307"/>
    </row>
    <row r="76" spans="2:15">
      <c r="B76" s="378" t="str">
        <f t="shared" si="10"/>
        <v>100 Gbps</v>
      </c>
      <c r="C76" s="392" t="str">
        <f t="shared" si="23"/>
        <v>30-40-80 km</v>
      </c>
      <c r="D76" s="380" t="str">
        <f t="shared" si="21"/>
        <v>All (direct detect only)</v>
      </c>
      <c r="E76" s="306">
        <f t="shared" ref="E76:F76" si="31">IF(E32=0,,E119*10^6/E32)</f>
        <v>3845.7503178914726</v>
      </c>
      <c r="F76" s="306">
        <f t="shared" si="31"/>
        <v>2593.663650823225</v>
      </c>
      <c r="G76" s="306"/>
      <c r="H76" s="306"/>
      <c r="I76" s="306"/>
      <c r="J76" s="306"/>
      <c r="K76" s="306"/>
      <c r="L76" s="306"/>
      <c r="M76" s="306"/>
      <c r="N76" s="306"/>
      <c r="O76" s="306"/>
    </row>
    <row r="77" spans="2:15">
      <c r="B77" s="394" t="str">
        <f t="shared" si="10"/>
        <v>200G SR4</v>
      </c>
      <c r="C77" s="393" t="str">
        <f t="shared" si="23"/>
        <v>100 m</v>
      </c>
      <c r="D77" s="395" t="str">
        <f t="shared" si="21"/>
        <v>QSFP56</v>
      </c>
      <c r="E77" s="282">
        <f t="shared" ref="E77:F77" si="32">IF(E33=0,,E120*10^6/E33)</f>
        <v>700</v>
      </c>
      <c r="F77" s="282">
        <f t="shared" si="32"/>
        <v>600</v>
      </c>
      <c r="G77" s="282"/>
      <c r="H77" s="282"/>
      <c r="I77" s="282"/>
      <c r="J77" s="282"/>
      <c r="K77" s="282"/>
      <c r="L77" s="282"/>
      <c r="M77" s="282"/>
      <c r="N77" s="282"/>
      <c r="O77" s="282"/>
    </row>
    <row r="78" spans="2:15">
      <c r="B78" s="396" t="str">
        <f t="shared" si="10"/>
        <v>200G DR</v>
      </c>
      <c r="C78" s="389" t="str">
        <f t="shared" si="23"/>
        <v>500 m</v>
      </c>
      <c r="D78" s="397" t="str">
        <f t="shared" si="21"/>
        <v>TBD</v>
      </c>
      <c r="E78" s="307">
        <f t="shared" ref="E78:F78" si="33">IF(E34=0,,E121*10^6/E34)</f>
        <v>0</v>
      </c>
      <c r="F78" s="307">
        <f t="shared" si="33"/>
        <v>0</v>
      </c>
      <c r="G78" s="307"/>
      <c r="H78" s="307"/>
      <c r="I78" s="307"/>
      <c r="J78" s="307"/>
      <c r="K78" s="307"/>
      <c r="L78" s="307"/>
      <c r="M78" s="307"/>
      <c r="N78" s="307"/>
      <c r="O78" s="307"/>
    </row>
    <row r="79" spans="2:15">
      <c r="B79" s="396" t="str">
        <f t="shared" si="10"/>
        <v>200G FR4</v>
      </c>
      <c r="C79" s="389" t="str">
        <f t="shared" si="23"/>
        <v>3 km</v>
      </c>
      <c r="D79" s="397" t="str">
        <f t="shared" si="21"/>
        <v>QSFP56</v>
      </c>
      <c r="E79" s="307">
        <f t="shared" ref="E79:F79" si="34">IF(E35=0,,E122*10^6/E35)</f>
        <v>1500</v>
      </c>
      <c r="F79" s="307">
        <f t="shared" si="34"/>
        <v>509.63438735177863</v>
      </c>
      <c r="G79" s="307"/>
      <c r="H79" s="307"/>
      <c r="I79" s="307"/>
      <c r="J79" s="307"/>
      <c r="K79" s="307"/>
      <c r="L79" s="307"/>
      <c r="M79" s="307"/>
      <c r="N79" s="307"/>
      <c r="O79" s="307"/>
    </row>
    <row r="80" spans="2:15">
      <c r="B80" s="396" t="str">
        <f t="shared" si="10"/>
        <v>200G LR</v>
      </c>
      <c r="C80" s="389" t="str">
        <f t="shared" si="23"/>
        <v>10 km</v>
      </c>
      <c r="D80" s="397" t="str">
        <f t="shared" si="21"/>
        <v>TBD</v>
      </c>
      <c r="E80" s="307">
        <f t="shared" ref="E80:F80" si="35">IF(E36=0,,E123*10^6/E36)</f>
        <v>0</v>
      </c>
      <c r="F80" s="307">
        <f t="shared" si="35"/>
        <v>0</v>
      </c>
      <c r="G80" s="307"/>
      <c r="H80" s="307"/>
      <c r="I80" s="307"/>
      <c r="J80" s="307"/>
      <c r="K80" s="307"/>
      <c r="L80" s="307"/>
      <c r="M80" s="307"/>
      <c r="N80" s="307"/>
      <c r="O80" s="307"/>
    </row>
    <row r="81" spans="2:15">
      <c r="B81" s="398" t="str">
        <f t="shared" si="10"/>
        <v>200G ER4</v>
      </c>
      <c r="C81" s="392" t="str">
        <f t="shared" si="23"/>
        <v>40 km</v>
      </c>
      <c r="D81" s="399" t="str">
        <f t="shared" si="21"/>
        <v>TBD</v>
      </c>
      <c r="E81" s="306">
        <f t="shared" ref="E81:F81" si="36">IF(E37=0,,E124*10^6/E37)</f>
        <v>0</v>
      </c>
      <c r="F81" s="306">
        <f t="shared" si="36"/>
        <v>0</v>
      </c>
      <c r="G81" s="306"/>
      <c r="H81" s="306"/>
      <c r="I81" s="306"/>
      <c r="J81" s="306"/>
      <c r="K81" s="306"/>
      <c r="L81" s="306"/>
      <c r="M81" s="306"/>
      <c r="N81" s="306"/>
      <c r="O81" s="306"/>
    </row>
    <row r="82" spans="2:15">
      <c r="B82" s="394" t="str">
        <f t="shared" si="10"/>
        <v>2x200 (400G-SR8)</v>
      </c>
      <c r="C82" s="393" t="str">
        <f t="shared" si="23"/>
        <v>100 m</v>
      </c>
      <c r="D82" s="395" t="str">
        <f t="shared" si="21"/>
        <v>OSFP, QSFP-DD</v>
      </c>
      <c r="E82" s="282">
        <f t="shared" ref="E82:F82" si="37">IF(E38=0,,E125*10^6/E38)</f>
        <v>644</v>
      </c>
      <c r="F82" s="282">
        <f t="shared" si="37"/>
        <v>520</v>
      </c>
      <c r="G82" s="282"/>
      <c r="H82" s="282"/>
      <c r="I82" s="282"/>
      <c r="J82" s="282"/>
      <c r="K82" s="282"/>
      <c r="L82" s="282"/>
      <c r="M82" s="282"/>
      <c r="N82" s="282"/>
      <c r="O82" s="282"/>
    </row>
    <row r="83" spans="2:15">
      <c r="B83" s="396" t="str">
        <f t="shared" si="10"/>
        <v>400G SR4.2</v>
      </c>
      <c r="C83" s="375" t="str">
        <f t="shared" si="23"/>
        <v>100 m</v>
      </c>
      <c r="D83" s="397" t="str">
        <f t="shared" si="21"/>
        <v>OSFP, QSFP-DD</v>
      </c>
      <c r="E83" s="307">
        <f t="shared" ref="E83:F83" si="38">IF(E39=0,,E126*10^6/E39)</f>
        <v>0</v>
      </c>
      <c r="F83" s="307">
        <f t="shared" si="38"/>
        <v>0</v>
      </c>
      <c r="G83" s="307"/>
      <c r="H83" s="307"/>
      <c r="I83" s="307"/>
      <c r="J83" s="307"/>
      <c r="K83" s="307"/>
      <c r="L83" s="307"/>
      <c r="M83" s="307"/>
      <c r="N83" s="307"/>
      <c r="O83" s="307"/>
    </row>
    <row r="84" spans="2:15">
      <c r="B84" s="388" t="str">
        <f t="shared" si="10"/>
        <v>400G DR4</v>
      </c>
      <c r="C84" s="375" t="str">
        <f t="shared" si="23"/>
        <v>500 m</v>
      </c>
      <c r="D84" s="375" t="str">
        <f t="shared" si="21"/>
        <v>OSFP, QSFP-DD, QSFP112</v>
      </c>
      <c r="E84" s="307">
        <f t="shared" ref="E84:F84" si="39">IF(E40=0,,E127*10^6/E40)</f>
        <v>1100</v>
      </c>
      <c r="F84" s="307">
        <f t="shared" si="39"/>
        <v>815.28168664412806</v>
      </c>
      <c r="G84" s="307"/>
      <c r="H84" s="307"/>
      <c r="I84" s="307"/>
      <c r="J84" s="307"/>
      <c r="K84" s="307"/>
      <c r="L84" s="307"/>
      <c r="M84" s="307"/>
      <c r="N84" s="307"/>
      <c r="O84" s="307"/>
    </row>
    <row r="85" spans="2:15">
      <c r="B85" s="388" t="str">
        <f t="shared" si="10"/>
        <v>2x(200G FR4)</v>
      </c>
      <c r="C85" s="375" t="str">
        <f t="shared" si="23"/>
        <v>2 km</v>
      </c>
      <c r="D85" s="375" t="str">
        <f t="shared" si="21"/>
        <v>OSFP</v>
      </c>
      <c r="E85" s="307">
        <f t="shared" ref="E85:F85" si="40">IF(E41=0,,E128*10^6/E41)</f>
        <v>1850</v>
      </c>
      <c r="F85" s="307">
        <f t="shared" si="40"/>
        <v>1000</v>
      </c>
      <c r="G85" s="307"/>
      <c r="H85" s="307"/>
      <c r="I85" s="307"/>
      <c r="J85" s="307"/>
      <c r="K85" s="307"/>
      <c r="L85" s="307"/>
      <c r="M85" s="307"/>
      <c r="N85" s="307"/>
      <c r="O85" s="307"/>
    </row>
    <row r="86" spans="2:15">
      <c r="B86" s="388" t="str">
        <f t="shared" si="10"/>
        <v>400G FR4</v>
      </c>
      <c r="C86" s="375" t="str">
        <f t="shared" si="23"/>
        <v>2 km</v>
      </c>
      <c r="D86" s="375" t="str">
        <f t="shared" si="21"/>
        <v>OSFP, QSFP-DD, QSFP112</v>
      </c>
      <c r="E86" s="307">
        <f t="shared" ref="E86:F86" si="41">IF(E42=0,,E129*10^6/E42)</f>
        <v>2000</v>
      </c>
      <c r="F86" s="307">
        <f t="shared" si="41"/>
        <v>1515.7223793275484</v>
      </c>
      <c r="G86" s="307"/>
      <c r="H86" s="307"/>
      <c r="I86" s="307"/>
      <c r="J86" s="307"/>
      <c r="K86" s="307"/>
      <c r="L86" s="307"/>
      <c r="M86" s="307"/>
      <c r="N86" s="307"/>
      <c r="O86" s="307"/>
    </row>
    <row r="87" spans="2:15">
      <c r="B87" s="388" t="str">
        <f t="shared" si="10"/>
        <v>400G LR8, LR4</v>
      </c>
      <c r="C87" s="375" t="str">
        <f t="shared" si="23"/>
        <v>10 km</v>
      </c>
      <c r="D87" s="375" t="str">
        <f t="shared" si="21"/>
        <v>OSFP, QSFP-DD, QSFP112</v>
      </c>
      <c r="E87" s="307">
        <f t="shared" ref="E87:F87" si="42">IF(E43=0,,E130*10^6/E43)</f>
        <v>8000</v>
      </c>
      <c r="F87" s="307">
        <f t="shared" si="42"/>
        <v>6611.5927686633941</v>
      </c>
      <c r="G87" s="307"/>
      <c r="H87" s="307"/>
      <c r="I87" s="307"/>
      <c r="J87" s="307"/>
      <c r="K87" s="307"/>
      <c r="L87" s="307"/>
      <c r="M87" s="307"/>
      <c r="N87" s="307"/>
      <c r="O87" s="307"/>
    </row>
    <row r="88" spans="2:15">
      <c r="B88" s="400" t="str">
        <f t="shared" si="10"/>
        <v>400G ER4</v>
      </c>
      <c r="C88" s="380" t="str">
        <f t="shared" si="23"/>
        <v>40 km</v>
      </c>
      <c r="D88" s="380" t="str">
        <f t="shared" si="21"/>
        <v>TBD</v>
      </c>
      <c r="E88" s="306">
        <f t="shared" ref="E88:F88" si="43">IF(E44=0,,E131*10^6/E44)</f>
        <v>0</v>
      </c>
      <c r="F88" s="306">
        <f t="shared" si="43"/>
        <v>0</v>
      </c>
      <c r="G88" s="306"/>
      <c r="H88" s="306"/>
      <c r="I88" s="306"/>
      <c r="J88" s="306"/>
      <c r="K88" s="306"/>
      <c r="L88" s="306"/>
      <c r="M88" s="306"/>
      <c r="N88" s="306"/>
      <c r="O88" s="306"/>
    </row>
    <row r="89" spans="2:15">
      <c r="B89" s="388" t="str">
        <f t="shared" si="10"/>
        <v>800G</v>
      </c>
      <c r="C89" s="375" t="str">
        <f t="shared" si="23"/>
        <v>All</v>
      </c>
      <c r="D89" s="375" t="str">
        <f t="shared" si="21"/>
        <v>All</v>
      </c>
      <c r="E89" s="307">
        <f t="shared" ref="E89:F89" si="44">IF(E45=0,,E132*10^6/E45)</f>
        <v>0</v>
      </c>
      <c r="F89" s="307">
        <f t="shared" si="44"/>
        <v>0</v>
      </c>
      <c r="G89" s="307"/>
      <c r="H89" s="307"/>
      <c r="I89" s="307"/>
      <c r="J89" s="307"/>
      <c r="K89" s="307"/>
      <c r="L89" s="307"/>
      <c r="M89" s="307"/>
      <c r="N89" s="307"/>
      <c r="O89" s="307"/>
    </row>
    <row r="90" spans="2:15">
      <c r="B90" s="388" t="str">
        <f t="shared" ref="B90:D90" si="45">B46</f>
        <v>1,6T</v>
      </c>
      <c r="C90" s="375" t="str">
        <f t="shared" si="45"/>
        <v>All</v>
      </c>
      <c r="D90" s="375" t="str">
        <f t="shared" si="45"/>
        <v>All</v>
      </c>
      <c r="E90" s="307">
        <f t="shared" ref="E90:F90" si="46">IF(E46=0,,E133*10^6/E46)</f>
        <v>0</v>
      </c>
      <c r="F90" s="307">
        <f t="shared" si="46"/>
        <v>0</v>
      </c>
      <c r="G90" s="307"/>
      <c r="H90" s="307"/>
      <c r="I90" s="307"/>
      <c r="J90" s="307"/>
      <c r="K90" s="307"/>
      <c r="L90" s="307"/>
      <c r="M90" s="307"/>
      <c r="N90" s="307"/>
      <c r="O90" s="307"/>
    </row>
    <row r="91" spans="2:15">
      <c r="B91" s="400" t="str">
        <f t="shared" ref="B91:D91" si="47">B47</f>
        <v>3,2T</v>
      </c>
      <c r="C91" s="380" t="str">
        <f t="shared" si="47"/>
        <v>All</v>
      </c>
      <c r="D91" s="380" t="str">
        <f t="shared" si="47"/>
        <v>All</v>
      </c>
      <c r="E91" s="306">
        <f t="shared" ref="E91:F91" si="48">IF(E47=0,,E134*10^6/E47)</f>
        <v>0</v>
      </c>
      <c r="F91" s="306">
        <f t="shared" si="48"/>
        <v>0</v>
      </c>
      <c r="G91" s="306"/>
      <c r="H91" s="306"/>
      <c r="I91" s="306"/>
      <c r="J91" s="306"/>
      <c r="K91" s="306"/>
      <c r="L91" s="306"/>
      <c r="M91" s="306"/>
      <c r="N91" s="306"/>
      <c r="O91" s="306"/>
    </row>
    <row r="92" spans="2:15">
      <c r="B92"/>
      <c r="C92"/>
      <c r="D92"/>
    </row>
    <row r="93" spans="2:15">
      <c r="B93" s="191" t="s">
        <v>1</v>
      </c>
      <c r="C93"/>
      <c r="D93" s="178"/>
    </row>
    <row r="94" spans="2:15">
      <c r="B94" s="196" t="s">
        <v>11</v>
      </c>
      <c r="C94" s="5" t="s">
        <v>12</v>
      </c>
      <c r="D94" s="182" t="s">
        <v>14</v>
      </c>
      <c r="E94" s="110">
        <v>2018</v>
      </c>
      <c r="F94" s="110">
        <v>2019</v>
      </c>
      <c r="G94" s="110">
        <v>2020</v>
      </c>
      <c r="H94" s="110">
        <v>2021</v>
      </c>
      <c r="I94" s="110">
        <v>2022</v>
      </c>
      <c r="J94" s="110">
        <v>2023</v>
      </c>
      <c r="K94" s="110">
        <f t="shared" ref="K94:O94" si="49">K7</f>
        <v>2024</v>
      </c>
      <c r="L94" s="110">
        <f t="shared" si="49"/>
        <v>2025</v>
      </c>
      <c r="M94" s="110">
        <f t="shared" si="49"/>
        <v>2026</v>
      </c>
      <c r="N94" s="110">
        <f t="shared" si="49"/>
        <v>2027</v>
      </c>
      <c r="O94" s="110">
        <f t="shared" si="49"/>
        <v>2028</v>
      </c>
    </row>
    <row r="95" spans="2:15">
      <c r="B95" s="369" t="str">
        <f t="shared" ref="B95:C104" si="50">B8</f>
        <v>1 Gbps</v>
      </c>
      <c r="C95" s="370" t="str">
        <f t="shared" si="50"/>
        <v>500 m</v>
      </c>
      <c r="D95" s="371" t="s">
        <v>25</v>
      </c>
      <c r="E95" s="372">
        <v>40.672937040000001</v>
      </c>
      <c r="F95" s="372">
        <v>23.478750999999999</v>
      </c>
      <c r="G95" s="372"/>
      <c r="H95" s="372"/>
      <c r="I95" s="372"/>
      <c r="J95" s="372"/>
      <c r="K95" s="372"/>
      <c r="L95" s="372"/>
      <c r="M95" s="372"/>
      <c r="N95" s="372"/>
      <c r="O95" s="232"/>
    </row>
    <row r="96" spans="2:15">
      <c r="B96" s="373" t="str">
        <f t="shared" si="50"/>
        <v>1 Gbps</v>
      </c>
      <c r="C96" s="374" t="str">
        <f t="shared" si="50"/>
        <v>10 km</v>
      </c>
      <c r="D96" s="375" t="s">
        <v>25</v>
      </c>
      <c r="E96" s="376">
        <v>62.753532079999992</v>
      </c>
      <c r="F96" s="376">
        <v>57.619792081540687</v>
      </c>
      <c r="G96" s="376"/>
      <c r="H96" s="376"/>
      <c r="I96" s="376"/>
      <c r="J96" s="376"/>
      <c r="K96" s="376"/>
      <c r="L96" s="376"/>
      <c r="M96" s="376"/>
      <c r="N96" s="376"/>
      <c r="O96" s="377"/>
    </row>
    <row r="97" spans="2:15">
      <c r="B97" s="373" t="str">
        <f t="shared" si="50"/>
        <v>1 Gbps</v>
      </c>
      <c r="C97" s="374" t="str">
        <f t="shared" si="50"/>
        <v>40 km</v>
      </c>
      <c r="D97" s="375" t="s">
        <v>25</v>
      </c>
      <c r="E97" s="376">
        <v>11.539147999999999</v>
      </c>
      <c r="F97" s="376">
        <v>5.7426853397604294</v>
      </c>
      <c r="G97" s="376"/>
      <c r="H97" s="376"/>
      <c r="I97" s="376"/>
      <c r="J97" s="376"/>
      <c r="K97" s="376"/>
      <c r="L97" s="376"/>
      <c r="M97" s="376"/>
      <c r="N97" s="376"/>
      <c r="O97" s="377"/>
    </row>
    <row r="98" spans="2:15" ht="12.75" customHeight="1">
      <c r="B98" s="373" t="str">
        <f t="shared" si="50"/>
        <v>1 Gbps</v>
      </c>
      <c r="C98" s="374" t="str">
        <f t="shared" si="50"/>
        <v>80 km</v>
      </c>
      <c r="D98" s="375" t="s">
        <v>25</v>
      </c>
      <c r="E98" s="376">
        <v>16.948148</v>
      </c>
      <c r="F98" s="376">
        <v>5.9196285178973715</v>
      </c>
      <c r="G98" s="376"/>
      <c r="H98" s="376"/>
      <c r="I98" s="376"/>
      <c r="J98" s="376"/>
      <c r="K98" s="376"/>
      <c r="L98" s="376"/>
      <c r="M98" s="376"/>
      <c r="N98" s="376"/>
      <c r="O98" s="377"/>
    </row>
    <row r="99" spans="2:15" ht="12.75" customHeight="1">
      <c r="B99" s="378" t="str">
        <f t="shared" si="50"/>
        <v>1 Gbps</v>
      </c>
      <c r="C99" s="379" t="str">
        <f t="shared" si="50"/>
        <v>All</v>
      </c>
      <c r="D99" s="380" t="s">
        <v>256</v>
      </c>
      <c r="E99" s="381">
        <v>0</v>
      </c>
      <c r="F99" s="381">
        <v>0</v>
      </c>
      <c r="G99" s="381"/>
      <c r="H99" s="381"/>
      <c r="I99" s="381"/>
      <c r="J99" s="381"/>
      <c r="K99" s="381"/>
      <c r="L99" s="381"/>
      <c r="M99" s="381"/>
      <c r="N99" s="381"/>
      <c r="O99" s="382"/>
    </row>
    <row r="100" spans="2:15">
      <c r="B100" s="369" t="str">
        <f t="shared" si="50"/>
        <v>10 Gbps</v>
      </c>
      <c r="C100" s="370" t="str">
        <f t="shared" si="50"/>
        <v>0-0.3 km</v>
      </c>
      <c r="D100" s="383" t="str">
        <f>D13</f>
        <v>All</v>
      </c>
      <c r="E100" s="280">
        <v>188.42638884181611</v>
      </c>
      <c r="F100" s="280">
        <v>153.72384549999998</v>
      </c>
      <c r="G100" s="280"/>
      <c r="H100" s="280"/>
      <c r="I100" s="280"/>
      <c r="J100" s="280"/>
      <c r="K100" s="280"/>
      <c r="L100" s="280"/>
      <c r="M100" s="280"/>
      <c r="N100" s="280"/>
      <c r="O100" s="282"/>
    </row>
    <row r="101" spans="2:15">
      <c r="B101" s="373" t="str">
        <f t="shared" si="50"/>
        <v>10 Gbps</v>
      </c>
      <c r="C101" s="374" t="str">
        <f t="shared" si="50"/>
        <v>10 km</v>
      </c>
      <c r="D101" s="375" t="str">
        <f>D14</f>
        <v>All</v>
      </c>
      <c r="E101" s="307">
        <v>175.26710676970723</v>
      </c>
      <c r="F101" s="307">
        <v>122.24257185132863</v>
      </c>
      <c r="G101" s="307"/>
      <c r="H101" s="307"/>
      <c r="I101" s="307"/>
      <c r="J101" s="307"/>
      <c r="K101" s="307"/>
      <c r="L101" s="307"/>
      <c r="M101" s="307"/>
      <c r="N101" s="307"/>
      <c r="O101" s="307"/>
    </row>
    <row r="102" spans="2:15" ht="12.75" customHeight="1">
      <c r="B102" s="373" t="str">
        <f t="shared" si="50"/>
        <v>10 Gbps</v>
      </c>
      <c r="C102" s="374" t="str">
        <f t="shared" si="50"/>
        <v>40 km</v>
      </c>
      <c r="D102" s="384" t="str">
        <f>D15</f>
        <v>All</v>
      </c>
      <c r="E102" s="307">
        <v>72.865725646783915</v>
      </c>
      <c r="F102" s="307">
        <v>29.236645318797208</v>
      </c>
      <c r="G102" s="307"/>
      <c r="H102" s="307"/>
      <c r="I102" s="307"/>
      <c r="J102" s="307"/>
      <c r="K102" s="307"/>
      <c r="L102" s="307"/>
      <c r="M102" s="307"/>
      <c r="N102" s="307"/>
      <c r="O102" s="307"/>
    </row>
    <row r="103" spans="2:15">
      <c r="B103" s="373" t="str">
        <f t="shared" si="50"/>
        <v>10 Gbps</v>
      </c>
      <c r="C103" s="374" t="str">
        <f t="shared" si="50"/>
        <v>80 km</v>
      </c>
      <c r="D103" s="384" t="str">
        <f>D16</f>
        <v>All</v>
      </c>
      <c r="E103" s="307">
        <v>34.860615280344994</v>
      </c>
      <c r="F103" s="307">
        <v>24.988135010016325</v>
      </c>
      <c r="G103" s="307"/>
      <c r="H103" s="307"/>
      <c r="I103" s="307"/>
      <c r="J103" s="307"/>
      <c r="K103" s="307"/>
      <c r="L103" s="307"/>
      <c r="M103" s="307"/>
      <c r="N103" s="307"/>
      <c r="O103" s="307"/>
    </row>
    <row r="104" spans="2:15">
      <c r="B104" s="378" t="str">
        <f t="shared" si="50"/>
        <v>10 Gbps</v>
      </c>
      <c r="C104" s="379" t="str">
        <f t="shared" si="50"/>
        <v>All</v>
      </c>
      <c r="D104" s="380" t="str">
        <f>D17</f>
        <v>Legacy/discontinued</v>
      </c>
      <c r="E104" s="306">
        <v>0.4</v>
      </c>
      <c r="F104" s="306">
        <v>0.6</v>
      </c>
      <c r="G104" s="306"/>
      <c r="H104" s="306"/>
      <c r="I104" s="306"/>
      <c r="J104" s="306"/>
      <c r="K104" s="306"/>
      <c r="L104" s="306"/>
      <c r="M104" s="306"/>
      <c r="N104" s="306"/>
      <c r="O104" s="306"/>
    </row>
    <row r="105" spans="2:15" ht="13.8">
      <c r="B105" s="385" t="str">
        <f t="shared" ref="B105:B132" si="51">B18</f>
        <v>25 Gbps</v>
      </c>
      <c r="C105" s="370" t="s">
        <v>24</v>
      </c>
      <c r="D105" s="386" t="s">
        <v>241</v>
      </c>
      <c r="E105" s="282">
        <v>38.882710120000013</v>
      </c>
      <c r="F105" s="282">
        <v>50.329167999999996</v>
      </c>
      <c r="G105" s="282"/>
      <c r="H105" s="282"/>
      <c r="I105" s="282"/>
      <c r="J105" s="282"/>
      <c r="K105" s="282"/>
      <c r="L105" s="282"/>
      <c r="M105" s="282"/>
      <c r="N105" s="282"/>
      <c r="O105" s="282"/>
    </row>
    <row r="106" spans="2:15">
      <c r="B106" s="385" t="str">
        <f t="shared" si="51"/>
        <v>40 Gbps</v>
      </c>
      <c r="C106" s="387" t="s">
        <v>307</v>
      </c>
      <c r="D106" s="371" t="s">
        <v>208</v>
      </c>
      <c r="E106" s="282">
        <v>222.61867618970373</v>
      </c>
      <c r="F106" s="282">
        <v>147.62932721428569</v>
      </c>
      <c r="G106" s="282"/>
      <c r="H106" s="282"/>
      <c r="I106" s="282"/>
      <c r="J106" s="282"/>
      <c r="K106" s="282"/>
      <c r="L106" s="282"/>
      <c r="M106" s="282"/>
      <c r="N106" s="282"/>
      <c r="O106" s="282"/>
    </row>
    <row r="107" spans="2:15">
      <c r="B107" s="388" t="str">
        <f t="shared" si="51"/>
        <v>40 Gbps PSM4</v>
      </c>
      <c r="C107" s="389" t="s">
        <v>27</v>
      </c>
      <c r="D107" s="375" t="s">
        <v>208</v>
      </c>
      <c r="E107" s="354">
        <v>126.55715000000001</v>
      </c>
      <c r="F107" s="354">
        <v>113.74785699999998</v>
      </c>
      <c r="G107" s="354"/>
      <c r="H107" s="354"/>
      <c r="I107" s="354"/>
      <c r="J107" s="354"/>
      <c r="K107" s="354"/>
      <c r="L107" s="354"/>
      <c r="M107" s="354"/>
      <c r="N107" s="354"/>
      <c r="O107" s="307"/>
    </row>
    <row r="108" spans="2:15">
      <c r="B108" s="390" t="str">
        <f t="shared" si="51"/>
        <v xml:space="preserve">40 Gbps </v>
      </c>
      <c r="C108" s="582" t="s">
        <v>28</v>
      </c>
      <c r="D108" s="391" t="s">
        <v>231</v>
      </c>
      <c r="E108" s="307">
        <v>0</v>
      </c>
      <c r="F108" s="307">
        <v>0</v>
      </c>
      <c r="G108" s="307"/>
      <c r="H108" s="307"/>
      <c r="I108" s="307"/>
      <c r="J108" s="307"/>
      <c r="K108" s="307"/>
      <c r="L108" s="307"/>
      <c r="M108" s="307"/>
      <c r="N108" s="307"/>
      <c r="O108" s="307"/>
    </row>
    <row r="109" spans="2:15" ht="13.05" customHeight="1">
      <c r="B109" s="390" t="str">
        <f t="shared" si="51"/>
        <v xml:space="preserve">40 Gbps </v>
      </c>
      <c r="C109" s="582"/>
      <c r="D109" s="391" t="s">
        <v>232</v>
      </c>
      <c r="E109" s="307">
        <v>82.548280259999999</v>
      </c>
      <c r="F109" s="307">
        <v>109.17574588588329</v>
      </c>
      <c r="G109" s="307"/>
      <c r="H109" s="307"/>
      <c r="I109" s="307"/>
      <c r="J109" s="307"/>
      <c r="K109" s="307"/>
      <c r="L109" s="307"/>
      <c r="M109" s="307"/>
      <c r="N109" s="307"/>
      <c r="O109" s="307"/>
    </row>
    <row r="110" spans="2:15">
      <c r="B110" s="390" t="str">
        <f t="shared" si="51"/>
        <v xml:space="preserve">40 Gbps </v>
      </c>
      <c r="C110" s="389" t="s">
        <v>29</v>
      </c>
      <c r="D110" s="375" t="s">
        <v>24</v>
      </c>
      <c r="E110" s="307">
        <v>97.438304479999957</v>
      </c>
      <c r="F110" s="307">
        <v>85.682108285300913</v>
      </c>
      <c r="G110" s="307"/>
      <c r="H110" s="307"/>
      <c r="I110" s="307"/>
      <c r="J110" s="307"/>
      <c r="K110" s="307"/>
      <c r="L110" s="307"/>
      <c r="M110" s="307"/>
      <c r="N110" s="307"/>
      <c r="O110" s="307"/>
    </row>
    <row r="111" spans="2:15">
      <c r="B111" s="390" t="str">
        <f t="shared" si="51"/>
        <v xml:space="preserve">40 Gbps </v>
      </c>
      <c r="C111" s="389" t="s">
        <v>30</v>
      </c>
      <c r="D111" s="375" t="s">
        <v>24</v>
      </c>
      <c r="E111" s="307">
        <v>10.321537999999995</v>
      </c>
      <c r="F111" s="307">
        <v>4.001973000000004</v>
      </c>
      <c r="G111" s="307"/>
      <c r="H111" s="307"/>
      <c r="I111" s="307"/>
      <c r="J111" s="307"/>
      <c r="K111" s="307"/>
      <c r="L111" s="307"/>
      <c r="M111" s="307"/>
      <c r="N111" s="307"/>
      <c r="O111" s="307"/>
    </row>
    <row r="112" spans="2:15">
      <c r="B112" s="444" t="str">
        <f t="shared" si="51"/>
        <v>50 Gbps</v>
      </c>
      <c r="C112" s="445" t="str">
        <f t="shared" ref="C112:D132" si="52">C25</f>
        <v>all</v>
      </c>
      <c r="D112" s="401" t="str">
        <f t="shared" si="52"/>
        <v>All</v>
      </c>
      <c r="E112" s="281">
        <v>0</v>
      </c>
      <c r="F112" s="281">
        <v>0</v>
      </c>
      <c r="G112" s="281"/>
      <c r="H112" s="281"/>
      <c r="I112" s="281"/>
      <c r="J112" s="281"/>
      <c r="K112" s="281"/>
      <c r="L112" s="281"/>
      <c r="M112" s="281"/>
      <c r="N112" s="281"/>
      <c r="O112" s="281"/>
    </row>
    <row r="113" spans="2:15">
      <c r="B113" s="369" t="str">
        <f t="shared" si="51"/>
        <v>100 Gbps</v>
      </c>
      <c r="C113" s="393" t="str">
        <f t="shared" si="52"/>
        <v>100-300 m</v>
      </c>
      <c r="D113" s="371" t="str">
        <f t="shared" si="52"/>
        <v>All</v>
      </c>
      <c r="E113" s="282">
        <v>251.93335254689399</v>
      </c>
      <c r="F113" s="282">
        <v>221.36042718562371</v>
      </c>
      <c r="G113" s="282"/>
      <c r="H113" s="282"/>
      <c r="I113" s="282"/>
      <c r="J113" s="282"/>
      <c r="K113" s="282"/>
      <c r="L113" s="282"/>
      <c r="M113" s="282"/>
      <c r="N113" s="282"/>
      <c r="O113" s="282"/>
    </row>
    <row r="114" spans="2:15">
      <c r="B114" s="373" t="str">
        <f t="shared" si="51"/>
        <v>100G PSM4</v>
      </c>
      <c r="C114" s="374" t="str">
        <f t="shared" si="52"/>
        <v>500 m</v>
      </c>
      <c r="D114" s="375" t="str">
        <f t="shared" si="52"/>
        <v>QSFP28</v>
      </c>
      <c r="E114" s="307">
        <v>96.70092799999999</v>
      </c>
      <c r="F114" s="307">
        <v>132.69237279198526</v>
      </c>
      <c r="G114" s="307"/>
      <c r="H114" s="307"/>
      <c r="I114" s="307"/>
      <c r="J114" s="307"/>
      <c r="K114" s="307"/>
      <c r="L114" s="307"/>
      <c r="M114" s="307"/>
      <c r="N114" s="307"/>
      <c r="O114" s="307"/>
    </row>
    <row r="115" spans="2:15">
      <c r="B115" s="373" t="str">
        <f t="shared" si="51"/>
        <v>100G DR</v>
      </c>
      <c r="C115" s="374" t="str">
        <f t="shared" si="52"/>
        <v>500 m</v>
      </c>
      <c r="D115" s="375" t="str">
        <f t="shared" si="52"/>
        <v>QSFP28</v>
      </c>
      <c r="E115" s="307">
        <v>0</v>
      </c>
      <c r="F115" s="307">
        <v>0</v>
      </c>
      <c r="G115" s="307"/>
      <c r="H115" s="307"/>
      <c r="I115" s="307"/>
      <c r="J115" s="307"/>
      <c r="K115" s="307"/>
      <c r="L115" s="307"/>
      <c r="M115" s="307"/>
      <c r="N115" s="307"/>
      <c r="O115" s="307"/>
    </row>
    <row r="116" spans="2:15" ht="12.75" customHeight="1">
      <c r="B116" s="373" t="str">
        <f t="shared" si="51"/>
        <v>100G CWDM4</v>
      </c>
      <c r="C116" s="374" t="str">
        <f t="shared" si="52"/>
        <v>500 m, 2 km</v>
      </c>
      <c r="D116" s="375" t="str">
        <f t="shared" si="52"/>
        <v>QSFP28</v>
      </c>
      <c r="E116" s="307">
        <v>1222.4833833333332</v>
      </c>
      <c r="F116" s="307">
        <v>880.31016</v>
      </c>
      <c r="G116" s="307"/>
      <c r="H116" s="307"/>
      <c r="I116" s="307"/>
      <c r="J116" s="307"/>
      <c r="K116" s="307"/>
      <c r="L116" s="307"/>
      <c r="M116" s="307"/>
      <c r="N116" s="307"/>
      <c r="O116" s="307"/>
    </row>
    <row r="117" spans="2:15" ht="12.75" customHeight="1">
      <c r="B117" s="373" t="str">
        <f t="shared" si="51"/>
        <v>100G FR, DR+</v>
      </c>
      <c r="C117" s="374" t="str">
        <f t="shared" si="52"/>
        <v>2 km</v>
      </c>
      <c r="D117" s="375" t="str">
        <f t="shared" si="52"/>
        <v>QSFP28</v>
      </c>
      <c r="E117" s="307">
        <v>1.2</v>
      </c>
      <c r="F117" s="307">
        <v>5.1670980000000002</v>
      </c>
      <c r="G117" s="307"/>
      <c r="H117" s="307"/>
      <c r="I117" s="307"/>
      <c r="J117" s="307"/>
      <c r="K117" s="307"/>
      <c r="L117" s="307"/>
      <c r="M117" s="307"/>
      <c r="N117" s="307"/>
      <c r="O117" s="307"/>
    </row>
    <row r="118" spans="2:15">
      <c r="B118" s="373" t="str">
        <f t="shared" si="51"/>
        <v>100 Gbps</v>
      </c>
      <c r="C118" s="389" t="str">
        <f t="shared" si="52"/>
        <v>10-20 km</v>
      </c>
      <c r="D118" s="375" t="str">
        <f t="shared" si="52"/>
        <v>All</v>
      </c>
      <c r="E118" s="307">
        <v>544.44552501424243</v>
      </c>
      <c r="F118" s="307">
        <v>409.4246331506863</v>
      </c>
      <c r="G118" s="307"/>
      <c r="H118" s="307"/>
      <c r="I118" s="307"/>
      <c r="J118" s="307"/>
      <c r="K118" s="307"/>
      <c r="L118" s="307"/>
      <c r="M118" s="307"/>
      <c r="N118" s="307"/>
      <c r="O118" s="307"/>
    </row>
    <row r="119" spans="2:15">
      <c r="B119" s="378" t="str">
        <f t="shared" si="51"/>
        <v>100 Gbps</v>
      </c>
      <c r="C119" s="392" t="str">
        <f t="shared" si="52"/>
        <v>30-40-80 km</v>
      </c>
      <c r="D119" s="380" t="str">
        <f t="shared" si="52"/>
        <v>All (direct detect only)</v>
      </c>
      <c r="E119" s="307">
        <v>38.842078210703875</v>
      </c>
      <c r="F119" s="307">
        <v>69.339004041108097</v>
      </c>
      <c r="G119" s="307"/>
      <c r="H119" s="307"/>
      <c r="I119" s="307"/>
      <c r="J119" s="307"/>
      <c r="K119" s="307"/>
      <c r="L119" s="307"/>
      <c r="M119" s="307"/>
      <c r="N119" s="307"/>
      <c r="O119" s="307"/>
    </row>
    <row r="120" spans="2:15">
      <c r="B120" s="394" t="str">
        <f t="shared" si="51"/>
        <v>200G SR4</v>
      </c>
      <c r="C120" s="393" t="str">
        <f t="shared" si="52"/>
        <v>100 m</v>
      </c>
      <c r="D120" s="395" t="str">
        <f t="shared" si="52"/>
        <v>QSFP56</v>
      </c>
      <c r="E120" s="282">
        <v>0.35</v>
      </c>
      <c r="F120" s="282">
        <v>3</v>
      </c>
      <c r="G120" s="282"/>
      <c r="H120" s="282"/>
      <c r="I120" s="282"/>
      <c r="J120" s="282"/>
      <c r="K120" s="282"/>
      <c r="L120" s="282"/>
      <c r="M120" s="282"/>
      <c r="N120" s="282"/>
      <c r="O120" s="282"/>
    </row>
    <row r="121" spans="2:15">
      <c r="B121" s="396" t="str">
        <f t="shared" si="51"/>
        <v>200G DR</v>
      </c>
      <c r="C121" s="389" t="str">
        <f t="shared" si="52"/>
        <v>500 m</v>
      </c>
      <c r="D121" s="397" t="str">
        <f t="shared" si="52"/>
        <v>TBD</v>
      </c>
      <c r="E121" s="307">
        <v>0</v>
      </c>
      <c r="F121" s="307">
        <v>0</v>
      </c>
      <c r="G121" s="307"/>
      <c r="H121" s="307"/>
      <c r="I121" s="307"/>
      <c r="J121" s="307"/>
      <c r="K121" s="307"/>
      <c r="L121" s="307"/>
      <c r="M121" s="307"/>
      <c r="N121" s="307"/>
      <c r="O121" s="307"/>
    </row>
    <row r="122" spans="2:15">
      <c r="B122" s="396" t="str">
        <f t="shared" si="51"/>
        <v>200G FR4</v>
      </c>
      <c r="C122" s="389" t="str">
        <f t="shared" si="52"/>
        <v>3 km</v>
      </c>
      <c r="D122" s="397" t="str">
        <f t="shared" si="52"/>
        <v>QSFP56</v>
      </c>
      <c r="E122" s="307">
        <v>0.75</v>
      </c>
      <c r="F122" s="307">
        <v>3.0945</v>
      </c>
      <c r="G122" s="307"/>
      <c r="H122" s="307"/>
      <c r="I122" s="307"/>
      <c r="J122" s="307"/>
      <c r="K122" s="307"/>
      <c r="L122" s="307"/>
      <c r="M122" s="307"/>
      <c r="N122" s="307"/>
      <c r="O122" s="307"/>
    </row>
    <row r="123" spans="2:15">
      <c r="B123" s="396" t="str">
        <f t="shared" si="51"/>
        <v>200G LR</v>
      </c>
      <c r="C123" s="389" t="str">
        <f t="shared" si="52"/>
        <v>10 km</v>
      </c>
      <c r="D123" s="397" t="str">
        <f t="shared" si="52"/>
        <v>TBD</v>
      </c>
      <c r="E123" s="307">
        <v>0</v>
      </c>
      <c r="F123" s="307">
        <v>0</v>
      </c>
      <c r="G123" s="307"/>
      <c r="H123" s="307"/>
      <c r="I123" s="307"/>
      <c r="J123" s="307"/>
      <c r="K123" s="307"/>
      <c r="L123" s="307"/>
      <c r="M123" s="307"/>
      <c r="N123" s="307"/>
      <c r="O123" s="307"/>
    </row>
    <row r="124" spans="2:15">
      <c r="B124" s="398" t="str">
        <f t="shared" si="51"/>
        <v>200G ER4</v>
      </c>
      <c r="C124" s="392" t="str">
        <f t="shared" si="52"/>
        <v>40 km</v>
      </c>
      <c r="D124" s="399" t="str">
        <f t="shared" si="52"/>
        <v>TBD</v>
      </c>
      <c r="E124" s="306">
        <v>0</v>
      </c>
      <c r="F124" s="306">
        <v>0</v>
      </c>
      <c r="G124" s="306"/>
      <c r="H124" s="306"/>
      <c r="I124" s="306"/>
      <c r="J124" s="306"/>
      <c r="K124" s="306"/>
      <c r="L124" s="306"/>
      <c r="M124" s="306"/>
      <c r="N124" s="306"/>
      <c r="O124" s="306"/>
    </row>
    <row r="125" spans="2:15">
      <c r="B125" s="394" t="str">
        <f t="shared" si="51"/>
        <v>2x200 (400G-SR8)</v>
      </c>
      <c r="C125" s="393" t="str">
        <f t="shared" si="52"/>
        <v>100 m</v>
      </c>
      <c r="D125" s="395" t="str">
        <f t="shared" si="52"/>
        <v>OSFP, QSFP-DD</v>
      </c>
      <c r="E125" s="282">
        <v>14.811999999999999</v>
      </c>
      <c r="F125" s="282">
        <v>31.2</v>
      </c>
      <c r="G125" s="282"/>
      <c r="H125" s="282"/>
      <c r="I125" s="282"/>
      <c r="J125" s="282"/>
      <c r="K125" s="282"/>
      <c r="L125" s="282"/>
      <c r="M125" s="282"/>
      <c r="N125" s="282"/>
      <c r="O125" s="282"/>
    </row>
    <row r="126" spans="2:15">
      <c r="B126" s="396" t="str">
        <f t="shared" si="51"/>
        <v>400G SR4.2</v>
      </c>
      <c r="C126" s="375" t="str">
        <f t="shared" si="52"/>
        <v>100 m</v>
      </c>
      <c r="D126" s="397" t="str">
        <f t="shared" si="52"/>
        <v>OSFP, QSFP-DD</v>
      </c>
      <c r="E126" s="307">
        <v>0</v>
      </c>
      <c r="F126" s="307">
        <v>0</v>
      </c>
      <c r="G126" s="307"/>
      <c r="H126" s="307"/>
      <c r="I126" s="307"/>
      <c r="J126" s="307"/>
      <c r="K126" s="307"/>
      <c r="L126" s="307"/>
      <c r="M126" s="307"/>
      <c r="N126" s="307"/>
      <c r="O126" s="307"/>
    </row>
    <row r="127" spans="2:15">
      <c r="B127" s="388" t="str">
        <f t="shared" si="51"/>
        <v>400G DR4</v>
      </c>
      <c r="C127" s="375" t="str">
        <f t="shared" si="52"/>
        <v>500 m</v>
      </c>
      <c r="D127" s="375" t="str">
        <f t="shared" si="52"/>
        <v>OSFP, QSFP-DD, QSFP112</v>
      </c>
      <c r="E127" s="307">
        <v>2.2000000000000002</v>
      </c>
      <c r="F127" s="307">
        <v>23.873893630000001</v>
      </c>
      <c r="G127" s="307"/>
      <c r="H127" s="307"/>
      <c r="I127" s="307"/>
      <c r="J127" s="307"/>
      <c r="K127" s="307"/>
      <c r="L127" s="307"/>
      <c r="M127" s="307"/>
      <c r="N127" s="307"/>
      <c r="O127" s="307"/>
    </row>
    <row r="128" spans="2:15">
      <c r="B128" s="388" t="str">
        <f t="shared" si="51"/>
        <v>2x(200G FR4)</v>
      </c>
      <c r="C128" s="375" t="str">
        <f t="shared" si="52"/>
        <v>2 km</v>
      </c>
      <c r="D128" s="375" t="str">
        <f t="shared" si="52"/>
        <v>OSFP</v>
      </c>
      <c r="E128" s="307">
        <v>22.2</v>
      </c>
      <c r="F128" s="307">
        <v>53</v>
      </c>
      <c r="G128" s="307"/>
      <c r="H128" s="307"/>
      <c r="I128" s="307"/>
      <c r="J128" s="307"/>
      <c r="K128" s="307"/>
      <c r="L128" s="307"/>
      <c r="M128" s="307"/>
      <c r="N128" s="307"/>
      <c r="O128" s="307"/>
    </row>
    <row r="129" spans="2:15">
      <c r="B129" s="388" t="str">
        <f t="shared" si="51"/>
        <v>400G FR4</v>
      </c>
      <c r="C129" s="375" t="str">
        <f t="shared" si="52"/>
        <v>2 km</v>
      </c>
      <c r="D129" s="375" t="str">
        <f t="shared" si="52"/>
        <v>OSFP, QSFP-DD, QSFP112</v>
      </c>
      <c r="E129" s="307">
        <v>2</v>
      </c>
      <c r="F129" s="307">
        <v>3.8726706791818866</v>
      </c>
      <c r="G129" s="307"/>
      <c r="H129" s="307"/>
      <c r="I129" s="307"/>
      <c r="J129" s="307"/>
      <c r="K129" s="307"/>
      <c r="L129" s="307"/>
      <c r="M129" s="307"/>
      <c r="N129" s="307"/>
      <c r="O129" s="307"/>
    </row>
    <row r="130" spans="2:15">
      <c r="B130" s="388" t="str">
        <f t="shared" si="51"/>
        <v>400G LR8, LR4</v>
      </c>
      <c r="C130" s="375" t="str">
        <f t="shared" si="52"/>
        <v>10 km</v>
      </c>
      <c r="D130" s="375" t="str">
        <f t="shared" si="52"/>
        <v>OSFP, QSFP-DD, QSFP112</v>
      </c>
      <c r="E130" s="307">
        <v>8</v>
      </c>
      <c r="F130" s="307">
        <v>12.017405388</v>
      </c>
      <c r="G130" s="307"/>
      <c r="H130" s="307"/>
      <c r="I130" s="307"/>
      <c r="J130" s="307"/>
      <c r="K130" s="307"/>
      <c r="L130" s="307"/>
      <c r="M130" s="307"/>
      <c r="N130" s="307"/>
      <c r="O130" s="307"/>
    </row>
    <row r="131" spans="2:15">
      <c r="B131" s="400" t="str">
        <f t="shared" si="51"/>
        <v>400G ER4</v>
      </c>
      <c r="C131" s="380" t="str">
        <f t="shared" si="52"/>
        <v>40 km</v>
      </c>
      <c r="D131" s="380" t="str">
        <f t="shared" si="52"/>
        <v>TBD</v>
      </c>
      <c r="E131" s="306">
        <v>0</v>
      </c>
      <c r="F131" s="306">
        <v>0</v>
      </c>
      <c r="G131" s="306"/>
      <c r="H131" s="306"/>
      <c r="I131" s="306"/>
      <c r="J131" s="306"/>
      <c r="K131" s="306"/>
      <c r="L131" s="306"/>
      <c r="M131" s="306"/>
      <c r="N131" s="306"/>
      <c r="O131" s="306"/>
    </row>
    <row r="132" spans="2:15">
      <c r="B132" s="388" t="str">
        <f t="shared" si="51"/>
        <v>800G</v>
      </c>
      <c r="C132" s="375" t="str">
        <f t="shared" si="52"/>
        <v>All</v>
      </c>
      <c r="D132" s="375" t="str">
        <f t="shared" si="52"/>
        <v>All</v>
      </c>
      <c r="E132" s="307">
        <v>0</v>
      </c>
      <c r="F132" s="307">
        <v>0</v>
      </c>
      <c r="G132" s="307"/>
      <c r="H132" s="307"/>
      <c r="I132" s="307"/>
      <c r="J132" s="307"/>
      <c r="K132" s="307"/>
      <c r="L132" s="307"/>
      <c r="M132" s="307"/>
      <c r="N132" s="307"/>
      <c r="O132" s="307"/>
    </row>
    <row r="133" spans="2:15">
      <c r="B133" s="388" t="str">
        <f t="shared" ref="B133:D133" si="53">B46</f>
        <v>1,6T</v>
      </c>
      <c r="C133" s="375" t="str">
        <f t="shared" si="53"/>
        <v>All</v>
      </c>
      <c r="D133" s="375" t="str">
        <f t="shared" si="53"/>
        <v>All</v>
      </c>
      <c r="E133" s="307">
        <v>0</v>
      </c>
      <c r="F133" s="307">
        <v>0</v>
      </c>
      <c r="G133" s="307"/>
      <c r="H133" s="307"/>
      <c r="I133" s="307"/>
      <c r="J133" s="307"/>
      <c r="K133" s="307"/>
      <c r="L133" s="307"/>
      <c r="M133" s="307"/>
      <c r="N133" s="307"/>
      <c r="O133" s="307"/>
    </row>
    <row r="134" spans="2:15">
      <c r="B134" s="400" t="str">
        <f t="shared" ref="B134:D134" si="54">B47</f>
        <v>3,2T</v>
      </c>
      <c r="C134" s="380" t="str">
        <f t="shared" si="54"/>
        <v>All</v>
      </c>
      <c r="D134" s="380" t="str">
        <f t="shared" si="54"/>
        <v>All</v>
      </c>
      <c r="E134" s="306">
        <v>0</v>
      </c>
      <c r="F134" s="306">
        <v>0</v>
      </c>
      <c r="G134" s="306"/>
      <c r="H134" s="306"/>
      <c r="I134" s="306"/>
      <c r="J134" s="306"/>
      <c r="K134" s="306"/>
      <c r="L134" s="306"/>
      <c r="M134" s="306"/>
      <c r="N134" s="306"/>
      <c r="O134" s="306"/>
    </row>
    <row r="135" spans="2:15">
      <c r="B135" s="402" t="s">
        <v>9</v>
      </c>
      <c r="C135" s="401" t="str">
        <f>C48</f>
        <v>All</v>
      </c>
      <c r="D135" s="401" t="str">
        <f>D48</f>
        <v>All</v>
      </c>
      <c r="E135" s="403">
        <f t="shared" ref="E135:F135" si="55">SUM(E95:E134)</f>
        <v>3388.017527813528</v>
      </c>
      <c r="F135" s="403">
        <f t="shared" si="55"/>
        <v>2782.4703988713959</v>
      </c>
      <c r="G135" s="403"/>
      <c r="H135" s="403"/>
      <c r="I135" s="403"/>
      <c r="J135" s="403"/>
      <c r="K135" s="403"/>
      <c r="L135" s="403"/>
      <c r="M135" s="403"/>
      <c r="N135" s="403"/>
      <c r="O135" s="403"/>
    </row>
    <row r="136" spans="2:15">
      <c r="C136"/>
      <c r="E136" s="7">
        <v>6.6432125078593307E-2</v>
      </c>
      <c r="F136" s="7">
        <f t="shared" ref="F136" si="56">IF(E135=0,"",F135/E135-1)</f>
        <v>-0.17873199414435281</v>
      </c>
      <c r="G136" s="7"/>
      <c r="H136" s="7"/>
      <c r="I136" s="7"/>
      <c r="J136" s="7"/>
      <c r="K136" s="7"/>
      <c r="L136" s="7"/>
      <c r="M136" s="7"/>
      <c r="N136" s="7"/>
      <c r="O136" s="7"/>
    </row>
    <row r="137" spans="2:15">
      <c r="C137" s="446"/>
      <c r="D137" s="450" t="s">
        <v>377</v>
      </c>
      <c r="E137" s="451">
        <f t="shared" ref="E137:F137" si="57">(SUM(E8:E12)+SUM(E13:E17)*10+E18*25+SUM(E19:E24)*40+E25*50+SUM(E26:E32)*100+(E33+E35)*200++SUM(E38:E43)*400+E45*800)</f>
        <v>1002363015.6694679</v>
      </c>
      <c r="F137" s="451">
        <f t="shared" si="57"/>
        <v>1175811263.6635978</v>
      </c>
      <c r="G137" s="451"/>
      <c r="H137" s="451"/>
      <c r="I137" s="451"/>
      <c r="J137" s="451"/>
      <c r="K137" s="451"/>
      <c r="L137" s="451"/>
      <c r="M137" s="451"/>
      <c r="N137" s="451"/>
      <c r="O137" s="451"/>
    </row>
    <row r="138" spans="2:15">
      <c r="C138" s="446"/>
      <c r="D138" s="450" t="s">
        <v>374</v>
      </c>
      <c r="E138" s="484">
        <f t="shared" ref="E138:F138" si="58">E135*10^6/E137</f>
        <v>3.3800304628664954</v>
      </c>
      <c r="F138" s="484">
        <f t="shared" si="58"/>
        <v>2.3664260454537258</v>
      </c>
      <c r="G138" s="484"/>
      <c r="H138" s="484"/>
      <c r="I138" s="484"/>
      <c r="J138" s="484"/>
      <c r="K138" s="484"/>
      <c r="L138" s="484"/>
      <c r="M138" s="484"/>
      <c r="N138" s="484"/>
      <c r="O138" s="484"/>
    </row>
    <row r="139" spans="2:15">
      <c r="C139"/>
      <c r="E139" s="483"/>
      <c r="F139" s="483"/>
      <c r="G139" s="483"/>
      <c r="H139" s="483"/>
      <c r="I139" s="483"/>
      <c r="J139" s="483"/>
      <c r="K139" s="483"/>
      <c r="L139" s="483"/>
      <c r="M139" s="483"/>
      <c r="N139" s="483"/>
      <c r="O139" s="483"/>
    </row>
    <row r="140" spans="2:15">
      <c r="C140"/>
      <c r="E140" s="547"/>
      <c r="F140" s="547"/>
      <c r="G140" s="547"/>
      <c r="H140" s="547"/>
      <c r="I140" s="547"/>
      <c r="J140" s="547"/>
      <c r="K140" s="547"/>
      <c r="L140" s="547"/>
      <c r="M140" s="547"/>
      <c r="N140" s="547"/>
      <c r="O140" s="547"/>
    </row>
    <row r="141" spans="2:15">
      <c r="C141"/>
      <c r="E141" s="154"/>
      <c r="F141" s="154"/>
      <c r="G141" s="154"/>
      <c r="H141" s="154"/>
      <c r="I141" s="154"/>
      <c r="J141" s="154"/>
      <c r="K141" s="154"/>
      <c r="L141" s="154"/>
      <c r="M141" s="154"/>
      <c r="N141" s="154"/>
      <c r="O141" s="154"/>
    </row>
    <row r="142" spans="2:15">
      <c r="C142"/>
      <c r="E142" s="154"/>
      <c r="F142" s="154"/>
      <c r="G142" s="154"/>
      <c r="H142" s="154"/>
      <c r="I142" s="154"/>
      <c r="J142" s="154"/>
      <c r="K142" s="154"/>
      <c r="L142" s="154"/>
      <c r="M142" s="154"/>
      <c r="N142" s="154"/>
      <c r="O142" s="154"/>
    </row>
    <row r="143" spans="2:15">
      <c r="C143"/>
      <c r="E143" s="154"/>
      <c r="F143" s="154"/>
      <c r="G143" s="154"/>
      <c r="H143" s="154"/>
      <c r="I143" s="154"/>
      <c r="J143" s="154"/>
      <c r="K143" s="154"/>
      <c r="L143" s="154"/>
      <c r="M143" s="154"/>
      <c r="N143" s="154"/>
      <c r="O143" s="154"/>
    </row>
    <row r="144" spans="2:15">
      <c r="C144"/>
      <c r="E144" s="154"/>
      <c r="F144" s="154"/>
      <c r="G144" s="154"/>
      <c r="H144" s="154"/>
      <c r="I144" s="154"/>
      <c r="J144" s="154"/>
      <c r="K144" s="154"/>
      <c r="L144" s="154"/>
      <c r="M144" s="154"/>
      <c r="N144" s="154"/>
      <c r="O144" s="154"/>
    </row>
    <row r="145" spans="3:15">
      <c r="C145"/>
      <c r="E145" s="154"/>
      <c r="F145" s="154"/>
      <c r="G145" s="154"/>
      <c r="H145" s="154"/>
      <c r="I145" s="154"/>
      <c r="J145" s="154"/>
      <c r="K145" s="154"/>
      <c r="L145" s="154"/>
      <c r="M145" s="154"/>
      <c r="N145" s="154"/>
      <c r="O145" s="154"/>
    </row>
    <row r="146" spans="3:15">
      <c r="C146"/>
      <c r="E146" s="154"/>
      <c r="F146" s="154"/>
      <c r="G146" s="154"/>
      <c r="H146" s="154"/>
      <c r="I146" s="154"/>
      <c r="J146" s="154"/>
      <c r="K146" s="154"/>
      <c r="L146" s="154"/>
      <c r="M146" s="154"/>
      <c r="N146" s="154"/>
      <c r="O146" s="154"/>
    </row>
    <row r="147" spans="3:15">
      <c r="C147"/>
      <c r="E147" s="154"/>
      <c r="F147" s="154"/>
      <c r="G147" s="154"/>
      <c r="H147" s="154"/>
      <c r="I147" s="154"/>
      <c r="J147" s="154"/>
      <c r="K147" s="154"/>
      <c r="L147" s="154"/>
      <c r="M147" s="154"/>
      <c r="N147" s="154"/>
      <c r="O147" s="154"/>
    </row>
    <row r="148" spans="3:15">
      <c r="C148"/>
      <c r="E148" s="154"/>
      <c r="F148" s="154"/>
      <c r="G148" s="154"/>
      <c r="H148" s="154"/>
      <c r="I148" s="154"/>
      <c r="J148" s="154"/>
      <c r="K148" s="154"/>
      <c r="L148" s="154"/>
      <c r="M148" s="154"/>
      <c r="N148" s="154"/>
      <c r="O148" s="154"/>
    </row>
    <row r="149" spans="3:15">
      <c r="E149" s="154"/>
      <c r="F149" s="154"/>
      <c r="G149" s="154"/>
      <c r="H149" s="154"/>
      <c r="I149" s="154"/>
      <c r="J149" s="154"/>
      <c r="K149" s="154"/>
      <c r="L149" s="154"/>
      <c r="M149" s="154"/>
      <c r="N149" s="154"/>
      <c r="O149" s="154"/>
    </row>
    <row r="150" spans="3:15">
      <c r="C150"/>
      <c r="E150" s="154"/>
      <c r="F150" s="154"/>
      <c r="G150" s="154"/>
      <c r="H150" s="154"/>
      <c r="I150" s="154"/>
      <c r="J150" s="154"/>
      <c r="K150" s="154"/>
      <c r="L150" s="154"/>
      <c r="M150" s="154"/>
      <c r="N150" s="154"/>
      <c r="O150" s="154"/>
    </row>
    <row r="151" spans="3:15">
      <c r="C151"/>
      <c r="E151" s="154"/>
      <c r="F151" s="154"/>
      <c r="G151" s="154"/>
      <c r="H151" s="154"/>
      <c r="I151" s="154"/>
      <c r="J151" s="154"/>
      <c r="K151" s="154"/>
      <c r="L151" s="154"/>
      <c r="M151" s="154"/>
      <c r="N151" s="154"/>
      <c r="O151" s="154"/>
    </row>
    <row r="152" spans="3:15">
      <c r="C152"/>
      <c r="E152" s="154"/>
      <c r="F152" s="154"/>
      <c r="G152" s="154"/>
      <c r="H152" s="154"/>
      <c r="I152" s="154"/>
      <c r="J152" s="154"/>
      <c r="K152" s="154"/>
      <c r="L152" s="154"/>
      <c r="M152" s="154"/>
      <c r="N152" s="154"/>
      <c r="O152" s="154"/>
    </row>
    <row r="153" spans="3:15">
      <c r="C153"/>
      <c r="E153" s="154"/>
      <c r="F153" s="154"/>
      <c r="G153" s="154"/>
      <c r="H153" s="154"/>
      <c r="I153" s="154"/>
      <c r="J153" s="154"/>
      <c r="K153" s="154"/>
      <c r="L153" s="154"/>
      <c r="M153" s="154"/>
      <c r="N153" s="154"/>
      <c r="O153" s="154"/>
    </row>
    <row r="154" spans="3:15">
      <c r="C154"/>
      <c r="E154" s="154"/>
      <c r="F154" s="154"/>
      <c r="G154" s="154"/>
      <c r="H154" s="154"/>
      <c r="I154" s="154"/>
      <c r="J154" s="154"/>
      <c r="K154" s="154"/>
      <c r="L154" s="154"/>
      <c r="M154" s="154"/>
      <c r="N154" s="154"/>
      <c r="O154" s="154"/>
    </row>
    <row r="155" spans="3:15">
      <c r="C155"/>
      <c r="E155" s="154"/>
      <c r="F155" s="154"/>
      <c r="G155" s="154"/>
      <c r="H155" s="154"/>
      <c r="I155" s="154"/>
      <c r="J155" s="154"/>
      <c r="K155" s="154"/>
      <c r="L155" s="154"/>
      <c r="M155" s="154"/>
      <c r="N155" s="154"/>
      <c r="O155" s="154"/>
    </row>
    <row r="156" spans="3:15">
      <c r="C156"/>
      <c r="E156" s="154"/>
      <c r="F156" s="154"/>
      <c r="G156" s="154"/>
      <c r="H156" s="154"/>
      <c r="I156" s="154"/>
      <c r="J156" s="154"/>
      <c r="K156" s="154"/>
      <c r="L156" s="154"/>
      <c r="M156" s="154"/>
      <c r="N156" s="154"/>
      <c r="O156" s="154"/>
    </row>
    <row r="157" spans="3:15">
      <c r="C157"/>
      <c r="E157" s="154"/>
      <c r="F157" s="154"/>
      <c r="G157" s="154"/>
      <c r="H157" s="154"/>
      <c r="I157" s="154"/>
      <c r="J157" s="154"/>
      <c r="K157" s="154"/>
      <c r="L157" s="154"/>
      <c r="M157" s="154"/>
      <c r="N157" s="154"/>
      <c r="O157" s="154"/>
    </row>
    <row r="158" spans="3:15">
      <c r="C158"/>
      <c r="E158" s="154"/>
      <c r="F158" s="154"/>
      <c r="G158" s="154"/>
      <c r="H158" s="154"/>
      <c r="I158" s="154"/>
      <c r="J158" s="154"/>
      <c r="K158" s="154"/>
      <c r="L158" s="154"/>
      <c r="M158" s="154"/>
      <c r="N158" s="154"/>
      <c r="O158" s="154"/>
    </row>
    <row r="159" spans="3:15">
      <c r="C159"/>
      <c r="E159" s="154"/>
      <c r="F159" s="154"/>
      <c r="G159" s="154"/>
      <c r="H159" s="154"/>
      <c r="I159" s="154"/>
      <c r="J159" s="154"/>
      <c r="K159" s="154"/>
      <c r="L159" s="154"/>
      <c r="M159" s="154"/>
      <c r="N159" s="154"/>
      <c r="O159" s="154"/>
    </row>
    <row r="160" spans="3:15">
      <c r="C160"/>
      <c r="E160" s="154"/>
      <c r="F160" s="154"/>
      <c r="G160" s="154"/>
      <c r="H160" s="154"/>
      <c r="I160" s="154"/>
      <c r="J160" s="154"/>
      <c r="K160" s="154"/>
      <c r="L160" s="154"/>
      <c r="M160" s="154"/>
      <c r="N160" s="154"/>
      <c r="O160" s="154"/>
    </row>
    <row r="161" spans="3:15">
      <c r="C161"/>
      <c r="E161" s="154"/>
      <c r="F161" s="154"/>
      <c r="G161" s="154"/>
      <c r="H161" s="154"/>
      <c r="I161" s="154"/>
      <c r="J161" s="154"/>
      <c r="K161" s="154"/>
      <c r="L161" s="154"/>
      <c r="M161" s="154"/>
      <c r="N161" s="154"/>
      <c r="O161" s="154"/>
    </row>
    <row r="162" spans="3:15">
      <c r="C162"/>
      <c r="E162" s="154"/>
      <c r="F162" s="154"/>
      <c r="G162" s="154"/>
      <c r="H162" s="154"/>
      <c r="I162" s="154"/>
      <c r="J162" s="154"/>
      <c r="K162" s="154"/>
      <c r="L162" s="154"/>
      <c r="M162" s="154"/>
      <c r="N162" s="154"/>
      <c r="O162" s="154"/>
    </row>
    <row r="163" spans="3:15">
      <c r="C163"/>
      <c r="E163" s="154"/>
      <c r="F163" s="154"/>
      <c r="G163" s="154"/>
      <c r="H163" s="154"/>
      <c r="I163" s="154"/>
      <c r="J163" s="154"/>
      <c r="K163" s="154"/>
      <c r="L163" s="154"/>
      <c r="M163" s="154"/>
      <c r="N163" s="154"/>
      <c r="O163" s="154"/>
    </row>
    <row r="164" spans="3:15">
      <c r="C164"/>
      <c r="E164" s="154"/>
      <c r="F164" s="154"/>
      <c r="G164" s="154"/>
      <c r="H164" s="154"/>
      <c r="I164" s="154"/>
      <c r="J164" s="154"/>
      <c r="K164" s="154"/>
      <c r="L164" s="154"/>
      <c r="M164" s="154"/>
      <c r="N164" s="154"/>
      <c r="O164" s="154"/>
    </row>
    <row r="165" spans="3:15">
      <c r="C165"/>
      <c r="E165" s="154"/>
      <c r="F165" s="154"/>
      <c r="G165" s="154"/>
      <c r="H165" s="154"/>
      <c r="I165" s="154"/>
      <c r="J165" s="154"/>
      <c r="K165" s="154"/>
      <c r="L165" s="154"/>
      <c r="M165" s="154"/>
      <c r="N165" s="154"/>
      <c r="O165" s="154"/>
    </row>
    <row r="166" spans="3:15">
      <c r="C166"/>
      <c r="E166" s="154"/>
      <c r="F166" s="154"/>
      <c r="G166" s="154"/>
      <c r="H166" s="154"/>
      <c r="I166" s="154"/>
      <c r="J166" s="154"/>
      <c r="K166" s="154"/>
      <c r="L166" s="154"/>
      <c r="M166" s="154"/>
      <c r="N166" s="154"/>
      <c r="O166" s="154"/>
    </row>
    <row r="167" spans="3:15">
      <c r="C167"/>
      <c r="E167" s="154"/>
      <c r="F167" s="154"/>
      <c r="G167" s="154"/>
      <c r="H167" s="154"/>
      <c r="I167" s="154"/>
      <c r="J167" s="154"/>
      <c r="K167" s="154"/>
      <c r="L167" s="154"/>
      <c r="M167" s="154"/>
      <c r="N167" s="154"/>
      <c r="O167" s="154"/>
    </row>
    <row r="168" spans="3:15">
      <c r="C168"/>
      <c r="E168" s="154"/>
      <c r="F168" s="154"/>
      <c r="G168" s="154"/>
      <c r="H168" s="154"/>
      <c r="I168" s="154"/>
      <c r="J168" s="154"/>
      <c r="K168" s="154"/>
      <c r="L168" s="154"/>
      <c r="M168" s="154"/>
      <c r="N168" s="154"/>
      <c r="O168" s="154"/>
    </row>
    <row r="169" spans="3:15">
      <c r="C169"/>
      <c r="E169" s="154"/>
      <c r="F169" s="154"/>
      <c r="G169" s="154"/>
      <c r="H169" s="154"/>
      <c r="I169" s="154"/>
      <c r="J169" s="154"/>
      <c r="K169" s="154"/>
      <c r="L169" s="154"/>
      <c r="M169" s="154"/>
      <c r="N169" s="154"/>
      <c r="O169" s="154"/>
    </row>
    <row r="170" spans="3:15">
      <c r="C170"/>
      <c r="E170" s="154"/>
      <c r="F170" s="154"/>
      <c r="G170" s="154"/>
      <c r="H170" s="154"/>
      <c r="I170" s="154"/>
      <c r="J170" s="154"/>
      <c r="K170" s="154"/>
      <c r="L170" s="154"/>
      <c r="M170" s="154"/>
      <c r="N170" s="154"/>
      <c r="O170" s="154"/>
    </row>
    <row r="171" spans="3:15">
      <c r="C171"/>
      <c r="E171" s="154"/>
      <c r="F171" s="154"/>
      <c r="G171" s="154"/>
      <c r="H171" s="154"/>
      <c r="I171" s="154"/>
      <c r="J171" s="154"/>
      <c r="K171" s="154"/>
      <c r="L171" s="154"/>
      <c r="M171" s="154"/>
      <c r="N171" s="154"/>
      <c r="O171" s="154"/>
    </row>
    <row r="172" spans="3:15">
      <c r="C172"/>
      <c r="E172" s="154"/>
      <c r="F172" s="154"/>
      <c r="G172" s="154"/>
      <c r="H172" s="154"/>
      <c r="I172" s="154"/>
      <c r="J172" s="154"/>
      <c r="K172" s="154"/>
      <c r="L172" s="154"/>
      <c r="M172" s="154"/>
      <c r="N172" s="154"/>
      <c r="O172" s="154"/>
    </row>
    <row r="173" spans="3:15">
      <c r="C173"/>
    </row>
  </sheetData>
  <mergeCells count="3">
    <mergeCell ref="C21:C22"/>
    <mergeCell ref="C108:C109"/>
    <mergeCell ref="C65:C66"/>
  </mergeCells>
  <printOptions headings="1"/>
  <pageMargins left="0.7" right="0.7" top="0.75" bottom="0.75" header="0.3" footer="0.3"/>
  <pageSetup scale="1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sheetPr>
  <dimension ref="B2:O44"/>
  <sheetViews>
    <sheetView showGridLines="0" zoomScale="70" zoomScaleNormal="70" zoomScalePageLayoutView="70" workbookViewId="0"/>
  </sheetViews>
  <sheetFormatPr defaultColWidth="9.21875" defaultRowHeight="13.2"/>
  <cols>
    <col min="1" max="1" width="4.44140625" customWidth="1"/>
    <col min="2" max="2" width="10.33203125" customWidth="1"/>
    <col min="3" max="3" width="11" customWidth="1"/>
    <col min="4" max="15" width="12.21875" customWidth="1"/>
  </cols>
  <sheetData>
    <row r="2" spans="2:15" ht="17.399999999999999">
      <c r="B2" s="71" t="str">
        <f>Introduction!B2</f>
        <v xml:space="preserve">LightCounting Optical Components Market Forecast </v>
      </c>
    </row>
    <row r="3" spans="2:15" ht="15">
      <c r="B3" s="598" t="str">
        <f>Introduction!B3</f>
        <v>Published April 28, 2023 - SAMPLE SPREADSHEET</v>
      </c>
    </row>
    <row r="4" spans="2:15" ht="15.6">
      <c r="B4" s="187" t="s">
        <v>165</v>
      </c>
    </row>
    <row r="6" spans="2:15" ht="15">
      <c r="B6" s="191" t="s">
        <v>0</v>
      </c>
      <c r="D6" s="8"/>
      <c r="G6" s="453"/>
      <c r="J6" s="452"/>
    </row>
    <row r="7" spans="2:15">
      <c r="B7" s="4" t="s">
        <v>11</v>
      </c>
      <c r="C7" s="4" t="s">
        <v>12</v>
      </c>
      <c r="D7" s="4" t="s">
        <v>14</v>
      </c>
      <c r="E7" s="4">
        <v>2018</v>
      </c>
      <c r="F7" s="4">
        <v>2019</v>
      </c>
      <c r="G7" s="4">
        <v>2020</v>
      </c>
      <c r="H7" s="4">
        <v>2021</v>
      </c>
      <c r="I7" s="4">
        <v>2022</v>
      </c>
      <c r="J7" s="4">
        <v>2023</v>
      </c>
      <c r="K7" s="4">
        <v>2024</v>
      </c>
      <c r="L7" s="4">
        <v>2025</v>
      </c>
      <c r="M7" s="4">
        <v>2026</v>
      </c>
      <c r="N7" s="4">
        <v>2027</v>
      </c>
      <c r="O7" s="4">
        <v>2028</v>
      </c>
    </row>
    <row r="8" spans="2:15">
      <c r="B8" s="583" t="s">
        <v>40</v>
      </c>
      <c r="C8" s="42" t="s">
        <v>26</v>
      </c>
      <c r="D8" s="9" t="s">
        <v>16</v>
      </c>
      <c r="E8" s="6">
        <v>1265392</v>
      </c>
      <c r="F8" s="6">
        <v>461468.5</v>
      </c>
      <c r="G8" s="6"/>
      <c r="H8" s="6"/>
      <c r="I8" s="6"/>
      <c r="J8" s="6"/>
      <c r="K8" s="6"/>
      <c r="L8" s="6"/>
      <c r="M8" s="6"/>
      <c r="N8" s="6"/>
      <c r="O8" s="6"/>
    </row>
    <row r="9" spans="2:15">
      <c r="B9" s="584"/>
      <c r="C9" s="42" t="s">
        <v>29</v>
      </c>
      <c r="D9" s="11" t="s">
        <v>16</v>
      </c>
      <c r="E9" s="6">
        <v>41230</v>
      </c>
      <c r="F9" s="6">
        <v>26193.5</v>
      </c>
      <c r="G9" s="6"/>
      <c r="H9" s="6"/>
      <c r="I9" s="6"/>
      <c r="J9" s="6"/>
      <c r="K9" s="6"/>
      <c r="L9" s="6"/>
      <c r="M9" s="6"/>
      <c r="N9" s="6"/>
      <c r="O9" s="6"/>
    </row>
    <row r="10" spans="2:15">
      <c r="B10" s="583" t="s">
        <v>41</v>
      </c>
      <c r="C10" s="42" t="s">
        <v>26</v>
      </c>
      <c r="D10" s="10" t="s">
        <v>16</v>
      </c>
      <c r="E10" s="6">
        <v>5445119</v>
      </c>
      <c r="F10" s="6">
        <v>4816060</v>
      </c>
      <c r="G10" s="6"/>
      <c r="H10" s="6"/>
      <c r="I10" s="6"/>
      <c r="J10" s="6"/>
      <c r="K10" s="6"/>
      <c r="L10" s="6"/>
      <c r="M10" s="6"/>
      <c r="N10" s="6"/>
      <c r="O10" s="6"/>
    </row>
    <row r="11" spans="2:15">
      <c r="B11" s="584"/>
      <c r="C11" s="42" t="s">
        <v>29</v>
      </c>
      <c r="D11" s="11" t="s">
        <v>16</v>
      </c>
      <c r="E11" s="6">
        <v>232131</v>
      </c>
      <c r="F11" s="6">
        <v>183579.1</v>
      </c>
      <c r="G11" s="6"/>
      <c r="H11" s="6"/>
      <c r="I11" s="6"/>
      <c r="J11" s="6"/>
      <c r="K11" s="6"/>
      <c r="L11" s="6"/>
      <c r="M11" s="6"/>
      <c r="N11" s="6"/>
      <c r="O11" s="6"/>
    </row>
    <row r="12" spans="2:15">
      <c r="B12" s="583" t="s">
        <v>111</v>
      </c>
      <c r="C12" s="42" t="s">
        <v>26</v>
      </c>
      <c r="D12" s="11" t="s">
        <v>75</v>
      </c>
      <c r="E12" s="6">
        <v>823199</v>
      </c>
      <c r="F12" s="6">
        <v>2100753.95526841</v>
      </c>
      <c r="G12" s="6"/>
      <c r="H12" s="6"/>
      <c r="I12" s="6"/>
      <c r="J12" s="6"/>
      <c r="K12" s="6"/>
      <c r="L12" s="6"/>
      <c r="M12" s="6"/>
      <c r="N12" s="6"/>
      <c r="O12" s="6"/>
    </row>
    <row r="13" spans="2:15">
      <c r="B13" s="584"/>
      <c r="C13" s="42" t="s">
        <v>29</v>
      </c>
      <c r="D13" s="11" t="s">
        <v>75</v>
      </c>
      <c r="E13" s="6">
        <v>31799</v>
      </c>
      <c r="F13" s="6">
        <v>96379.502625868743</v>
      </c>
      <c r="G13" s="6"/>
      <c r="H13" s="6"/>
      <c r="I13" s="6"/>
      <c r="J13" s="6"/>
      <c r="K13" s="6"/>
      <c r="L13" s="6"/>
      <c r="M13" s="6"/>
      <c r="N13" s="6"/>
      <c r="O13" s="6"/>
    </row>
    <row r="14" spans="2:15">
      <c r="B14" s="583" t="s">
        <v>407</v>
      </c>
      <c r="C14" s="42" t="s">
        <v>26</v>
      </c>
      <c r="D14" s="11" t="s">
        <v>75</v>
      </c>
      <c r="E14" s="6">
        <v>300</v>
      </c>
      <c r="F14" s="6">
        <v>3000</v>
      </c>
      <c r="G14" s="6"/>
      <c r="H14" s="6"/>
      <c r="I14" s="6"/>
      <c r="J14" s="6"/>
      <c r="K14" s="6"/>
      <c r="L14" s="6"/>
      <c r="M14" s="6"/>
      <c r="N14" s="6"/>
      <c r="O14" s="6"/>
    </row>
    <row r="15" spans="2:15">
      <c r="B15" s="584"/>
      <c r="C15" s="42" t="s">
        <v>29</v>
      </c>
      <c r="D15" s="11" t="s">
        <v>75</v>
      </c>
      <c r="E15" s="6">
        <v>0</v>
      </c>
      <c r="F15" s="6">
        <v>300</v>
      </c>
      <c r="G15" s="6"/>
      <c r="H15" s="6"/>
      <c r="I15" s="6"/>
      <c r="J15" s="6"/>
      <c r="K15" s="6"/>
      <c r="L15" s="6"/>
      <c r="M15" s="6"/>
      <c r="N15" s="6"/>
      <c r="O15" s="6"/>
    </row>
    <row r="16" spans="2:15">
      <c r="B16" s="115" t="s">
        <v>24</v>
      </c>
      <c r="C16" s="195" t="s">
        <v>24</v>
      </c>
      <c r="D16" s="11" t="s">
        <v>24</v>
      </c>
      <c r="E16" s="29">
        <f t="shared" ref="E16:F16" si="0">SUM(E8:E15)</f>
        <v>7839170</v>
      </c>
      <c r="F16" s="29">
        <f t="shared" si="0"/>
        <v>7687734.5578942783</v>
      </c>
      <c r="G16" s="29"/>
      <c r="H16" s="29"/>
      <c r="I16" s="29"/>
      <c r="J16" s="29"/>
      <c r="K16" s="29"/>
      <c r="L16" s="29"/>
      <c r="M16" s="29"/>
      <c r="N16" s="29"/>
      <c r="O16" s="29"/>
    </row>
    <row r="17" spans="2:15">
      <c r="B17" s="3"/>
      <c r="C17" s="3"/>
      <c r="D17" s="8"/>
      <c r="E17" s="7">
        <v>1.7426968848512914E-2</v>
      </c>
      <c r="F17" s="7">
        <f t="shared" ref="F17" si="1">IF(E16=0,"",F16/E16-1)</f>
        <v>-1.9317790289752779E-2</v>
      </c>
      <c r="G17" s="7"/>
      <c r="H17" s="7"/>
      <c r="I17" s="7"/>
      <c r="J17" s="7"/>
      <c r="K17" s="7"/>
      <c r="L17" s="7"/>
      <c r="M17" s="7"/>
      <c r="N17" s="7"/>
      <c r="O17" s="7"/>
    </row>
    <row r="18" spans="2:15">
      <c r="B18" s="191" t="s">
        <v>68</v>
      </c>
      <c r="D18" s="8"/>
    </row>
    <row r="19" spans="2:15">
      <c r="B19" s="4" t="s">
        <v>11</v>
      </c>
      <c r="C19" s="4" t="s">
        <v>12</v>
      </c>
      <c r="D19" s="4" t="s">
        <v>14</v>
      </c>
      <c r="E19" s="4">
        <v>2018</v>
      </c>
      <c r="F19" s="4">
        <v>2019</v>
      </c>
      <c r="G19" s="4">
        <v>2020</v>
      </c>
      <c r="H19" s="4">
        <v>2021</v>
      </c>
      <c r="I19" s="4">
        <v>2022</v>
      </c>
      <c r="J19" s="4">
        <v>2023</v>
      </c>
      <c r="K19" s="4">
        <f t="shared" ref="K19:O19" si="2">K7</f>
        <v>2024</v>
      </c>
      <c r="L19" s="4">
        <f t="shared" si="2"/>
        <v>2025</v>
      </c>
      <c r="M19" s="4">
        <f t="shared" si="2"/>
        <v>2026</v>
      </c>
      <c r="N19" s="4">
        <f t="shared" si="2"/>
        <v>2027</v>
      </c>
      <c r="O19" s="4">
        <f t="shared" si="2"/>
        <v>2028</v>
      </c>
    </row>
    <row r="20" spans="2:15">
      <c r="B20" s="583" t="str">
        <f>B8</f>
        <v>8 Gbps</v>
      </c>
      <c r="C20" s="42" t="s">
        <v>26</v>
      </c>
      <c r="D20" s="56" t="s">
        <v>16</v>
      </c>
      <c r="E20" s="22">
        <f t="shared" ref="E20:F20" si="3">IF(E8=0,,E31*10^6/E8)</f>
        <v>11.541466067432083</v>
      </c>
      <c r="F20" s="22">
        <f t="shared" si="3"/>
        <v>11.567628017947055</v>
      </c>
      <c r="G20" s="22"/>
      <c r="H20" s="22"/>
      <c r="I20" s="22"/>
      <c r="J20" s="22"/>
      <c r="K20" s="22"/>
      <c r="L20" s="22"/>
      <c r="M20" s="22"/>
      <c r="N20" s="22"/>
      <c r="O20" s="22"/>
    </row>
    <row r="21" spans="2:15">
      <c r="B21" s="584"/>
      <c r="C21" s="42" t="s">
        <v>29</v>
      </c>
      <c r="D21" s="11" t="s">
        <v>16</v>
      </c>
      <c r="E21" s="22">
        <f t="shared" ref="E21:F21" si="4">IF(E9=0,,E32*10^6/E9)</f>
        <v>70.5413713315547</v>
      </c>
      <c r="F21" s="22">
        <f t="shared" si="4"/>
        <v>66.189970794281038</v>
      </c>
      <c r="G21" s="22"/>
      <c r="H21" s="22"/>
      <c r="I21" s="22"/>
      <c r="J21" s="22"/>
      <c r="K21" s="22"/>
      <c r="L21" s="22"/>
      <c r="M21" s="22"/>
      <c r="N21" s="22"/>
      <c r="O21" s="22"/>
    </row>
    <row r="22" spans="2:15">
      <c r="B22" s="583" t="str">
        <f>B10</f>
        <v>16 Gbps</v>
      </c>
      <c r="C22" s="42" t="s">
        <v>26</v>
      </c>
      <c r="D22" s="11" t="s">
        <v>16</v>
      </c>
      <c r="E22" s="22">
        <f t="shared" ref="E22:F22" si="5">IF(E10=0,,E33*10^6/E10)</f>
        <v>22.841589498778646</v>
      </c>
      <c r="F22" s="22">
        <f t="shared" si="5"/>
        <v>24.779028708114094</v>
      </c>
      <c r="G22" s="22"/>
      <c r="H22" s="22"/>
      <c r="I22" s="22"/>
      <c r="J22" s="22"/>
      <c r="K22" s="22"/>
      <c r="L22" s="22"/>
      <c r="M22" s="22"/>
      <c r="N22" s="22"/>
      <c r="O22" s="22"/>
    </row>
    <row r="23" spans="2:15">
      <c r="B23" s="584"/>
      <c r="C23" s="42" t="s">
        <v>29</v>
      </c>
      <c r="D23" s="11" t="s">
        <v>16</v>
      </c>
      <c r="E23" s="22">
        <f t="shared" ref="E23:F23" si="6">IF(E11=0,,E34*10^6/E11)</f>
        <v>93.199636196802672</v>
      </c>
      <c r="F23" s="22">
        <f t="shared" si="6"/>
        <v>85.505150640786439</v>
      </c>
      <c r="G23" s="22"/>
      <c r="H23" s="22"/>
      <c r="I23" s="22"/>
      <c r="J23" s="22"/>
      <c r="K23" s="22"/>
      <c r="L23" s="22"/>
      <c r="M23" s="22"/>
      <c r="N23" s="22"/>
      <c r="O23" s="22"/>
    </row>
    <row r="24" spans="2:15">
      <c r="B24" s="583" t="str">
        <f>B12</f>
        <v>32 Gbps</v>
      </c>
      <c r="C24" s="42" t="s">
        <v>26</v>
      </c>
      <c r="D24" s="11" t="s">
        <v>75</v>
      </c>
      <c r="E24" s="22">
        <f t="shared" ref="E24:F24" si="7">IF(E12=0,,E35*10^6/E12)</f>
        <v>57.372255420621265</v>
      </c>
      <c r="F24" s="22">
        <f t="shared" si="7"/>
        <v>52.938685152087913</v>
      </c>
      <c r="G24" s="22"/>
      <c r="H24" s="22"/>
      <c r="I24" s="22"/>
      <c r="J24" s="22"/>
      <c r="K24" s="22"/>
      <c r="L24" s="22"/>
      <c r="M24" s="22"/>
      <c r="N24" s="22"/>
      <c r="O24" s="22"/>
    </row>
    <row r="25" spans="2:15">
      <c r="B25" s="584"/>
      <c r="C25" s="42" t="s">
        <v>29</v>
      </c>
      <c r="D25" s="11" t="s">
        <v>75</v>
      </c>
      <c r="E25" s="22">
        <f t="shared" ref="E25:F25" si="8">IF(E13=0,,E36*10^6/E13)</f>
        <v>238.34701657284819</v>
      </c>
      <c r="F25" s="22">
        <f t="shared" si="8"/>
        <v>178.96655716439761</v>
      </c>
      <c r="G25" s="22"/>
      <c r="H25" s="22"/>
      <c r="I25" s="22"/>
      <c r="J25" s="22"/>
      <c r="K25" s="22"/>
      <c r="L25" s="22"/>
      <c r="M25" s="22"/>
      <c r="N25" s="22"/>
      <c r="O25" s="22"/>
    </row>
    <row r="26" spans="2:15">
      <c r="B26" s="583" t="str">
        <f>B14</f>
        <v>64/128 Gbps</v>
      </c>
      <c r="C26" s="42" t="s">
        <v>26</v>
      </c>
      <c r="D26" s="248" t="s">
        <v>75</v>
      </c>
      <c r="E26" s="122">
        <f t="shared" ref="E26:F26" si="9">IF(E14=0,,E37*10^6/E14)</f>
        <v>305.49768904118372</v>
      </c>
      <c r="F26" s="122">
        <f t="shared" si="9"/>
        <v>160</v>
      </c>
      <c r="G26" s="122"/>
      <c r="H26" s="122"/>
      <c r="I26" s="122"/>
      <c r="J26" s="122"/>
      <c r="K26" s="122"/>
      <c r="L26" s="122"/>
      <c r="M26" s="122"/>
      <c r="N26" s="122"/>
      <c r="O26" s="122"/>
    </row>
    <row r="27" spans="2:15">
      <c r="B27" s="584"/>
      <c r="C27" s="42" t="s">
        <v>29</v>
      </c>
      <c r="D27" s="248" t="s">
        <v>75</v>
      </c>
      <c r="E27" s="122">
        <f t="shared" ref="E27:F27" si="10">IF(E15=0,,E38*10^6/E15)</f>
        <v>0</v>
      </c>
      <c r="F27" s="122">
        <f t="shared" si="10"/>
        <v>0</v>
      </c>
      <c r="G27" s="122"/>
      <c r="H27" s="122"/>
      <c r="I27" s="122"/>
      <c r="J27" s="122"/>
      <c r="K27" s="122"/>
      <c r="L27" s="122"/>
      <c r="M27" s="122"/>
      <c r="N27" s="122"/>
      <c r="O27" s="122"/>
    </row>
    <row r="28" spans="2:15">
      <c r="C28" s="3"/>
      <c r="D28" s="8"/>
    </row>
    <row r="29" spans="2:15">
      <c r="B29" s="191" t="s">
        <v>1</v>
      </c>
      <c r="D29" s="8"/>
    </row>
    <row r="30" spans="2:15">
      <c r="B30" s="4" t="s">
        <v>11</v>
      </c>
      <c r="C30" s="4" t="s">
        <v>12</v>
      </c>
      <c r="D30" s="4" t="s">
        <v>14</v>
      </c>
      <c r="E30" s="4">
        <v>2018</v>
      </c>
      <c r="F30" s="4">
        <v>2019</v>
      </c>
      <c r="G30" s="4">
        <v>2020</v>
      </c>
      <c r="H30" s="4">
        <v>2021</v>
      </c>
      <c r="I30" s="4">
        <v>2022</v>
      </c>
      <c r="J30" s="4">
        <v>2023</v>
      </c>
      <c r="K30" s="4">
        <f t="shared" ref="K30:O30" si="11">K7</f>
        <v>2024</v>
      </c>
      <c r="L30" s="4">
        <f t="shared" si="11"/>
        <v>2025</v>
      </c>
      <c r="M30" s="4">
        <f t="shared" si="11"/>
        <v>2026</v>
      </c>
      <c r="N30" s="4">
        <f t="shared" si="11"/>
        <v>2027</v>
      </c>
      <c r="O30" s="4">
        <f t="shared" si="11"/>
        <v>2028</v>
      </c>
    </row>
    <row r="31" spans="2:15">
      <c r="B31" s="583" t="str">
        <f>B8</f>
        <v>8 Gbps</v>
      </c>
      <c r="C31" s="42" t="s">
        <v>26</v>
      </c>
      <c r="D31" s="9" t="s">
        <v>16</v>
      </c>
      <c r="E31" s="254">
        <v>14.604478830000019</v>
      </c>
      <c r="F31" s="254">
        <v>5.3380959500000005</v>
      </c>
      <c r="G31" s="254"/>
      <c r="H31" s="254"/>
      <c r="I31" s="254"/>
      <c r="J31" s="254"/>
      <c r="K31" s="254"/>
      <c r="L31" s="254"/>
      <c r="M31" s="254"/>
      <c r="N31" s="254"/>
      <c r="O31" s="254"/>
    </row>
    <row r="32" spans="2:15">
      <c r="B32" s="584"/>
      <c r="C32" s="42" t="s">
        <v>29</v>
      </c>
      <c r="D32" s="11" t="s">
        <v>16</v>
      </c>
      <c r="E32" s="254">
        <v>2.9084207400000004</v>
      </c>
      <c r="F32" s="254">
        <v>1.7337470000000004</v>
      </c>
      <c r="G32" s="254"/>
      <c r="H32" s="254"/>
      <c r="I32" s="254"/>
      <c r="J32" s="254"/>
      <c r="K32" s="254"/>
      <c r="L32" s="254"/>
      <c r="M32" s="254"/>
      <c r="N32" s="254"/>
      <c r="O32" s="254"/>
    </row>
    <row r="33" spans="2:15">
      <c r="B33" s="583" t="str">
        <f>B10</f>
        <v>16 Gbps</v>
      </c>
      <c r="C33" s="42" t="s">
        <v>26</v>
      </c>
      <c r="D33" s="10" t="s">
        <v>16</v>
      </c>
      <c r="E33" s="254">
        <v>124.37517297000009</v>
      </c>
      <c r="F33" s="254">
        <v>119.33728899999997</v>
      </c>
      <c r="G33" s="254"/>
      <c r="H33" s="254"/>
      <c r="I33" s="254"/>
      <c r="J33" s="254"/>
      <c r="K33" s="254"/>
      <c r="L33" s="254"/>
      <c r="M33" s="254"/>
      <c r="N33" s="254"/>
      <c r="O33" s="254"/>
    </row>
    <row r="34" spans="2:15">
      <c r="B34" s="584"/>
      <c r="C34" s="42" t="s">
        <v>29</v>
      </c>
      <c r="D34" s="11" t="s">
        <v>16</v>
      </c>
      <c r="E34" s="254">
        <v>21.634524750000001</v>
      </c>
      <c r="F34" s="254">
        <v>15.696958599999999</v>
      </c>
      <c r="G34" s="254"/>
      <c r="H34" s="254"/>
      <c r="I34" s="254"/>
      <c r="J34" s="254"/>
      <c r="K34" s="254"/>
      <c r="L34" s="254"/>
      <c r="M34" s="254"/>
      <c r="N34" s="254"/>
      <c r="O34" s="254"/>
    </row>
    <row r="35" spans="2:15">
      <c r="B35" s="583" t="str">
        <f>B12</f>
        <v>32 Gbps</v>
      </c>
      <c r="C35" s="42" t="s">
        <v>26</v>
      </c>
      <c r="D35" s="11" t="s">
        <v>75</v>
      </c>
      <c r="E35" s="254">
        <v>47.22878329000001</v>
      </c>
      <c r="F35" s="254">
        <v>111.21115221995774</v>
      </c>
      <c r="G35" s="254"/>
      <c r="H35" s="254"/>
      <c r="I35" s="254"/>
      <c r="J35" s="254"/>
      <c r="K35" s="254"/>
      <c r="L35" s="254"/>
      <c r="M35" s="254"/>
      <c r="N35" s="254"/>
      <c r="O35" s="254"/>
    </row>
    <row r="36" spans="2:15">
      <c r="B36" s="584"/>
      <c r="C36" s="42" t="s">
        <v>29</v>
      </c>
      <c r="D36" s="11" t="s">
        <v>75</v>
      </c>
      <c r="E36" s="254">
        <v>7.5791967799999993</v>
      </c>
      <c r="F36" s="254">
        <v>17.248707766168746</v>
      </c>
      <c r="G36" s="254"/>
      <c r="H36" s="254"/>
      <c r="I36" s="254"/>
      <c r="J36" s="254"/>
      <c r="K36" s="254"/>
      <c r="L36" s="254"/>
      <c r="M36" s="254"/>
      <c r="N36" s="254"/>
      <c r="O36" s="254"/>
    </row>
    <row r="37" spans="2:15">
      <c r="B37" s="583" t="str">
        <f>B14</f>
        <v>64/128 Gbps</v>
      </c>
      <c r="C37" s="42" t="s">
        <v>26</v>
      </c>
      <c r="D37" s="11" t="s">
        <v>75</v>
      </c>
      <c r="E37" s="254">
        <v>9.1649306712355119E-2</v>
      </c>
      <c r="F37" s="254">
        <v>0.48</v>
      </c>
      <c r="G37" s="254"/>
      <c r="H37" s="254"/>
      <c r="I37" s="254"/>
      <c r="J37" s="254"/>
      <c r="K37" s="254"/>
      <c r="L37" s="254"/>
      <c r="M37" s="254"/>
      <c r="N37" s="254"/>
      <c r="O37" s="254"/>
    </row>
    <row r="38" spans="2:15">
      <c r="B38" s="584"/>
      <c r="C38" s="42" t="s">
        <v>29</v>
      </c>
      <c r="D38" s="11" t="s">
        <v>75</v>
      </c>
      <c r="E38" s="254">
        <v>0</v>
      </c>
      <c r="F38" s="254">
        <v>0</v>
      </c>
      <c r="G38" s="254"/>
      <c r="H38" s="254"/>
      <c r="I38" s="254"/>
      <c r="J38" s="254"/>
      <c r="K38" s="254"/>
      <c r="L38" s="254"/>
      <c r="M38" s="254"/>
      <c r="N38" s="254"/>
      <c r="O38" s="254"/>
    </row>
    <row r="39" spans="2:15">
      <c r="B39" s="115" t="s">
        <v>24</v>
      </c>
      <c r="C39" s="195" t="s">
        <v>24</v>
      </c>
      <c r="D39" s="11" t="s">
        <v>24</v>
      </c>
      <c r="E39" s="254">
        <f t="shared" ref="E39:F39" si="12">SUM(E31:E38)</f>
        <v>218.42222666671245</v>
      </c>
      <c r="F39" s="254">
        <f t="shared" si="12"/>
        <v>271.0459505361265</v>
      </c>
      <c r="G39" s="254"/>
      <c r="H39" s="254"/>
      <c r="I39" s="254"/>
      <c r="J39" s="254"/>
      <c r="K39" s="254"/>
      <c r="L39" s="254"/>
      <c r="M39" s="254"/>
      <c r="N39" s="254"/>
      <c r="O39" s="254"/>
    </row>
    <row r="40" spans="2:15">
      <c r="E40" s="7">
        <v>-5.238717637597079E-2</v>
      </c>
      <c r="F40" s="7">
        <f t="shared" ref="F40" si="13">IF(E39=0,"",F39/E39-1)</f>
        <v>0.24092659740948386</v>
      </c>
      <c r="G40" s="7"/>
      <c r="H40" s="7"/>
      <c r="I40" s="7"/>
      <c r="J40" s="7"/>
      <c r="K40" s="7"/>
      <c r="L40" s="7"/>
      <c r="M40" s="7"/>
      <c r="N40" s="7"/>
      <c r="O40" s="7"/>
    </row>
    <row r="41" spans="2:15">
      <c r="E41" s="265"/>
      <c r="F41" s="265"/>
      <c r="G41" s="265"/>
      <c r="H41" s="265"/>
      <c r="I41" s="265"/>
      <c r="J41" s="265"/>
      <c r="K41" s="265"/>
      <c r="L41" s="265"/>
      <c r="M41" s="265"/>
      <c r="N41" s="265"/>
      <c r="O41" s="265"/>
    </row>
    <row r="43" spans="2:15">
      <c r="E43" s="207">
        <f t="shared" ref="E43:J43" si="14">E26/64</f>
        <v>4.7734013912684956</v>
      </c>
      <c r="F43" s="207">
        <f t="shared" si="14"/>
        <v>2.5</v>
      </c>
      <c r="G43" s="207">
        <f t="shared" si="14"/>
        <v>0</v>
      </c>
      <c r="H43" s="207">
        <f t="shared" si="14"/>
        <v>0</v>
      </c>
      <c r="I43" s="207">
        <f t="shared" si="14"/>
        <v>0</v>
      </c>
      <c r="J43" s="207">
        <f t="shared" si="14"/>
        <v>0</v>
      </c>
      <c r="K43" s="207">
        <f>K26/64</f>
        <v>0</v>
      </c>
      <c r="L43" s="207">
        <f>L26/64</f>
        <v>0</v>
      </c>
      <c r="M43" s="207">
        <f t="shared" ref="M43:O43" si="15">M26/64</f>
        <v>0</v>
      </c>
      <c r="N43" s="207">
        <f t="shared" si="15"/>
        <v>0</v>
      </c>
      <c r="O43" s="207">
        <f t="shared" si="15"/>
        <v>0</v>
      </c>
    </row>
    <row r="44" spans="2:15">
      <c r="F44" s="207">
        <f t="shared" ref="F44:K44" si="16">F27/64</f>
        <v>0</v>
      </c>
      <c r="G44" s="207">
        <f t="shared" si="16"/>
        <v>0</v>
      </c>
      <c r="H44" s="207">
        <f t="shared" si="16"/>
        <v>0</v>
      </c>
      <c r="I44" s="207">
        <f t="shared" si="16"/>
        <v>0</v>
      </c>
      <c r="J44" s="207">
        <f t="shared" si="16"/>
        <v>0</v>
      </c>
      <c r="K44" s="207">
        <f t="shared" si="16"/>
        <v>0</v>
      </c>
      <c r="L44" s="207">
        <f t="shared" ref="L44" si="17">L27/64</f>
        <v>0</v>
      </c>
      <c r="M44" s="207">
        <f t="shared" ref="M44:O44" si="18">M27/64</f>
        <v>0</v>
      </c>
      <c r="N44" s="207">
        <f t="shared" si="18"/>
        <v>0</v>
      </c>
      <c r="O44" s="207">
        <f t="shared" si="18"/>
        <v>0</v>
      </c>
    </row>
  </sheetData>
  <mergeCells count="12">
    <mergeCell ref="B35:B36"/>
    <mergeCell ref="B37:B38"/>
    <mergeCell ref="B22:B23"/>
    <mergeCell ref="B24:B25"/>
    <mergeCell ref="B26:B27"/>
    <mergeCell ref="B31:B32"/>
    <mergeCell ref="B33:B34"/>
    <mergeCell ref="B8:B9"/>
    <mergeCell ref="B10:B11"/>
    <mergeCell ref="B12:B13"/>
    <mergeCell ref="B14:B15"/>
    <mergeCell ref="B20:B21"/>
  </mergeCell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sheetPr>
  <dimension ref="A2:P111"/>
  <sheetViews>
    <sheetView showGridLines="0" zoomScale="70" zoomScaleNormal="70" zoomScalePageLayoutView="70" workbookViewId="0"/>
  </sheetViews>
  <sheetFormatPr defaultColWidth="9.21875" defaultRowHeight="13.2"/>
  <cols>
    <col min="1" max="1" width="4.44140625" customWidth="1"/>
    <col min="2" max="2" width="11.77734375" customWidth="1"/>
    <col min="3" max="3" width="19" customWidth="1"/>
    <col min="4" max="4" width="12.5546875" customWidth="1"/>
    <col min="5" max="5" width="17.77734375" customWidth="1"/>
    <col min="6" max="16" width="12.21875" customWidth="1"/>
  </cols>
  <sheetData>
    <row r="2" spans="1:16" ht="17.399999999999999">
      <c r="B2" s="71" t="str">
        <f>Introduction!B2</f>
        <v xml:space="preserve">LightCounting Optical Components Market Forecast </v>
      </c>
    </row>
    <row r="3" spans="1:16" ht="15">
      <c r="B3" s="598" t="str">
        <f>Introduction!B3</f>
        <v>Published April 28, 2023 - SAMPLE SPREADSHEET</v>
      </c>
    </row>
    <row r="4" spans="1:16" ht="15.6">
      <c r="B4" s="187" t="s">
        <v>162</v>
      </c>
    </row>
    <row r="6" spans="1:16" ht="15">
      <c r="B6" s="191" t="s">
        <v>0</v>
      </c>
      <c r="C6" s="3"/>
      <c r="D6" s="3"/>
      <c r="E6" s="3"/>
      <c r="G6" s="452"/>
      <c r="K6" s="452"/>
    </row>
    <row r="7" spans="1:16">
      <c r="A7" t="s">
        <v>555</v>
      </c>
      <c r="B7" s="4" t="s">
        <v>23</v>
      </c>
      <c r="C7" s="4" t="s">
        <v>11</v>
      </c>
      <c r="D7" s="243" t="s">
        <v>12</v>
      </c>
      <c r="E7" s="4" t="s">
        <v>14</v>
      </c>
      <c r="F7" s="1">
        <v>2018</v>
      </c>
      <c r="G7" s="1">
        <v>2019</v>
      </c>
      <c r="H7" s="1">
        <v>2020</v>
      </c>
      <c r="I7" s="1">
        <v>2021</v>
      </c>
      <c r="J7" s="1">
        <v>2022</v>
      </c>
      <c r="K7" s="1">
        <v>2023</v>
      </c>
      <c r="L7" s="1">
        <v>2024</v>
      </c>
      <c r="M7" s="1">
        <v>2025</v>
      </c>
      <c r="N7" s="1">
        <v>2026</v>
      </c>
      <c r="O7" s="1">
        <v>2027</v>
      </c>
      <c r="P7" s="1">
        <v>2028</v>
      </c>
    </row>
    <row r="8" spans="1:16">
      <c r="A8" s="568">
        <v>1</v>
      </c>
      <c r="B8" s="295" t="s">
        <v>20</v>
      </c>
      <c r="C8" s="252" t="s">
        <v>32</v>
      </c>
      <c r="D8" s="252" t="s">
        <v>30</v>
      </c>
      <c r="E8" s="252" t="s">
        <v>24</v>
      </c>
      <c r="F8" s="478">
        <v>47239</v>
      </c>
      <c r="G8" s="478">
        <v>31915</v>
      </c>
      <c r="H8" s="478"/>
      <c r="I8" s="478"/>
      <c r="J8" s="478"/>
      <c r="K8" s="478"/>
      <c r="L8" s="478"/>
      <c r="M8" s="478"/>
      <c r="N8" s="478"/>
      <c r="O8" s="478"/>
      <c r="P8" s="478"/>
    </row>
    <row r="9" spans="1:16">
      <c r="A9" s="568">
        <v>1</v>
      </c>
      <c r="B9" s="296" t="s">
        <v>20</v>
      </c>
      <c r="C9" s="283" t="s">
        <v>32</v>
      </c>
      <c r="D9" s="283" t="s">
        <v>13</v>
      </c>
      <c r="E9" s="283" t="s">
        <v>24</v>
      </c>
      <c r="F9" s="478">
        <v>35161</v>
      </c>
      <c r="G9" s="478">
        <v>26517</v>
      </c>
      <c r="H9" s="478"/>
      <c r="I9" s="478"/>
      <c r="J9" s="478"/>
      <c r="K9" s="478"/>
      <c r="L9" s="478"/>
      <c r="M9" s="478"/>
      <c r="N9" s="478"/>
      <c r="O9" s="478"/>
      <c r="P9" s="478"/>
    </row>
    <row r="10" spans="1:16">
      <c r="A10" s="568">
        <v>2.5</v>
      </c>
      <c r="B10" s="296" t="s">
        <v>20</v>
      </c>
      <c r="C10" s="252" t="s">
        <v>134</v>
      </c>
      <c r="D10" s="252" t="s">
        <v>30</v>
      </c>
      <c r="E10" s="252" t="s">
        <v>24</v>
      </c>
      <c r="F10" s="478">
        <v>33205</v>
      </c>
      <c r="G10" s="478">
        <v>27566</v>
      </c>
      <c r="H10" s="478"/>
      <c r="I10" s="478"/>
      <c r="J10" s="478"/>
      <c r="K10" s="478"/>
      <c r="L10" s="478"/>
      <c r="M10" s="478"/>
      <c r="N10" s="478"/>
      <c r="O10" s="478"/>
      <c r="P10" s="478"/>
    </row>
    <row r="11" spans="1:16">
      <c r="A11" s="568">
        <v>2.5</v>
      </c>
      <c r="B11" s="296" t="s">
        <v>20</v>
      </c>
      <c r="C11" s="283" t="s">
        <v>134</v>
      </c>
      <c r="D11" s="283" t="s">
        <v>13</v>
      </c>
      <c r="E11" s="283" t="s">
        <v>24</v>
      </c>
      <c r="F11" s="478">
        <v>37740</v>
      </c>
      <c r="G11" s="478">
        <v>29125</v>
      </c>
      <c r="H11" s="478"/>
      <c r="I11" s="478"/>
      <c r="J11" s="478"/>
      <c r="K11" s="478"/>
      <c r="L11" s="478"/>
      <c r="M11" s="478"/>
      <c r="N11" s="478"/>
      <c r="O11" s="478"/>
      <c r="P11" s="478"/>
    </row>
    <row r="12" spans="1:16">
      <c r="A12" s="568">
        <v>10</v>
      </c>
      <c r="B12" s="193" t="s">
        <v>20</v>
      </c>
      <c r="C12" s="252" t="s">
        <v>83</v>
      </c>
      <c r="D12" s="252" t="s">
        <v>24</v>
      </c>
      <c r="E12" s="252" t="s">
        <v>24</v>
      </c>
      <c r="F12" s="478">
        <v>172912</v>
      </c>
      <c r="G12" s="478">
        <v>261808</v>
      </c>
      <c r="H12" s="478"/>
      <c r="I12" s="478"/>
      <c r="J12" s="478"/>
      <c r="K12" s="478"/>
      <c r="L12" s="478"/>
      <c r="M12" s="478"/>
      <c r="N12" s="478"/>
      <c r="O12" s="478"/>
      <c r="P12" s="478"/>
    </row>
    <row r="13" spans="1:16">
      <c r="A13" s="568">
        <v>2.5</v>
      </c>
      <c r="B13" s="295" t="s">
        <v>33</v>
      </c>
      <c r="C13" s="42" t="s">
        <v>134</v>
      </c>
      <c r="D13" s="252" t="s">
        <v>24</v>
      </c>
      <c r="E13" s="42" t="s">
        <v>24</v>
      </c>
      <c r="F13" s="478">
        <v>38304</v>
      </c>
      <c r="G13" s="478">
        <v>33359</v>
      </c>
      <c r="H13" s="478"/>
      <c r="I13" s="478"/>
      <c r="J13" s="478"/>
      <c r="K13" s="478"/>
      <c r="L13" s="478"/>
      <c r="M13" s="478"/>
      <c r="N13" s="478"/>
      <c r="O13" s="478"/>
      <c r="P13" s="478"/>
    </row>
    <row r="14" spans="1:16" ht="16.05" customHeight="1">
      <c r="A14" s="568">
        <v>10</v>
      </c>
      <c r="B14" s="296" t="s">
        <v>33</v>
      </c>
      <c r="C14" s="336" t="s">
        <v>313</v>
      </c>
      <c r="D14" s="252" t="s">
        <v>24</v>
      </c>
      <c r="E14" s="155" t="s">
        <v>15</v>
      </c>
      <c r="F14" s="478">
        <v>43947</v>
      </c>
      <c r="G14" s="478">
        <v>51133</v>
      </c>
      <c r="H14" s="478"/>
      <c r="I14" s="478"/>
      <c r="J14" s="478"/>
      <c r="K14" s="478"/>
      <c r="L14" s="478"/>
      <c r="M14" s="478"/>
      <c r="N14" s="478"/>
      <c r="O14" s="478"/>
      <c r="P14" s="478"/>
    </row>
    <row r="15" spans="1:16">
      <c r="A15" s="568">
        <v>10</v>
      </c>
      <c r="B15" s="296" t="s">
        <v>33</v>
      </c>
      <c r="C15" s="337" t="s">
        <v>314</v>
      </c>
      <c r="D15" s="283" t="s">
        <v>24</v>
      </c>
      <c r="E15" s="155" t="s">
        <v>16</v>
      </c>
      <c r="F15" s="478">
        <v>84695</v>
      </c>
      <c r="G15" s="478">
        <v>173717</v>
      </c>
      <c r="H15" s="478"/>
      <c r="I15" s="478"/>
      <c r="J15" s="478"/>
      <c r="K15" s="478"/>
      <c r="L15" s="478"/>
      <c r="M15" s="478"/>
      <c r="N15" s="478"/>
      <c r="O15" s="478"/>
      <c r="P15" s="478"/>
    </row>
    <row r="16" spans="1:16">
      <c r="A16" s="568">
        <v>10</v>
      </c>
      <c r="B16" s="296" t="s">
        <v>33</v>
      </c>
      <c r="C16" s="336" t="s">
        <v>315</v>
      </c>
      <c r="D16" s="252" t="s">
        <v>24</v>
      </c>
      <c r="E16" s="155" t="s">
        <v>133</v>
      </c>
      <c r="F16" s="478">
        <v>186074</v>
      </c>
      <c r="G16" s="478">
        <v>148245</v>
      </c>
      <c r="H16" s="478"/>
      <c r="I16" s="478"/>
      <c r="J16" s="478"/>
      <c r="K16" s="478"/>
      <c r="L16" s="478"/>
      <c r="M16" s="478"/>
      <c r="N16" s="478"/>
      <c r="O16" s="478"/>
      <c r="P16" s="478"/>
    </row>
    <row r="17" spans="1:16">
      <c r="A17" s="568">
        <v>10</v>
      </c>
      <c r="B17" s="296" t="s">
        <v>33</v>
      </c>
      <c r="C17" s="337" t="s">
        <v>315</v>
      </c>
      <c r="D17" s="283" t="s">
        <v>24</v>
      </c>
      <c r="E17" s="155" t="s">
        <v>16</v>
      </c>
      <c r="F17" s="478">
        <v>105420</v>
      </c>
      <c r="G17" s="478">
        <v>156390</v>
      </c>
      <c r="H17" s="478"/>
      <c r="I17" s="478"/>
      <c r="J17" s="478"/>
      <c r="K17" s="478"/>
      <c r="L17" s="478"/>
      <c r="M17" s="478"/>
      <c r="N17" s="478"/>
      <c r="O17" s="478"/>
      <c r="P17" s="478"/>
    </row>
    <row r="18" spans="1:16">
      <c r="A18" s="568">
        <v>40</v>
      </c>
      <c r="B18" s="296" t="s">
        <v>33</v>
      </c>
      <c r="C18" s="42" t="s">
        <v>97</v>
      </c>
      <c r="D18" s="252" t="s">
        <v>24</v>
      </c>
      <c r="E18" s="252" t="s">
        <v>24</v>
      </c>
      <c r="F18" s="478">
        <v>0</v>
      </c>
      <c r="G18" s="478">
        <v>0</v>
      </c>
      <c r="H18" s="478"/>
      <c r="I18" s="478"/>
      <c r="J18" s="478"/>
      <c r="K18" s="478"/>
      <c r="L18" s="478"/>
      <c r="M18" s="478"/>
      <c r="N18" s="478"/>
      <c r="O18" s="478"/>
      <c r="P18" s="478"/>
    </row>
    <row r="19" spans="1:16">
      <c r="A19" s="568">
        <v>100</v>
      </c>
      <c r="B19" s="296" t="s">
        <v>33</v>
      </c>
      <c r="C19" s="334" t="s">
        <v>294</v>
      </c>
      <c r="D19" s="252" t="s">
        <v>24</v>
      </c>
      <c r="E19" s="252" t="s">
        <v>262</v>
      </c>
      <c r="F19" s="475">
        <v>271842</v>
      </c>
      <c r="G19" s="475">
        <v>220820.2</v>
      </c>
      <c r="H19" s="475"/>
      <c r="I19" s="475"/>
      <c r="J19" s="475"/>
      <c r="K19" s="475"/>
      <c r="L19" s="475"/>
      <c r="M19" s="475"/>
      <c r="N19" s="475"/>
      <c r="O19" s="475"/>
      <c r="P19" s="475"/>
    </row>
    <row r="20" spans="1:16">
      <c r="A20" s="568">
        <v>100</v>
      </c>
      <c r="B20" s="296" t="s">
        <v>33</v>
      </c>
      <c r="C20" s="335" t="s">
        <v>294</v>
      </c>
      <c r="D20" s="298" t="s">
        <v>24</v>
      </c>
      <c r="E20" s="298" t="s">
        <v>245</v>
      </c>
      <c r="F20" s="476">
        <v>27000</v>
      </c>
      <c r="G20" s="476">
        <v>38000</v>
      </c>
      <c r="H20" s="476"/>
      <c r="I20" s="476"/>
      <c r="J20" s="476"/>
      <c r="K20" s="476"/>
      <c r="L20" s="476"/>
      <c r="M20" s="476"/>
      <c r="N20" s="476"/>
      <c r="O20" s="476"/>
      <c r="P20" s="476"/>
    </row>
    <row r="21" spans="1:16">
      <c r="A21" s="568">
        <v>100</v>
      </c>
      <c r="B21" s="296" t="s">
        <v>33</v>
      </c>
      <c r="C21" s="335" t="s">
        <v>294</v>
      </c>
      <c r="D21" s="298" t="s">
        <v>24</v>
      </c>
      <c r="E21" s="298" t="s">
        <v>292</v>
      </c>
      <c r="F21" s="476">
        <v>39955</v>
      </c>
      <c r="G21" s="476">
        <v>77155.600000000006</v>
      </c>
      <c r="H21" s="476"/>
      <c r="I21" s="476"/>
      <c r="J21" s="476"/>
      <c r="K21" s="476"/>
      <c r="L21" s="476"/>
      <c r="M21" s="476"/>
      <c r="N21" s="476"/>
      <c r="O21" s="476"/>
      <c r="P21" s="476"/>
    </row>
    <row r="22" spans="1:16">
      <c r="A22" s="568">
        <v>100</v>
      </c>
      <c r="B22" s="296" t="s">
        <v>33</v>
      </c>
      <c r="C22" s="335" t="s">
        <v>294</v>
      </c>
      <c r="D22" s="298" t="s">
        <v>13</v>
      </c>
      <c r="E22" s="298" t="s">
        <v>397</v>
      </c>
      <c r="F22" s="476">
        <v>0</v>
      </c>
      <c r="G22" s="476">
        <v>0</v>
      </c>
      <c r="H22" s="476"/>
      <c r="I22" s="476"/>
      <c r="J22" s="476"/>
      <c r="K22" s="476"/>
      <c r="L22" s="476"/>
      <c r="M22" s="476"/>
      <c r="N22" s="476"/>
      <c r="O22" s="476"/>
      <c r="P22" s="476"/>
    </row>
    <row r="23" spans="1:16">
      <c r="A23" s="568">
        <v>100</v>
      </c>
      <c r="B23" s="296" t="s">
        <v>33</v>
      </c>
      <c r="C23" s="222" t="s">
        <v>294</v>
      </c>
      <c r="D23" s="283" t="s">
        <v>24</v>
      </c>
      <c r="E23" s="283" t="s">
        <v>293</v>
      </c>
      <c r="F23" s="477">
        <v>18203</v>
      </c>
      <c r="G23" s="477">
        <v>9024.2000000000007</v>
      </c>
      <c r="H23" s="477"/>
      <c r="I23" s="477"/>
      <c r="J23" s="477"/>
      <c r="K23" s="477"/>
      <c r="L23" s="477"/>
      <c r="M23" s="477"/>
      <c r="N23" s="477"/>
      <c r="O23" s="477"/>
      <c r="P23" s="477"/>
    </row>
    <row r="24" spans="1:16">
      <c r="A24" s="568">
        <v>200</v>
      </c>
      <c r="B24" s="296" t="s">
        <v>33</v>
      </c>
      <c r="C24" s="335" t="s">
        <v>259</v>
      </c>
      <c r="D24" s="298" t="s">
        <v>24</v>
      </c>
      <c r="E24" s="298" t="s">
        <v>462</v>
      </c>
      <c r="F24" s="476">
        <v>73052</v>
      </c>
      <c r="G24" s="476">
        <v>95170.2</v>
      </c>
      <c r="H24" s="476"/>
      <c r="I24" s="476"/>
      <c r="J24" s="476"/>
      <c r="K24" s="476"/>
      <c r="L24" s="476"/>
      <c r="M24" s="476"/>
      <c r="N24" s="476"/>
      <c r="O24" s="476"/>
      <c r="P24" s="476"/>
    </row>
    <row r="25" spans="1:16">
      <c r="A25" s="568">
        <v>200</v>
      </c>
      <c r="B25" s="296" t="s">
        <v>33</v>
      </c>
      <c r="C25" s="335" t="s">
        <v>259</v>
      </c>
      <c r="D25" s="298" t="s">
        <v>24</v>
      </c>
      <c r="E25" s="298" t="s">
        <v>295</v>
      </c>
      <c r="F25" s="476">
        <v>30745</v>
      </c>
      <c r="G25" s="476">
        <v>85733</v>
      </c>
      <c r="H25" s="476"/>
      <c r="I25" s="476"/>
      <c r="J25" s="476"/>
      <c r="K25" s="476"/>
      <c r="L25" s="476"/>
      <c r="M25" s="476"/>
      <c r="N25" s="476"/>
      <c r="O25" s="476"/>
      <c r="P25" s="476"/>
    </row>
    <row r="26" spans="1:16">
      <c r="A26" s="568">
        <v>200</v>
      </c>
      <c r="B26" s="296" t="s">
        <v>33</v>
      </c>
      <c r="C26" s="222" t="s">
        <v>259</v>
      </c>
      <c r="D26" s="283" t="s">
        <v>24</v>
      </c>
      <c r="E26" s="283" t="s">
        <v>293</v>
      </c>
      <c r="F26" s="477">
        <v>18203</v>
      </c>
      <c r="G26" s="477">
        <v>36096.800000000003</v>
      </c>
      <c r="H26" s="477"/>
      <c r="I26" s="477"/>
      <c r="J26" s="477"/>
      <c r="K26" s="477"/>
      <c r="L26" s="477"/>
      <c r="M26" s="477"/>
      <c r="N26" s="477"/>
      <c r="O26" s="477"/>
      <c r="P26" s="477"/>
    </row>
    <row r="27" spans="1:16">
      <c r="A27" s="568">
        <v>400</v>
      </c>
      <c r="B27" s="296" t="s">
        <v>33</v>
      </c>
      <c r="C27" s="335" t="s">
        <v>132</v>
      </c>
      <c r="D27" s="298" t="s">
        <v>24</v>
      </c>
      <c r="E27" s="298" t="s">
        <v>462</v>
      </c>
      <c r="F27" s="476">
        <v>17500</v>
      </c>
      <c r="G27" s="476">
        <v>38700</v>
      </c>
      <c r="H27" s="476"/>
      <c r="I27" s="476"/>
      <c r="J27" s="476"/>
      <c r="K27" s="476"/>
      <c r="L27" s="476"/>
      <c r="M27" s="476"/>
      <c r="N27" s="476"/>
      <c r="O27" s="476"/>
      <c r="P27" s="476"/>
    </row>
    <row r="28" spans="1:16">
      <c r="A28" s="568">
        <v>400</v>
      </c>
      <c r="B28" s="296" t="s">
        <v>33</v>
      </c>
      <c r="C28" s="335" t="s">
        <v>132</v>
      </c>
      <c r="D28" s="298" t="s">
        <v>396</v>
      </c>
      <c r="E28" s="298" t="s">
        <v>302</v>
      </c>
      <c r="F28" s="476">
        <v>0</v>
      </c>
      <c r="G28" s="476">
        <v>200</v>
      </c>
      <c r="H28" s="476"/>
      <c r="I28" s="476"/>
      <c r="J28" s="476"/>
      <c r="K28" s="476"/>
      <c r="L28" s="476"/>
      <c r="M28" s="476"/>
      <c r="N28" s="476"/>
      <c r="O28" s="476"/>
      <c r="P28" s="476"/>
    </row>
    <row r="29" spans="1:16">
      <c r="A29" s="568">
        <v>400</v>
      </c>
      <c r="B29" s="296" t="s">
        <v>33</v>
      </c>
      <c r="C29" s="335" t="s">
        <v>132</v>
      </c>
      <c r="D29" s="298" t="s">
        <v>395</v>
      </c>
      <c r="E29" s="298" t="s">
        <v>422</v>
      </c>
      <c r="F29" s="476">
        <v>0</v>
      </c>
      <c r="G29" s="476">
        <v>100</v>
      </c>
      <c r="H29" s="476"/>
      <c r="I29" s="476"/>
      <c r="J29" s="476"/>
      <c r="K29" s="476"/>
      <c r="L29" s="476"/>
      <c r="M29" s="476"/>
      <c r="N29" s="476"/>
      <c r="O29" s="476"/>
      <c r="P29" s="476"/>
    </row>
    <row r="30" spans="1:16">
      <c r="A30" s="568">
        <v>400</v>
      </c>
      <c r="B30" s="296" t="s">
        <v>33</v>
      </c>
      <c r="C30" s="222" t="s">
        <v>132</v>
      </c>
      <c r="D30" s="283" t="s">
        <v>395</v>
      </c>
      <c r="E30" s="283" t="s">
        <v>423</v>
      </c>
      <c r="F30" s="477">
        <v>0</v>
      </c>
      <c r="G30" s="477">
        <v>0</v>
      </c>
      <c r="H30" s="477"/>
      <c r="I30" s="477"/>
      <c r="J30" s="477"/>
      <c r="K30" s="477"/>
      <c r="L30" s="477"/>
      <c r="M30" s="477"/>
      <c r="N30" s="477"/>
      <c r="O30" s="477"/>
      <c r="P30" s="477"/>
    </row>
    <row r="31" spans="1:16">
      <c r="A31" s="568">
        <v>600</v>
      </c>
      <c r="B31" s="296" t="s">
        <v>33</v>
      </c>
      <c r="C31" s="334" t="s">
        <v>495</v>
      </c>
      <c r="D31" s="252" t="s">
        <v>24</v>
      </c>
      <c r="E31" s="252" t="s">
        <v>462</v>
      </c>
      <c r="F31" s="476">
        <v>0</v>
      </c>
      <c r="G31" s="476">
        <v>82</v>
      </c>
      <c r="H31" s="476"/>
      <c r="I31" s="476"/>
      <c r="J31" s="476"/>
      <c r="K31" s="476"/>
      <c r="L31" s="476"/>
      <c r="M31" s="476"/>
      <c r="N31" s="476"/>
      <c r="O31" s="476"/>
      <c r="P31" s="476"/>
    </row>
    <row r="32" spans="1:16" ht="12.75" customHeight="1">
      <c r="A32" s="568">
        <v>800</v>
      </c>
      <c r="B32" s="296" t="s">
        <v>33</v>
      </c>
      <c r="C32" s="252" t="s">
        <v>421</v>
      </c>
      <c r="D32" s="252" t="s">
        <v>24</v>
      </c>
      <c r="E32" s="252" t="s">
        <v>462</v>
      </c>
      <c r="F32" s="475">
        <v>0</v>
      </c>
      <c r="G32" s="475">
        <v>0</v>
      </c>
      <c r="H32" s="475"/>
      <c r="I32" s="475"/>
      <c r="J32" s="475"/>
      <c r="K32" s="475"/>
      <c r="L32" s="475"/>
      <c r="M32" s="475"/>
      <c r="N32" s="475"/>
      <c r="O32" s="475"/>
      <c r="P32" s="475"/>
    </row>
    <row r="33" spans="1:16" ht="12.75" customHeight="1">
      <c r="A33" s="568">
        <v>800</v>
      </c>
      <c r="B33" s="296" t="s">
        <v>33</v>
      </c>
      <c r="C33" s="283" t="s">
        <v>421</v>
      </c>
      <c r="D33" s="283" t="s">
        <v>396</v>
      </c>
      <c r="E33" s="283" t="s">
        <v>497</v>
      </c>
      <c r="F33" s="477">
        <v>0</v>
      </c>
      <c r="G33" s="477">
        <v>0</v>
      </c>
      <c r="H33" s="477"/>
      <c r="I33" s="477"/>
      <c r="J33" s="477"/>
      <c r="K33" s="477"/>
      <c r="L33" s="477"/>
      <c r="M33" s="477"/>
      <c r="N33" s="477"/>
      <c r="O33" s="477"/>
      <c r="P33" s="477"/>
    </row>
    <row r="34" spans="1:16" ht="12.75" customHeight="1">
      <c r="A34" s="568">
        <v>1200</v>
      </c>
      <c r="B34" s="296" t="s">
        <v>33</v>
      </c>
      <c r="C34" s="335" t="s">
        <v>496</v>
      </c>
      <c r="D34" s="298" t="s">
        <v>24</v>
      </c>
      <c r="E34" s="283" t="s">
        <v>462</v>
      </c>
      <c r="F34" s="555">
        <v>0</v>
      </c>
      <c r="G34" s="555">
        <v>0</v>
      </c>
      <c r="H34" s="555"/>
      <c r="I34" s="555"/>
      <c r="J34" s="555"/>
      <c r="K34" s="555"/>
      <c r="L34" s="555"/>
      <c r="M34" s="555"/>
      <c r="N34" s="555"/>
      <c r="O34" s="555"/>
      <c r="P34" s="555"/>
    </row>
    <row r="35" spans="1:16" ht="12.75" customHeight="1">
      <c r="A35" s="568">
        <v>1600</v>
      </c>
      <c r="B35" s="296" t="s">
        <v>33</v>
      </c>
      <c r="C35" s="179" t="s">
        <v>482</v>
      </c>
      <c r="D35" s="115" t="s">
        <v>24</v>
      </c>
      <c r="E35" s="115" t="s">
        <v>462</v>
      </c>
      <c r="F35" s="476">
        <v>0</v>
      </c>
      <c r="G35" s="476">
        <v>0</v>
      </c>
      <c r="H35" s="476"/>
      <c r="I35" s="476"/>
      <c r="J35" s="476"/>
      <c r="K35" s="476"/>
      <c r="L35" s="476"/>
      <c r="M35" s="476"/>
      <c r="N35" s="476"/>
      <c r="O35" s="476"/>
      <c r="P35" s="476"/>
    </row>
    <row r="36" spans="1:16">
      <c r="B36" s="194" t="s">
        <v>35</v>
      </c>
      <c r="C36" s="42" t="s">
        <v>24</v>
      </c>
      <c r="D36" s="115" t="s">
        <v>24</v>
      </c>
      <c r="E36" s="42" t="s">
        <v>24</v>
      </c>
      <c r="F36" s="29">
        <f>SUM(F8:F35)</f>
        <v>1281197</v>
      </c>
      <c r="G36" s="29">
        <f t="shared" ref="G36" si="0">SUM(G8:G35)</f>
        <v>1540857</v>
      </c>
      <c r="H36" s="29"/>
      <c r="I36" s="29"/>
      <c r="J36" s="29"/>
      <c r="K36" s="29"/>
      <c r="L36" s="29"/>
      <c r="M36" s="29"/>
      <c r="N36" s="29"/>
      <c r="O36" s="29"/>
      <c r="P36" s="29"/>
    </row>
    <row r="37" spans="1:16">
      <c r="B37" s="3"/>
      <c r="C37" s="3"/>
      <c r="D37" s="3"/>
      <c r="E37" s="3"/>
      <c r="F37" s="52">
        <v>-4.9535905775362266E-2</v>
      </c>
      <c r="G37" s="52">
        <f>IF(F36=0,"",G36/F36-1)</f>
        <v>0.20266984702586721</v>
      </c>
      <c r="H37" s="52"/>
      <c r="I37" s="52"/>
      <c r="J37" s="52"/>
      <c r="K37" s="52"/>
      <c r="L37" s="52"/>
      <c r="M37" s="52"/>
      <c r="N37" s="52"/>
      <c r="O37" s="52"/>
      <c r="P37" s="52"/>
    </row>
    <row r="38" spans="1:16">
      <c r="B38" s="191" t="s">
        <v>68</v>
      </c>
      <c r="C38" s="3"/>
      <c r="D38" s="3"/>
      <c r="E38" s="3"/>
      <c r="F38" s="2"/>
      <c r="G38" s="2"/>
      <c r="H38" s="2"/>
      <c r="I38" s="2"/>
      <c r="J38" s="2"/>
      <c r="K38" s="2"/>
      <c r="L38" s="2"/>
      <c r="M38" s="2"/>
      <c r="N38" s="2"/>
      <c r="O38" s="2"/>
      <c r="P38" s="2"/>
    </row>
    <row r="39" spans="1:16">
      <c r="B39" s="4" t="s">
        <v>23</v>
      </c>
      <c r="C39" s="4" t="s">
        <v>11</v>
      </c>
      <c r="D39" s="4" t="s">
        <v>12</v>
      </c>
      <c r="E39" s="4" t="s">
        <v>14</v>
      </c>
      <c r="F39" s="1">
        <v>2018</v>
      </c>
      <c r="G39" s="1">
        <v>2019</v>
      </c>
      <c r="H39" s="1">
        <v>2020</v>
      </c>
      <c r="I39" s="1">
        <v>2021</v>
      </c>
      <c r="J39" s="1">
        <v>2022</v>
      </c>
      <c r="K39" s="1">
        <v>2023</v>
      </c>
      <c r="L39" s="1">
        <f t="shared" ref="L39:P39" si="1">L7</f>
        <v>2024</v>
      </c>
      <c r="M39" s="1">
        <f t="shared" si="1"/>
        <v>2025</v>
      </c>
      <c r="N39" s="1">
        <f t="shared" si="1"/>
        <v>2026</v>
      </c>
      <c r="O39" s="1">
        <f t="shared" si="1"/>
        <v>2027</v>
      </c>
      <c r="P39" s="1">
        <f t="shared" si="1"/>
        <v>2028</v>
      </c>
    </row>
    <row r="40" spans="1:16">
      <c r="B40" s="295" t="str">
        <f t="shared" ref="B40:E62" si="2">B8</f>
        <v>CWDM</v>
      </c>
      <c r="C40" s="252" t="str">
        <f t="shared" si="2"/>
        <v xml:space="preserve">1 Gbps </v>
      </c>
      <c r="D40" s="252" t="str">
        <f t="shared" si="2"/>
        <v>40 km</v>
      </c>
      <c r="E40" s="252" t="str">
        <f t="shared" si="2"/>
        <v>All</v>
      </c>
      <c r="F40" s="297">
        <v>74</v>
      </c>
      <c r="G40" s="297">
        <v>62.278221302119469</v>
      </c>
      <c r="H40" s="297"/>
      <c r="I40" s="297"/>
      <c r="J40" s="297"/>
      <c r="K40" s="297"/>
      <c r="L40" s="297"/>
      <c r="M40" s="297"/>
      <c r="N40" s="297"/>
      <c r="O40" s="297"/>
      <c r="P40" s="297"/>
    </row>
    <row r="41" spans="1:16">
      <c r="B41" s="296" t="str">
        <f t="shared" si="2"/>
        <v>CWDM</v>
      </c>
      <c r="C41" s="283" t="str">
        <f t="shared" si="2"/>
        <v xml:space="preserve">1 Gbps </v>
      </c>
      <c r="D41" s="283" t="str">
        <f t="shared" si="2"/>
        <v>80 km</v>
      </c>
      <c r="E41" s="283" t="str">
        <f t="shared" si="2"/>
        <v>All</v>
      </c>
      <c r="F41" s="297">
        <v>77</v>
      </c>
      <c r="G41" s="297">
        <v>67.267073952558732</v>
      </c>
      <c r="H41" s="297"/>
      <c r="I41" s="297"/>
      <c r="J41" s="297"/>
      <c r="K41" s="297"/>
      <c r="L41" s="297"/>
      <c r="M41" s="297"/>
      <c r="N41" s="297"/>
      <c r="O41" s="297"/>
      <c r="P41" s="297"/>
    </row>
    <row r="42" spans="1:16">
      <c r="B42" s="296" t="str">
        <f t="shared" si="2"/>
        <v>CWDM</v>
      </c>
      <c r="C42" s="252" t="str">
        <f t="shared" si="2"/>
        <v>2.5 Gbps</v>
      </c>
      <c r="D42" s="252" t="str">
        <f t="shared" si="2"/>
        <v>40 km</v>
      </c>
      <c r="E42" s="252" t="str">
        <f t="shared" si="2"/>
        <v>All</v>
      </c>
      <c r="F42" s="297">
        <v>75</v>
      </c>
      <c r="G42" s="297">
        <v>70.549336138721614</v>
      </c>
      <c r="H42" s="297"/>
      <c r="I42" s="297"/>
      <c r="J42" s="297"/>
      <c r="K42" s="297"/>
      <c r="L42" s="297"/>
      <c r="M42" s="297"/>
      <c r="N42" s="297"/>
      <c r="O42" s="297"/>
      <c r="P42" s="297"/>
    </row>
    <row r="43" spans="1:16">
      <c r="B43" s="296" t="str">
        <f t="shared" si="2"/>
        <v>CWDM</v>
      </c>
      <c r="C43" s="283" t="str">
        <f t="shared" si="2"/>
        <v>2.5 Gbps</v>
      </c>
      <c r="D43" s="283" t="str">
        <f t="shared" si="2"/>
        <v>80 km</v>
      </c>
      <c r="E43" s="283" t="str">
        <f t="shared" si="2"/>
        <v>All</v>
      </c>
      <c r="F43" s="297">
        <v>133</v>
      </c>
      <c r="G43" s="297">
        <v>114.65575965665228</v>
      </c>
      <c r="H43" s="297"/>
      <c r="I43" s="297"/>
      <c r="J43" s="297"/>
      <c r="K43" s="297"/>
      <c r="L43" s="297"/>
      <c r="M43" s="297"/>
      <c r="N43" s="297"/>
      <c r="O43" s="297"/>
      <c r="P43" s="297"/>
    </row>
    <row r="44" spans="1:16">
      <c r="B44" s="193" t="str">
        <f t="shared" si="2"/>
        <v>CWDM</v>
      </c>
      <c r="C44" s="252" t="str">
        <f t="shared" si="2"/>
        <v>10 Gbps</v>
      </c>
      <c r="D44" s="252" t="str">
        <f t="shared" si="2"/>
        <v>All</v>
      </c>
      <c r="E44" s="252" t="str">
        <f t="shared" si="2"/>
        <v>All</v>
      </c>
      <c r="F44" s="297">
        <v>288</v>
      </c>
      <c r="G44" s="297">
        <v>250</v>
      </c>
      <c r="H44" s="297"/>
      <c r="I44" s="297"/>
      <c r="J44" s="297"/>
      <c r="K44" s="297"/>
      <c r="L44" s="297"/>
      <c r="M44" s="297"/>
      <c r="N44" s="297"/>
      <c r="O44" s="297"/>
      <c r="P44" s="297"/>
    </row>
    <row r="45" spans="1:16">
      <c r="B45" s="295" t="str">
        <f t="shared" si="2"/>
        <v>DWDM</v>
      </c>
      <c r="C45" s="42" t="str">
        <f t="shared" si="2"/>
        <v>2.5 Gbps</v>
      </c>
      <c r="D45" s="252" t="str">
        <f t="shared" si="2"/>
        <v>All</v>
      </c>
      <c r="E45" s="42" t="str">
        <f t="shared" si="2"/>
        <v>All</v>
      </c>
      <c r="F45" s="297">
        <v>226</v>
      </c>
      <c r="G45" s="297">
        <v>176.82061812404447</v>
      </c>
      <c r="H45" s="297"/>
      <c r="I45" s="297"/>
      <c r="J45" s="297"/>
      <c r="K45" s="297"/>
      <c r="L45" s="297"/>
      <c r="M45" s="297"/>
      <c r="N45" s="297"/>
      <c r="O45" s="297"/>
      <c r="P45" s="297"/>
    </row>
    <row r="46" spans="1:16">
      <c r="B46" s="296" t="str">
        <f t="shared" si="2"/>
        <v>DWDM</v>
      </c>
      <c r="C46" s="336" t="str">
        <f t="shared" si="2"/>
        <v>10 Gbps fixed-λ</v>
      </c>
      <c r="D46" s="252" t="str">
        <f t="shared" si="2"/>
        <v>All</v>
      </c>
      <c r="E46" s="155" t="str">
        <f t="shared" si="2"/>
        <v>XFP</v>
      </c>
      <c r="F46" s="297">
        <v>343</v>
      </c>
      <c r="G46" s="297">
        <v>310.75906824459594</v>
      </c>
      <c r="H46" s="297"/>
      <c r="I46" s="297"/>
      <c r="J46" s="297"/>
      <c r="K46" s="297"/>
      <c r="L46" s="297"/>
      <c r="M46" s="297"/>
      <c r="N46" s="297"/>
      <c r="O46" s="297"/>
      <c r="P46" s="297"/>
    </row>
    <row r="47" spans="1:16">
      <c r="B47" s="296" t="str">
        <f t="shared" si="2"/>
        <v>DWDM</v>
      </c>
      <c r="C47" s="337" t="str">
        <f t="shared" si="2"/>
        <v>10 Gbps fixed-λ</v>
      </c>
      <c r="D47" s="283" t="str">
        <f t="shared" si="2"/>
        <v>All</v>
      </c>
      <c r="E47" s="155" t="str">
        <f t="shared" si="2"/>
        <v>SFP+</v>
      </c>
      <c r="F47" s="297">
        <v>357</v>
      </c>
      <c r="G47" s="297">
        <v>280.04375768912814</v>
      </c>
      <c r="H47" s="297"/>
      <c r="I47" s="297"/>
      <c r="J47" s="297"/>
      <c r="K47" s="297"/>
      <c r="L47" s="297"/>
      <c r="M47" s="297"/>
      <c r="N47" s="297"/>
      <c r="O47" s="297"/>
      <c r="P47" s="297"/>
    </row>
    <row r="48" spans="1:16">
      <c r="B48" s="296" t="str">
        <f t="shared" si="2"/>
        <v>DWDM</v>
      </c>
      <c r="C48" s="336" t="str">
        <f t="shared" si="2"/>
        <v>10 Gbps tunable</v>
      </c>
      <c r="D48" s="252" t="str">
        <f t="shared" si="2"/>
        <v>All</v>
      </c>
      <c r="E48" s="155" t="str">
        <f t="shared" si="2"/>
        <v xml:space="preserve">XFP </v>
      </c>
      <c r="F48" s="297">
        <v>496</v>
      </c>
      <c r="G48" s="297">
        <v>449.18822219973691</v>
      </c>
      <c r="H48" s="297"/>
      <c r="I48" s="297"/>
      <c r="J48" s="297"/>
      <c r="K48" s="297"/>
      <c r="L48" s="297"/>
      <c r="M48" s="297"/>
      <c r="N48" s="297"/>
      <c r="O48" s="297"/>
      <c r="P48" s="297"/>
    </row>
    <row r="49" spans="2:16">
      <c r="B49" s="296" t="str">
        <f t="shared" si="2"/>
        <v>DWDM</v>
      </c>
      <c r="C49" s="337" t="str">
        <f t="shared" si="2"/>
        <v>10 Gbps tunable</v>
      </c>
      <c r="D49" s="283" t="str">
        <f t="shared" si="2"/>
        <v>All</v>
      </c>
      <c r="E49" s="155" t="str">
        <f t="shared" si="2"/>
        <v>SFP+</v>
      </c>
      <c r="F49" s="297">
        <v>604</v>
      </c>
      <c r="G49" s="297">
        <v>487.46306029797319</v>
      </c>
      <c r="H49" s="297"/>
      <c r="I49" s="297"/>
      <c r="J49" s="297"/>
      <c r="K49" s="297"/>
      <c r="L49" s="297"/>
      <c r="M49" s="297"/>
      <c r="N49" s="297"/>
      <c r="O49" s="297"/>
      <c r="P49" s="297"/>
    </row>
    <row r="50" spans="2:16">
      <c r="B50" s="296" t="str">
        <f t="shared" si="2"/>
        <v>DWDM</v>
      </c>
      <c r="C50" s="42" t="str">
        <f t="shared" si="2"/>
        <v>40 Gbps</v>
      </c>
      <c r="D50" s="252" t="str">
        <f t="shared" si="2"/>
        <v>All</v>
      </c>
      <c r="E50" s="252" t="str">
        <f t="shared" si="2"/>
        <v>All</v>
      </c>
      <c r="F50" s="297">
        <v>0</v>
      </c>
      <c r="G50" s="297">
        <v>0</v>
      </c>
      <c r="H50" s="297"/>
      <c r="I50" s="297"/>
      <c r="J50" s="297"/>
      <c r="K50" s="297"/>
      <c r="L50" s="297"/>
      <c r="M50" s="297"/>
      <c r="N50" s="297"/>
      <c r="O50" s="297"/>
      <c r="P50" s="297"/>
    </row>
    <row r="51" spans="2:16">
      <c r="B51" s="296" t="str">
        <f t="shared" si="2"/>
        <v>DWDM</v>
      </c>
      <c r="C51" s="334" t="str">
        <f t="shared" si="2"/>
        <v>100Gbps</v>
      </c>
      <c r="D51" s="252" t="str">
        <f t="shared" si="2"/>
        <v>All</v>
      </c>
      <c r="E51" s="252" t="str">
        <f t="shared" si="2"/>
        <v>On board</v>
      </c>
      <c r="F51" s="166">
        <v>8000</v>
      </c>
      <c r="G51" s="166">
        <v>6400</v>
      </c>
      <c r="H51" s="166"/>
      <c r="I51" s="166"/>
      <c r="J51" s="166"/>
      <c r="K51" s="166"/>
      <c r="L51" s="166"/>
      <c r="M51" s="166"/>
      <c r="N51" s="166"/>
      <c r="O51" s="166"/>
      <c r="P51" s="166"/>
    </row>
    <row r="52" spans="2:16">
      <c r="B52" s="296" t="str">
        <f t="shared" si="2"/>
        <v>DWDM</v>
      </c>
      <c r="C52" s="335" t="str">
        <f t="shared" si="2"/>
        <v>100Gbps</v>
      </c>
      <c r="D52" s="298" t="str">
        <f t="shared" si="2"/>
        <v>All</v>
      </c>
      <c r="E52" s="298" t="str">
        <f t="shared" si="2"/>
        <v>Direct detect</v>
      </c>
      <c r="F52" s="25">
        <v>2642</v>
      </c>
      <c r="G52" s="25">
        <v>2458.3333333333335</v>
      </c>
      <c r="H52" s="25"/>
      <c r="I52" s="25"/>
      <c r="J52" s="25"/>
      <c r="K52" s="25"/>
      <c r="L52" s="25"/>
      <c r="M52" s="25"/>
      <c r="N52" s="25"/>
      <c r="O52" s="25"/>
      <c r="P52" s="25"/>
    </row>
    <row r="53" spans="2:16">
      <c r="B53" s="296" t="str">
        <f t="shared" si="2"/>
        <v>DWDM</v>
      </c>
      <c r="C53" s="335" t="str">
        <f t="shared" si="2"/>
        <v>100Gbps</v>
      </c>
      <c r="D53" s="298" t="str">
        <f t="shared" si="2"/>
        <v>All</v>
      </c>
      <c r="E53" s="298" t="str">
        <f t="shared" si="2"/>
        <v>CFP-DCO</v>
      </c>
      <c r="F53" s="25">
        <v>5500</v>
      </c>
      <c r="G53" s="25">
        <v>4400</v>
      </c>
      <c r="H53" s="25"/>
      <c r="I53" s="25"/>
      <c r="J53" s="25"/>
      <c r="K53" s="25"/>
      <c r="L53" s="25"/>
      <c r="M53" s="25"/>
      <c r="N53" s="25"/>
      <c r="O53" s="25"/>
      <c r="P53" s="25"/>
    </row>
    <row r="54" spans="2:16">
      <c r="B54" s="296" t="str">
        <f t="shared" si="2"/>
        <v>DWDM</v>
      </c>
      <c r="C54" s="335" t="str">
        <f t="shared" si="2"/>
        <v>100Gbps</v>
      </c>
      <c r="D54" s="298" t="str">
        <f t="shared" si="2"/>
        <v>80 km</v>
      </c>
      <c r="E54" s="298" t="str">
        <f t="shared" si="2"/>
        <v>100GbE ZR</v>
      </c>
      <c r="F54" s="25">
        <v>0</v>
      </c>
      <c r="G54" s="25">
        <v>0</v>
      </c>
      <c r="H54" s="25"/>
      <c r="I54" s="25"/>
      <c r="J54" s="25"/>
      <c r="K54" s="25"/>
      <c r="L54" s="25"/>
      <c r="M54" s="25"/>
      <c r="N54" s="25"/>
      <c r="O54" s="25"/>
      <c r="P54" s="25"/>
    </row>
    <row r="55" spans="2:16">
      <c r="B55" s="296" t="str">
        <f t="shared" si="2"/>
        <v>DWDM</v>
      </c>
      <c r="C55" s="222" t="str">
        <f t="shared" si="2"/>
        <v>100Gbps</v>
      </c>
      <c r="D55" s="283" t="str">
        <f t="shared" si="2"/>
        <v>All</v>
      </c>
      <c r="E55" s="283" t="str">
        <f t="shared" si="2"/>
        <v>CFP2-ACO</v>
      </c>
      <c r="F55" s="28">
        <v>5170</v>
      </c>
      <c r="G55" s="28">
        <v>3900</v>
      </c>
      <c r="H55" s="28"/>
      <c r="I55" s="28"/>
      <c r="J55" s="28"/>
      <c r="K55" s="28"/>
      <c r="L55" s="28"/>
      <c r="M55" s="28"/>
      <c r="N55" s="28"/>
      <c r="O55" s="28"/>
      <c r="P55" s="28"/>
    </row>
    <row r="56" spans="2:16">
      <c r="B56" s="296" t="str">
        <f t="shared" si="2"/>
        <v>DWDM</v>
      </c>
      <c r="C56" s="335" t="str">
        <f t="shared" si="2"/>
        <v>200 Gbps</v>
      </c>
      <c r="D56" s="298" t="str">
        <f t="shared" si="2"/>
        <v>All</v>
      </c>
      <c r="E56" s="298" t="str">
        <f t="shared" si="2"/>
        <v>On-board</v>
      </c>
      <c r="F56" s="25">
        <v>8727.2727272727279</v>
      </c>
      <c r="G56" s="25">
        <v>6981.818181818182</v>
      </c>
      <c r="H56" s="25"/>
      <c r="I56" s="25"/>
      <c r="J56" s="25"/>
      <c r="K56" s="25"/>
      <c r="L56" s="25"/>
      <c r="M56" s="25"/>
      <c r="N56" s="25"/>
      <c r="O56" s="25"/>
      <c r="P56" s="25"/>
    </row>
    <row r="57" spans="2:16">
      <c r="B57" s="296" t="str">
        <f t="shared" si="2"/>
        <v>DWDM</v>
      </c>
      <c r="C57" s="335" t="str">
        <f t="shared" si="2"/>
        <v>200 Gbps</v>
      </c>
      <c r="D57" s="298" t="str">
        <f t="shared" si="2"/>
        <v>All</v>
      </c>
      <c r="E57" s="298" t="str">
        <f t="shared" si="2"/>
        <v>CFP2-DCO</v>
      </c>
      <c r="F57" s="25">
        <v>6000</v>
      </c>
      <c r="G57" s="25">
        <v>4800</v>
      </c>
      <c r="H57" s="25"/>
      <c r="I57" s="25"/>
      <c r="J57" s="25"/>
      <c r="K57" s="25"/>
      <c r="L57" s="25"/>
      <c r="M57" s="25"/>
      <c r="N57" s="25"/>
      <c r="O57" s="25"/>
      <c r="P57" s="25"/>
    </row>
    <row r="58" spans="2:16">
      <c r="B58" s="296" t="str">
        <f t="shared" si="2"/>
        <v>DWDM</v>
      </c>
      <c r="C58" s="222" t="str">
        <f t="shared" si="2"/>
        <v>200 Gbps</v>
      </c>
      <c r="D58" s="283" t="str">
        <f t="shared" si="2"/>
        <v>All</v>
      </c>
      <c r="E58" s="283" t="str">
        <f t="shared" si="2"/>
        <v>CFP2-ACO</v>
      </c>
      <c r="F58" s="28">
        <v>5600</v>
      </c>
      <c r="G58" s="28">
        <v>4300</v>
      </c>
      <c r="H58" s="28"/>
      <c r="I58" s="28"/>
      <c r="J58" s="28"/>
      <c r="K58" s="28"/>
      <c r="L58" s="28"/>
      <c r="M58" s="28"/>
      <c r="N58" s="28"/>
      <c r="O58" s="28"/>
      <c r="P58" s="28"/>
    </row>
    <row r="59" spans="2:16">
      <c r="B59" s="296" t="str">
        <f t="shared" si="2"/>
        <v>DWDM</v>
      </c>
      <c r="C59" s="335" t="str">
        <f t="shared" si="2"/>
        <v>400 Gbps</v>
      </c>
      <c r="D59" s="298" t="str">
        <f t="shared" si="2"/>
        <v>All</v>
      </c>
      <c r="E59" s="298" t="str">
        <f t="shared" si="2"/>
        <v>On-board</v>
      </c>
      <c r="F59" s="25">
        <v>0</v>
      </c>
      <c r="G59" s="25">
        <v>8727.2727272727279</v>
      </c>
      <c r="H59" s="25"/>
      <c r="I59" s="25"/>
      <c r="J59" s="25"/>
      <c r="K59" s="25"/>
      <c r="L59" s="25"/>
      <c r="M59" s="25"/>
      <c r="N59" s="25"/>
      <c r="O59" s="25"/>
      <c r="P59" s="25"/>
    </row>
    <row r="60" spans="2:16">
      <c r="B60" s="296" t="str">
        <f t="shared" si="2"/>
        <v>DWDM</v>
      </c>
      <c r="C60" s="335" t="str">
        <f t="shared" si="2"/>
        <v>400 Gbps</v>
      </c>
      <c r="D60" s="298" t="str">
        <f t="shared" si="2"/>
        <v>120 km</v>
      </c>
      <c r="E60" s="298" t="str">
        <f t="shared" si="2"/>
        <v>400ZR</v>
      </c>
      <c r="F60" s="25">
        <v>0</v>
      </c>
      <c r="G60" s="25">
        <v>6000</v>
      </c>
      <c r="H60" s="25"/>
      <c r="I60" s="25"/>
      <c r="J60" s="25"/>
      <c r="K60" s="25"/>
      <c r="L60" s="25"/>
      <c r="M60" s="25"/>
      <c r="N60" s="25"/>
      <c r="O60" s="25"/>
      <c r="P60" s="25"/>
    </row>
    <row r="61" spans="2:16">
      <c r="B61" s="296" t="str">
        <f t="shared" si="2"/>
        <v>DWDM</v>
      </c>
      <c r="C61" s="335" t="str">
        <f t="shared" si="2"/>
        <v>400 Gbps</v>
      </c>
      <c r="D61" s="298" t="str">
        <f t="shared" si="2"/>
        <v>&gt;120 km</v>
      </c>
      <c r="E61" s="298" t="str">
        <f t="shared" si="2"/>
        <v>400ZR+   OSPF/QSFP-DD</v>
      </c>
      <c r="F61" s="25">
        <v>0</v>
      </c>
      <c r="G61" s="25">
        <v>8200</v>
      </c>
      <c r="H61" s="25"/>
      <c r="I61" s="25"/>
      <c r="J61" s="25"/>
      <c r="K61" s="25"/>
      <c r="L61" s="25"/>
      <c r="M61" s="25"/>
      <c r="N61" s="25"/>
      <c r="O61" s="25"/>
      <c r="P61" s="25"/>
    </row>
    <row r="62" spans="2:16">
      <c r="B62" s="296" t="str">
        <f t="shared" si="2"/>
        <v>DWDM</v>
      </c>
      <c r="C62" s="222" t="str">
        <f t="shared" si="2"/>
        <v>400 Gbps</v>
      </c>
      <c r="D62" s="283" t="str">
        <f t="shared" si="2"/>
        <v>&gt;120 km</v>
      </c>
      <c r="E62" s="283" t="str">
        <f t="shared" si="2"/>
        <v>400ZR+ CFP2</v>
      </c>
      <c r="F62" s="28">
        <v>0</v>
      </c>
      <c r="G62" s="28">
        <v>0</v>
      </c>
      <c r="H62" s="28"/>
      <c r="I62" s="28"/>
      <c r="J62" s="28"/>
      <c r="K62" s="28"/>
      <c r="L62" s="28"/>
      <c r="M62" s="28"/>
      <c r="N62" s="28"/>
      <c r="O62" s="28"/>
      <c r="P62" s="28"/>
    </row>
    <row r="63" spans="2:16">
      <c r="B63" s="296" t="str">
        <f t="shared" ref="B63:B67" si="3">B31</f>
        <v>DWDM</v>
      </c>
      <c r="C63" s="298" t="str">
        <f t="shared" ref="C63:E63" si="4">C31</f>
        <v>600 Gbps</v>
      </c>
      <c r="D63" s="283" t="str">
        <f t="shared" si="4"/>
        <v>All</v>
      </c>
      <c r="E63" s="283" t="str">
        <f t="shared" si="4"/>
        <v>On-board</v>
      </c>
      <c r="F63" s="151">
        <v>16000</v>
      </c>
      <c r="G63" s="151">
        <v>10000</v>
      </c>
      <c r="H63" s="151"/>
      <c r="I63" s="151"/>
      <c r="J63" s="151"/>
      <c r="K63" s="151"/>
      <c r="L63" s="151"/>
      <c r="M63" s="151"/>
      <c r="N63" s="151"/>
      <c r="O63" s="151"/>
      <c r="P63" s="151"/>
    </row>
    <row r="64" spans="2:16">
      <c r="B64" s="296" t="str">
        <f t="shared" si="3"/>
        <v>DWDM</v>
      </c>
      <c r="C64" s="334" t="str">
        <f t="shared" ref="C64:E64" si="5">C32</f>
        <v>800 Gbps</v>
      </c>
      <c r="D64" s="252" t="str">
        <f t="shared" si="5"/>
        <v>All</v>
      </c>
      <c r="E64" s="252" t="str">
        <f t="shared" si="5"/>
        <v>On-board</v>
      </c>
      <c r="F64" s="308"/>
      <c r="G64" s="308"/>
      <c r="H64" s="308"/>
      <c r="I64" s="308"/>
      <c r="J64" s="308"/>
      <c r="K64" s="308"/>
      <c r="L64" s="308"/>
      <c r="M64" s="308"/>
      <c r="N64" s="308"/>
      <c r="O64" s="308"/>
      <c r="P64" s="308"/>
    </row>
    <row r="65" spans="2:16">
      <c r="B65" s="296" t="str">
        <f t="shared" si="3"/>
        <v>DWDM</v>
      </c>
      <c r="C65" s="222" t="str">
        <f t="shared" ref="C65:E65" si="6">C33</f>
        <v>800 Gbps</v>
      </c>
      <c r="D65" s="283" t="str">
        <f t="shared" si="6"/>
        <v>120 km</v>
      </c>
      <c r="E65" s="283" t="str">
        <f t="shared" si="6"/>
        <v>800ZR/ZR+</v>
      </c>
      <c r="F65" s="151">
        <v>0</v>
      </c>
      <c r="G65" s="151">
        <v>0</v>
      </c>
      <c r="H65" s="151"/>
      <c r="I65" s="151"/>
      <c r="J65" s="151"/>
      <c r="K65" s="151"/>
      <c r="L65" s="151"/>
      <c r="M65" s="151"/>
      <c r="N65" s="151"/>
      <c r="O65" s="151"/>
      <c r="P65" s="151"/>
    </row>
    <row r="66" spans="2:16">
      <c r="B66" s="296" t="str">
        <f t="shared" si="3"/>
        <v>DWDM</v>
      </c>
      <c r="C66" s="179" t="str">
        <f t="shared" ref="C66:E66" si="7">C34</f>
        <v>1.2T</v>
      </c>
      <c r="D66" s="115" t="str">
        <f t="shared" si="7"/>
        <v>All</v>
      </c>
      <c r="E66" s="115" t="str">
        <f t="shared" si="7"/>
        <v>On-board</v>
      </c>
      <c r="F66" s="309">
        <v>0</v>
      </c>
      <c r="G66" s="309">
        <v>0</v>
      </c>
      <c r="H66" s="309"/>
      <c r="I66" s="309"/>
      <c r="J66" s="309"/>
      <c r="K66" s="309"/>
      <c r="L66" s="309"/>
      <c r="M66" s="309"/>
      <c r="N66" s="309"/>
      <c r="O66" s="309"/>
      <c r="P66" s="309"/>
    </row>
    <row r="67" spans="2:16">
      <c r="B67" s="193" t="str">
        <f t="shared" si="3"/>
        <v>DWDM</v>
      </c>
      <c r="C67" s="179" t="str">
        <f t="shared" ref="C67:E67" si="8">C35</f>
        <v>1.6T</v>
      </c>
      <c r="D67" s="115" t="str">
        <f t="shared" si="8"/>
        <v>All</v>
      </c>
      <c r="E67" s="115" t="str">
        <f t="shared" si="8"/>
        <v>On-board</v>
      </c>
      <c r="F67" s="309">
        <v>0</v>
      </c>
      <c r="G67" s="309">
        <v>0</v>
      </c>
      <c r="H67" s="309"/>
      <c r="I67" s="309"/>
      <c r="J67" s="309"/>
      <c r="K67" s="309"/>
      <c r="L67" s="309"/>
      <c r="M67" s="309"/>
      <c r="N67" s="309"/>
      <c r="O67" s="309"/>
      <c r="P67" s="309"/>
    </row>
    <row r="69" spans="2:16">
      <c r="B69" s="191" t="s">
        <v>1</v>
      </c>
      <c r="C69" s="3"/>
      <c r="D69" s="3"/>
      <c r="E69" s="3"/>
    </row>
    <row r="70" spans="2:16">
      <c r="B70" s="4" t="s">
        <v>23</v>
      </c>
      <c r="C70" s="4" t="s">
        <v>11</v>
      </c>
      <c r="D70" s="4" t="s">
        <v>12</v>
      </c>
      <c r="E70" s="4" t="s">
        <v>14</v>
      </c>
      <c r="F70" s="5">
        <v>2018</v>
      </c>
      <c r="G70" s="5">
        <v>2019</v>
      </c>
      <c r="H70" s="5">
        <v>2020</v>
      </c>
      <c r="I70" s="5">
        <v>2021</v>
      </c>
      <c r="J70" s="5">
        <v>2022</v>
      </c>
      <c r="K70" s="5">
        <v>2023</v>
      </c>
      <c r="L70" s="5">
        <f t="shared" ref="L70:P70" si="9">L7</f>
        <v>2024</v>
      </c>
      <c r="M70" s="5">
        <f t="shared" si="9"/>
        <v>2025</v>
      </c>
      <c r="N70" s="5">
        <f t="shared" si="9"/>
        <v>2026</v>
      </c>
      <c r="O70" s="5">
        <f t="shared" si="9"/>
        <v>2027</v>
      </c>
      <c r="P70" s="5">
        <f t="shared" si="9"/>
        <v>2028</v>
      </c>
    </row>
    <row r="71" spans="2:16">
      <c r="B71" s="295" t="str">
        <f t="shared" ref="B71:E93" si="10">B8</f>
        <v>CWDM</v>
      </c>
      <c r="C71" s="252" t="str">
        <f t="shared" si="10"/>
        <v xml:space="preserve">1 Gbps </v>
      </c>
      <c r="D71" s="252" t="str">
        <f t="shared" si="10"/>
        <v>40 km</v>
      </c>
      <c r="E71" s="252" t="str">
        <f t="shared" si="10"/>
        <v>All</v>
      </c>
      <c r="F71" s="22">
        <f t="shared" ref="F71:G71" si="11">IF(F8=0,,F40*F8/10^6)</f>
        <v>3.4956860000000001</v>
      </c>
      <c r="G71" s="22">
        <f t="shared" si="11"/>
        <v>1.9876094328571428</v>
      </c>
      <c r="H71" s="22"/>
      <c r="I71" s="22"/>
      <c r="J71" s="22"/>
      <c r="K71" s="22"/>
      <c r="L71" s="22"/>
      <c r="M71" s="22"/>
      <c r="N71" s="22"/>
      <c r="O71" s="22"/>
      <c r="P71" s="22"/>
    </row>
    <row r="72" spans="2:16">
      <c r="B72" s="296" t="str">
        <f t="shared" si="10"/>
        <v>CWDM</v>
      </c>
      <c r="C72" s="283" t="str">
        <f t="shared" si="10"/>
        <v xml:space="preserve">1 Gbps </v>
      </c>
      <c r="D72" s="283" t="str">
        <f t="shared" si="10"/>
        <v>80 km</v>
      </c>
      <c r="E72" s="283" t="str">
        <f t="shared" si="10"/>
        <v>All</v>
      </c>
      <c r="F72" s="22">
        <f t="shared" ref="F72:G72" si="12">IF(F9=0,,F41*F9/10^6)</f>
        <v>2.7073969999999998</v>
      </c>
      <c r="G72" s="22">
        <f t="shared" si="12"/>
        <v>1.7837209999999999</v>
      </c>
      <c r="H72" s="22"/>
      <c r="I72" s="22"/>
      <c r="J72" s="22"/>
      <c r="K72" s="22"/>
      <c r="L72" s="22"/>
      <c r="M72" s="22"/>
      <c r="N72" s="22"/>
      <c r="O72" s="22"/>
      <c r="P72" s="22"/>
    </row>
    <row r="73" spans="2:16">
      <c r="B73" s="296" t="str">
        <f t="shared" si="10"/>
        <v>CWDM</v>
      </c>
      <c r="C73" s="252" t="str">
        <f t="shared" si="10"/>
        <v>2.5 Gbps</v>
      </c>
      <c r="D73" s="252" t="str">
        <f t="shared" si="10"/>
        <v>40 km</v>
      </c>
      <c r="E73" s="252" t="str">
        <f t="shared" si="10"/>
        <v>All</v>
      </c>
      <c r="F73" s="22">
        <f t="shared" ref="F73:G73" si="13">IF(F10=0,,F42*F10/10^6)</f>
        <v>2.4903749999999998</v>
      </c>
      <c r="G73" s="22">
        <f t="shared" si="13"/>
        <v>1.944763</v>
      </c>
      <c r="H73" s="22"/>
      <c r="I73" s="22"/>
      <c r="J73" s="22"/>
      <c r="K73" s="22"/>
      <c r="L73" s="22"/>
      <c r="M73" s="22"/>
      <c r="N73" s="22"/>
      <c r="O73" s="22"/>
      <c r="P73" s="22"/>
    </row>
    <row r="74" spans="2:16">
      <c r="B74" s="296" t="str">
        <f t="shared" si="10"/>
        <v>CWDM</v>
      </c>
      <c r="C74" s="283" t="str">
        <f t="shared" si="10"/>
        <v>2.5 Gbps</v>
      </c>
      <c r="D74" s="283" t="str">
        <f t="shared" si="10"/>
        <v>80 km</v>
      </c>
      <c r="E74" s="283" t="str">
        <f t="shared" si="10"/>
        <v>All</v>
      </c>
      <c r="F74" s="22">
        <f t="shared" ref="F74:G74" si="14">IF(F11=0,,F43*F11/10^6)</f>
        <v>5.0194200000000002</v>
      </c>
      <c r="G74" s="22">
        <f t="shared" si="14"/>
        <v>3.3393489999999977</v>
      </c>
      <c r="H74" s="22"/>
      <c r="I74" s="22"/>
      <c r="J74" s="22"/>
      <c r="K74" s="22"/>
      <c r="L74" s="22"/>
      <c r="M74" s="22"/>
      <c r="N74" s="22"/>
      <c r="O74" s="22"/>
      <c r="P74" s="22"/>
    </row>
    <row r="75" spans="2:16">
      <c r="B75" s="193" t="str">
        <f t="shared" si="10"/>
        <v>CWDM</v>
      </c>
      <c r="C75" s="252" t="str">
        <f t="shared" si="10"/>
        <v>10 Gbps</v>
      </c>
      <c r="D75" s="252" t="str">
        <f t="shared" si="10"/>
        <v>All</v>
      </c>
      <c r="E75" s="252" t="str">
        <f t="shared" si="10"/>
        <v>All</v>
      </c>
      <c r="F75" s="22">
        <f t="shared" ref="F75:G75" si="15">IF(F12=0,,F44*F12/10^6)</f>
        <v>49.798656000000001</v>
      </c>
      <c r="G75" s="22">
        <f t="shared" si="15"/>
        <v>65.451999999999998</v>
      </c>
      <c r="H75" s="22"/>
      <c r="I75" s="22"/>
      <c r="J75" s="22"/>
      <c r="K75" s="22"/>
      <c r="L75" s="22"/>
      <c r="M75" s="22"/>
      <c r="N75" s="22"/>
      <c r="O75" s="22"/>
      <c r="P75" s="22"/>
    </row>
    <row r="76" spans="2:16">
      <c r="B76" s="295" t="str">
        <f t="shared" si="10"/>
        <v>DWDM</v>
      </c>
      <c r="C76" s="42" t="str">
        <f t="shared" si="10"/>
        <v>2.5 Gbps</v>
      </c>
      <c r="D76" s="252" t="str">
        <f t="shared" si="10"/>
        <v>All</v>
      </c>
      <c r="E76" s="42" t="str">
        <f t="shared" si="10"/>
        <v>All</v>
      </c>
      <c r="F76" s="22">
        <f t="shared" ref="F76:G76" si="16">IF(F13=0,,F45*F13/10^6)</f>
        <v>8.6567039999999995</v>
      </c>
      <c r="G76" s="22">
        <f t="shared" si="16"/>
        <v>5.8985589999999997</v>
      </c>
      <c r="H76" s="22"/>
      <c r="I76" s="22"/>
      <c r="J76" s="22"/>
      <c r="K76" s="22"/>
      <c r="L76" s="22"/>
      <c r="M76" s="22"/>
      <c r="N76" s="22"/>
      <c r="O76" s="22"/>
      <c r="P76" s="22"/>
    </row>
    <row r="77" spans="2:16" ht="12.75" customHeight="1">
      <c r="B77" s="296" t="str">
        <f t="shared" si="10"/>
        <v>DWDM</v>
      </c>
      <c r="C77" s="336" t="str">
        <f t="shared" si="10"/>
        <v>10 Gbps fixed-λ</v>
      </c>
      <c r="D77" s="252" t="str">
        <f t="shared" si="10"/>
        <v>All</v>
      </c>
      <c r="E77" s="155" t="str">
        <f t="shared" si="10"/>
        <v>XFP</v>
      </c>
      <c r="F77" s="22">
        <f t="shared" ref="F77:G77" si="17">IF(F14=0,,F46*F14/10^6)</f>
        <v>15.073821000000001</v>
      </c>
      <c r="G77" s="22">
        <f t="shared" si="17"/>
        <v>15.890043436550924</v>
      </c>
      <c r="H77" s="22"/>
      <c r="I77" s="22"/>
      <c r="J77" s="22"/>
      <c r="K77" s="22"/>
      <c r="L77" s="22"/>
      <c r="M77" s="22"/>
      <c r="N77" s="22"/>
      <c r="O77" s="22"/>
      <c r="P77" s="22"/>
    </row>
    <row r="78" spans="2:16">
      <c r="B78" s="296" t="str">
        <f t="shared" si="10"/>
        <v>DWDM</v>
      </c>
      <c r="C78" s="337" t="str">
        <f t="shared" si="10"/>
        <v>10 Gbps fixed-λ</v>
      </c>
      <c r="D78" s="283" t="str">
        <f t="shared" si="10"/>
        <v>All</v>
      </c>
      <c r="E78" s="155" t="str">
        <f t="shared" si="10"/>
        <v>SFP+</v>
      </c>
      <c r="F78" s="22">
        <f t="shared" ref="F78:G78" si="18">IF(F15=0,,F47*F15/10^6)</f>
        <v>30.236115000000002</v>
      </c>
      <c r="G78" s="22">
        <f t="shared" si="18"/>
        <v>48.64836145448227</v>
      </c>
      <c r="H78" s="22"/>
      <c r="I78" s="22"/>
      <c r="J78" s="22"/>
      <c r="K78" s="22"/>
      <c r="L78" s="22"/>
      <c r="M78" s="22"/>
      <c r="N78" s="22"/>
      <c r="O78" s="22"/>
      <c r="P78" s="22"/>
    </row>
    <row r="79" spans="2:16">
      <c r="B79" s="296" t="str">
        <f t="shared" si="10"/>
        <v>DWDM</v>
      </c>
      <c r="C79" s="336" t="str">
        <f t="shared" si="10"/>
        <v>10 Gbps tunable</v>
      </c>
      <c r="D79" s="252" t="str">
        <f t="shared" si="10"/>
        <v>All</v>
      </c>
      <c r="E79" s="155" t="str">
        <f t="shared" si="10"/>
        <v xml:space="preserve">XFP </v>
      </c>
      <c r="F79" s="22">
        <f t="shared" ref="F79:G79" si="19">IF(F16=0,,F48*F16/10^6)</f>
        <v>92.292704000000001</v>
      </c>
      <c r="G79" s="22">
        <f t="shared" si="19"/>
        <v>66.589907999999994</v>
      </c>
      <c r="H79" s="22"/>
      <c r="I79" s="22"/>
      <c r="J79" s="22"/>
      <c r="K79" s="22"/>
      <c r="L79" s="22"/>
      <c r="M79" s="22"/>
      <c r="N79" s="22"/>
      <c r="O79" s="22"/>
      <c r="P79" s="22"/>
    </row>
    <row r="80" spans="2:16">
      <c r="B80" s="296" t="str">
        <f t="shared" si="10"/>
        <v>DWDM</v>
      </c>
      <c r="C80" s="337" t="str">
        <f t="shared" si="10"/>
        <v>10 Gbps tunable</v>
      </c>
      <c r="D80" s="283" t="str">
        <f t="shared" si="10"/>
        <v>All</v>
      </c>
      <c r="E80" s="155" t="str">
        <f t="shared" si="10"/>
        <v>SFP+</v>
      </c>
      <c r="F80" s="22">
        <f t="shared" ref="F80:G80" si="20">IF(F17=0,,F49*F17/10^6)</f>
        <v>63.673679999999997</v>
      </c>
      <c r="G80" s="22">
        <f t="shared" si="20"/>
        <v>76.234348000000026</v>
      </c>
      <c r="H80" s="22"/>
      <c r="I80" s="22"/>
      <c r="J80" s="22"/>
      <c r="K80" s="22"/>
      <c r="L80" s="22"/>
      <c r="M80" s="22"/>
      <c r="N80" s="22"/>
      <c r="O80" s="22"/>
      <c r="P80" s="22"/>
    </row>
    <row r="81" spans="2:16">
      <c r="B81" s="296" t="str">
        <f t="shared" si="10"/>
        <v>DWDM</v>
      </c>
      <c r="C81" s="42" t="str">
        <f t="shared" si="10"/>
        <v>40 Gbps</v>
      </c>
      <c r="D81" s="252" t="str">
        <f t="shared" si="10"/>
        <v>All</v>
      </c>
      <c r="E81" s="252" t="str">
        <f t="shared" si="10"/>
        <v>All</v>
      </c>
      <c r="F81" s="22"/>
      <c r="G81" s="22">
        <f t="shared" ref="G81" si="21">IF(G18=0,,G50*G18/10^6)</f>
        <v>0</v>
      </c>
      <c r="H81" s="22"/>
      <c r="I81" s="22"/>
      <c r="J81" s="22"/>
      <c r="K81" s="22"/>
      <c r="L81" s="22"/>
      <c r="M81" s="22"/>
      <c r="N81" s="22"/>
      <c r="O81" s="22"/>
      <c r="P81" s="22"/>
    </row>
    <row r="82" spans="2:16">
      <c r="B82" s="296" t="str">
        <f t="shared" si="10"/>
        <v>DWDM</v>
      </c>
      <c r="C82" s="334" t="str">
        <f t="shared" si="10"/>
        <v>100Gbps</v>
      </c>
      <c r="D82" s="252" t="str">
        <f t="shared" si="10"/>
        <v>All</v>
      </c>
      <c r="E82" s="252" t="str">
        <f t="shared" si="10"/>
        <v>On board</v>
      </c>
      <c r="F82" s="166">
        <f>IF(F19=0,,F51*F19/10^6)</f>
        <v>2174.7359999999999</v>
      </c>
      <c r="G82" s="166">
        <f t="shared" ref="G82" si="22">IF(G19=0,,G51*G19/10^6)</f>
        <v>1413.24928</v>
      </c>
      <c r="H82" s="166"/>
      <c r="I82" s="166"/>
      <c r="J82" s="166"/>
      <c r="K82" s="166"/>
      <c r="L82" s="166"/>
      <c r="M82" s="166"/>
      <c r="N82" s="166"/>
      <c r="O82" s="166"/>
      <c r="P82" s="166"/>
    </row>
    <row r="83" spans="2:16">
      <c r="B83" s="296" t="str">
        <f t="shared" si="10"/>
        <v>DWDM</v>
      </c>
      <c r="C83" s="335" t="str">
        <f t="shared" si="10"/>
        <v>100Gbps</v>
      </c>
      <c r="D83" s="298" t="str">
        <f t="shared" si="10"/>
        <v>All</v>
      </c>
      <c r="E83" s="298" t="str">
        <f t="shared" si="10"/>
        <v>Direct detect</v>
      </c>
      <c r="F83" s="25">
        <f>IF(F20=0,,F52*F20/10^6)</f>
        <v>71.334000000000003</v>
      </c>
      <c r="G83" s="25">
        <f t="shared" ref="G83" si="23">IF(G20=0,,G52*G20/10^6)</f>
        <v>93.416666666666671</v>
      </c>
      <c r="H83" s="25"/>
      <c r="I83" s="25"/>
      <c r="J83" s="25"/>
      <c r="K83" s="25"/>
      <c r="L83" s="25"/>
      <c r="M83" s="25"/>
      <c r="N83" s="25"/>
      <c r="O83" s="25"/>
      <c r="P83" s="25"/>
    </row>
    <row r="84" spans="2:16">
      <c r="B84" s="296" t="str">
        <f t="shared" si="10"/>
        <v>DWDM</v>
      </c>
      <c r="C84" s="335" t="str">
        <f t="shared" si="10"/>
        <v>100Gbps</v>
      </c>
      <c r="D84" s="298" t="str">
        <f t="shared" si="10"/>
        <v>All</v>
      </c>
      <c r="E84" s="298" t="str">
        <f t="shared" si="10"/>
        <v>CFP-DCO</v>
      </c>
      <c r="F84" s="25">
        <f>IF(F21=0,,F53*F21/10^6)</f>
        <v>219.7525</v>
      </c>
      <c r="G84" s="25">
        <f t="shared" ref="G84" si="24">IF(G21=0,,G53*G21/10^6)</f>
        <v>339.48464000000001</v>
      </c>
      <c r="H84" s="25"/>
      <c r="I84" s="25"/>
      <c r="J84" s="25"/>
      <c r="K84" s="25"/>
      <c r="L84" s="25"/>
      <c r="M84" s="25"/>
      <c r="N84" s="25"/>
      <c r="O84" s="25"/>
      <c r="P84" s="25"/>
    </row>
    <row r="85" spans="2:16">
      <c r="B85" s="296" t="str">
        <f t="shared" si="10"/>
        <v>DWDM</v>
      </c>
      <c r="C85" s="335" t="str">
        <f t="shared" si="10"/>
        <v>100Gbps</v>
      </c>
      <c r="D85" s="298" t="str">
        <f t="shared" si="10"/>
        <v>80 km</v>
      </c>
      <c r="E85" s="298" t="str">
        <f t="shared" si="10"/>
        <v>100GbE ZR</v>
      </c>
      <c r="F85" s="25"/>
      <c r="G85" s="25">
        <f t="shared" ref="G85" si="25">IF(G22=0,,G54*G22/10^6)</f>
        <v>0</v>
      </c>
      <c r="H85" s="25"/>
      <c r="I85" s="25"/>
      <c r="J85" s="25"/>
      <c r="K85" s="25"/>
      <c r="L85" s="25"/>
      <c r="M85" s="25"/>
      <c r="N85" s="25"/>
      <c r="O85" s="25"/>
      <c r="P85" s="25"/>
    </row>
    <row r="86" spans="2:16">
      <c r="B86" s="296" t="str">
        <f t="shared" si="10"/>
        <v>DWDM</v>
      </c>
      <c r="C86" s="222" t="str">
        <f t="shared" si="10"/>
        <v>100Gbps</v>
      </c>
      <c r="D86" s="283" t="str">
        <f t="shared" si="10"/>
        <v>All</v>
      </c>
      <c r="E86" s="283" t="str">
        <f t="shared" si="10"/>
        <v>CFP2-ACO</v>
      </c>
      <c r="F86" s="28">
        <f>IF(F23=0,,F55*F23/10^6)</f>
        <v>94.10951</v>
      </c>
      <c r="G86" s="28">
        <f t="shared" ref="G86" si="26">IF(G23=0,,G55*G23/10^6)</f>
        <v>35.194380000000002</v>
      </c>
      <c r="H86" s="28"/>
      <c r="I86" s="28"/>
      <c r="J86" s="28"/>
      <c r="K86" s="28"/>
      <c r="L86" s="28"/>
      <c r="M86" s="28"/>
      <c r="N86" s="28"/>
      <c r="O86" s="28"/>
      <c r="P86" s="28"/>
    </row>
    <row r="87" spans="2:16">
      <c r="B87" s="296" t="str">
        <f t="shared" si="10"/>
        <v>DWDM</v>
      </c>
      <c r="C87" s="335" t="str">
        <f t="shared" si="10"/>
        <v>200 Gbps</v>
      </c>
      <c r="D87" s="298" t="str">
        <f t="shared" si="10"/>
        <v>All</v>
      </c>
      <c r="E87" s="298" t="str">
        <f t="shared" si="10"/>
        <v>On-board</v>
      </c>
      <c r="F87" s="25">
        <f>IF(F24=0,,F56*F24/10^6)</f>
        <v>637.54472727272741</v>
      </c>
      <c r="G87" s="25">
        <f t="shared" ref="G87" si="27">IF(G24=0,,G56*G24/10^6)</f>
        <v>664.46103272727271</v>
      </c>
      <c r="H87" s="25"/>
      <c r="I87" s="25"/>
      <c r="J87" s="25"/>
      <c r="K87" s="25"/>
      <c r="L87" s="25"/>
      <c r="M87" s="25"/>
      <c r="N87" s="25"/>
      <c r="O87" s="25"/>
      <c r="P87" s="25"/>
    </row>
    <row r="88" spans="2:16">
      <c r="B88" s="296" t="str">
        <f t="shared" si="10"/>
        <v>DWDM</v>
      </c>
      <c r="C88" s="335" t="str">
        <f t="shared" si="10"/>
        <v>200 Gbps</v>
      </c>
      <c r="D88" s="298" t="str">
        <f t="shared" si="10"/>
        <v>All</v>
      </c>
      <c r="E88" s="298" t="str">
        <f t="shared" si="10"/>
        <v>CFP2-DCO</v>
      </c>
      <c r="F88" s="25">
        <f>IF(F25=0,,F57*F25/10^6)</f>
        <v>184.47</v>
      </c>
      <c r="G88" s="25">
        <f t="shared" ref="G88" si="28">IF(G25=0,,G57*G25/10^6)</f>
        <v>411.51839999999999</v>
      </c>
      <c r="H88" s="25"/>
      <c r="I88" s="25"/>
      <c r="J88" s="25"/>
      <c r="K88" s="25"/>
      <c r="L88" s="25"/>
      <c r="M88" s="25"/>
      <c r="N88" s="25"/>
      <c r="O88" s="25"/>
      <c r="P88" s="25"/>
    </row>
    <row r="89" spans="2:16" ht="13.05" customHeight="1">
      <c r="B89" s="296" t="str">
        <f t="shared" si="10"/>
        <v>DWDM</v>
      </c>
      <c r="C89" s="222" t="str">
        <f t="shared" si="10"/>
        <v>200 Gbps</v>
      </c>
      <c r="D89" s="283" t="str">
        <f t="shared" si="10"/>
        <v>All</v>
      </c>
      <c r="E89" s="283" t="str">
        <f t="shared" si="10"/>
        <v>CFP2-ACO</v>
      </c>
      <c r="F89" s="28">
        <f>IF(F26=0,,F58*F26/10^6)</f>
        <v>101.93680000000001</v>
      </c>
      <c r="G89" s="28">
        <f t="shared" ref="G89" si="29">IF(G26=0,,G58*G26/10^6)</f>
        <v>155.21624</v>
      </c>
      <c r="H89" s="28"/>
      <c r="I89" s="28"/>
      <c r="J89" s="28"/>
      <c r="K89" s="28"/>
      <c r="L89" s="28"/>
      <c r="M89" s="28"/>
      <c r="N89" s="28"/>
      <c r="O89" s="28"/>
      <c r="P89" s="28"/>
    </row>
    <row r="90" spans="2:16" ht="13.05" customHeight="1">
      <c r="B90" s="296" t="str">
        <f t="shared" si="10"/>
        <v>DWDM</v>
      </c>
      <c r="C90" s="335" t="str">
        <f t="shared" si="10"/>
        <v>400 Gbps</v>
      </c>
      <c r="D90" s="298" t="str">
        <f t="shared" si="10"/>
        <v>All</v>
      </c>
      <c r="E90" s="298" t="str">
        <f t="shared" si="10"/>
        <v>On-board</v>
      </c>
      <c r="F90" s="25"/>
      <c r="G90" s="25">
        <f t="shared" ref="G90" si="30">IF(G27=0,,G59*G27/10^6)</f>
        <v>337.74545454545455</v>
      </c>
      <c r="H90" s="25"/>
      <c r="I90" s="25"/>
      <c r="J90" s="25"/>
      <c r="K90" s="25"/>
      <c r="L90" s="25"/>
      <c r="M90" s="25"/>
      <c r="N90" s="25"/>
      <c r="O90" s="25"/>
      <c r="P90" s="25"/>
    </row>
    <row r="91" spans="2:16">
      <c r="B91" s="296" t="str">
        <f t="shared" si="10"/>
        <v>DWDM</v>
      </c>
      <c r="C91" s="335" t="str">
        <f t="shared" si="10"/>
        <v>400 Gbps</v>
      </c>
      <c r="D91" s="298" t="str">
        <f t="shared" si="10"/>
        <v>120 km</v>
      </c>
      <c r="E91" s="298" t="str">
        <f t="shared" si="10"/>
        <v>400ZR</v>
      </c>
      <c r="F91" s="25"/>
      <c r="G91" s="25">
        <f t="shared" ref="G91" si="31">IF(G28=0,,G60*G28/10^6)</f>
        <v>1.2</v>
      </c>
      <c r="H91" s="25"/>
      <c r="I91" s="25"/>
      <c r="J91" s="25"/>
      <c r="K91" s="25"/>
      <c r="L91" s="25"/>
      <c r="M91" s="25"/>
      <c r="N91" s="25"/>
      <c r="O91" s="25"/>
      <c r="P91" s="25"/>
    </row>
    <row r="92" spans="2:16">
      <c r="B92" s="296" t="str">
        <f t="shared" si="10"/>
        <v>DWDM</v>
      </c>
      <c r="C92" s="335" t="str">
        <f t="shared" si="10"/>
        <v>400 Gbps</v>
      </c>
      <c r="D92" s="298" t="str">
        <f t="shared" si="10"/>
        <v>&gt;120 km</v>
      </c>
      <c r="E92" s="298" t="str">
        <f t="shared" si="10"/>
        <v>400ZR+   OSPF/QSFP-DD</v>
      </c>
      <c r="F92" s="25"/>
      <c r="G92" s="25">
        <f t="shared" ref="G92" si="32">IF(G29=0,,G61*G29/10^6)</f>
        <v>0.82</v>
      </c>
      <c r="H92" s="25"/>
      <c r="I92" s="25"/>
      <c r="J92" s="25"/>
      <c r="K92" s="25"/>
      <c r="L92" s="25"/>
      <c r="M92" s="25"/>
      <c r="N92" s="25"/>
      <c r="O92" s="25"/>
      <c r="P92" s="25"/>
    </row>
    <row r="93" spans="2:16">
      <c r="B93" s="296" t="str">
        <f t="shared" si="10"/>
        <v>DWDM</v>
      </c>
      <c r="C93" s="222" t="str">
        <f t="shared" si="10"/>
        <v>400 Gbps</v>
      </c>
      <c r="D93" s="283" t="str">
        <f t="shared" si="10"/>
        <v>&gt;120 km</v>
      </c>
      <c r="E93" s="283" t="str">
        <f t="shared" si="10"/>
        <v>400ZR+ CFP2</v>
      </c>
      <c r="F93" s="28"/>
      <c r="G93" s="28">
        <f t="shared" ref="G93" si="33">IF(G30=0,,G62*G30/10^6)</f>
        <v>0</v>
      </c>
      <c r="H93" s="28"/>
      <c r="I93" s="28"/>
      <c r="J93" s="28"/>
      <c r="K93" s="28"/>
      <c r="L93" s="28"/>
      <c r="M93" s="28"/>
      <c r="N93" s="28"/>
      <c r="O93" s="28"/>
      <c r="P93" s="28"/>
    </row>
    <row r="94" spans="2:16">
      <c r="B94" s="296" t="str">
        <f>B33</f>
        <v>DWDM</v>
      </c>
      <c r="C94" s="334" t="str">
        <f t="shared" ref="C94:E94" si="34">C31</f>
        <v>600 Gbps</v>
      </c>
      <c r="D94" s="252" t="str">
        <f t="shared" si="34"/>
        <v>All</v>
      </c>
      <c r="E94" s="252" t="str">
        <f t="shared" si="34"/>
        <v>On-board</v>
      </c>
      <c r="F94" s="309"/>
      <c r="G94" s="309">
        <f t="shared" ref="G94" si="35">IF(G31=0,,G63*G31/10^6)</f>
        <v>0.82</v>
      </c>
      <c r="H94" s="309"/>
      <c r="I94" s="309"/>
      <c r="J94" s="309"/>
      <c r="K94" s="309"/>
      <c r="L94" s="309"/>
      <c r="M94" s="309"/>
      <c r="N94" s="309"/>
      <c r="O94" s="309"/>
      <c r="P94" s="309"/>
    </row>
    <row r="95" spans="2:16" ht="12.75" customHeight="1">
      <c r="B95" s="296" t="str">
        <f>B31</f>
        <v>DWDM</v>
      </c>
      <c r="C95" s="252" t="str">
        <f t="shared" ref="C95:E95" si="36">C32</f>
        <v>800 Gbps</v>
      </c>
      <c r="D95" s="252" t="str">
        <f t="shared" si="36"/>
        <v>All</v>
      </c>
      <c r="E95" s="252" t="str">
        <f t="shared" si="36"/>
        <v>On-board</v>
      </c>
      <c r="F95" s="274"/>
      <c r="G95" s="274">
        <f t="shared" ref="G95" si="37">IF(G32=0,,G64*G32/10^6)</f>
        <v>0</v>
      </c>
      <c r="H95" s="274"/>
      <c r="I95" s="274"/>
      <c r="J95" s="274"/>
      <c r="K95" s="274"/>
      <c r="L95" s="274"/>
      <c r="M95" s="274"/>
      <c r="N95" s="274"/>
      <c r="O95" s="274"/>
      <c r="P95" s="274"/>
    </row>
    <row r="96" spans="2:16" ht="12.75" customHeight="1">
      <c r="B96" s="296" t="str">
        <f>B32</f>
        <v>DWDM</v>
      </c>
      <c r="C96" s="283" t="str">
        <f t="shared" ref="C96:E96" si="38">C33</f>
        <v>800 Gbps</v>
      </c>
      <c r="D96" s="283" t="str">
        <f t="shared" si="38"/>
        <v>120 km</v>
      </c>
      <c r="E96" s="283" t="str">
        <f t="shared" si="38"/>
        <v>800ZR/ZR+</v>
      </c>
      <c r="F96" s="151"/>
      <c r="G96" s="151">
        <f t="shared" ref="G96" si="39">IF(G33=0,,G65*G33/10^6)</f>
        <v>0</v>
      </c>
      <c r="H96" s="151"/>
      <c r="I96" s="151"/>
      <c r="J96" s="151"/>
      <c r="K96" s="151"/>
      <c r="L96" s="151"/>
      <c r="M96" s="151"/>
      <c r="N96" s="151"/>
      <c r="O96" s="151"/>
      <c r="P96" s="151"/>
    </row>
    <row r="97" spans="2:16" ht="12.75" customHeight="1">
      <c r="B97" s="296" t="str">
        <f>B33</f>
        <v>DWDM</v>
      </c>
      <c r="C97" s="335" t="str">
        <f t="shared" ref="C97:E97" si="40">C34</f>
        <v>1.2T</v>
      </c>
      <c r="D97" s="298" t="str">
        <f t="shared" si="40"/>
        <v>All</v>
      </c>
      <c r="E97" s="283" t="str">
        <f t="shared" si="40"/>
        <v>On-board</v>
      </c>
      <c r="F97" s="556"/>
      <c r="G97" s="556">
        <f t="shared" ref="G97" si="41">IF(G34=0,,G66*G34/10^6)</f>
        <v>0</v>
      </c>
      <c r="H97" s="556"/>
      <c r="I97" s="556"/>
      <c r="J97" s="556"/>
      <c r="K97" s="556"/>
      <c r="L97" s="556"/>
      <c r="M97" s="556"/>
      <c r="N97" s="556"/>
      <c r="O97" s="556"/>
      <c r="P97" s="556"/>
    </row>
    <row r="98" spans="2:16" ht="12.75" customHeight="1">
      <c r="B98" s="296" t="str">
        <f t="shared" ref="B98:E98" si="42">B35</f>
        <v>DWDM</v>
      </c>
      <c r="C98" s="179" t="str">
        <f t="shared" si="42"/>
        <v>1.6T</v>
      </c>
      <c r="D98" s="115" t="str">
        <f t="shared" si="42"/>
        <v>All</v>
      </c>
      <c r="E98" s="115" t="str">
        <f t="shared" si="42"/>
        <v>On-board</v>
      </c>
      <c r="F98" s="274"/>
      <c r="G98" s="274">
        <f t="shared" ref="G98" si="43">IF(G35=0,,G67*G35/10^6)</f>
        <v>0</v>
      </c>
      <c r="H98" s="274"/>
      <c r="I98" s="274"/>
      <c r="J98" s="274"/>
      <c r="K98" s="274"/>
      <c r="L98" s="274"/>
      <c r="M98" s="274"/>
      <c r="N98" s="274"/>
      <c r="O98" s="274"/>
      <c r="P98" s="274"/>
    </row>
    <row r="99" spans="2:16">
      <c r="B99" s="194" t="s">
        <v>35</v>
      </c>
      <c r="C99" s="42" t="s">
        <v>24</v>
      </c>
      <c r="D99" s="115" t="s">
        <v>24</v>
      </c>
      <c r="E99" s="42" t="s">
        <v>24</v>
      </c>
      <c r="F99" s="199">
        <f>SUM(F71:F98)</f>
        <v>3757.3280952727268</v>
      </c>
      <c r="G99" s="199">
        <f t="shared" ref="G99" si="44">SUM(G71:G98)</f>
        <v>3740.8947562632848</v>
      </c>
      <c r="H99" s="199"/>
      <c r="I99" s="199"/>
      <c r="J99" s="199"/>
      <c r="K99" s="199"/>
      <c r="L99" s="199"/>
      <c r="M99" s="199"/>
      <c r="N99" s="199"/>
      <c r="O99" s="199"/>
      <c r="P99" s="199"/>
    </row>
    <row r="100" spans="2:16">
      <c r="F100" s="52">
        <v>-0.23556064849351765</v>
      </c>
      <c r="G100" s="52">
        <f>IF(F99=0,"",G99/F99-1)</f>
        <v>-4.3736768769587764E-3</v>
      </c>
      <c r="H100" s="52"/>
      <c r="I100" s="52"/>
      <c r="J100" s="52"/>
      <c r="K100" s="52"/>
      <c r="L100" s="52"/>
      <c r="M100" s="52"/>
      <c r="N100" s="52"/>
      <c r="O100" s="52"/>
      <c r="P100" s="52"/>
    </row>
    <row r="101" spans="2:16" ht="15.6">
      <c r="D101" s="449" t="s">
        <v>378</v>
      </c>
      <c r="E101" s="446"/>
      <c r="F101" s="447">
        <f>SUMPRODUCT($A$8:$A$35,F8:F35)</f>
        <v>73386002.5</v>
      </c>
      <c r="G101" s="447">
        <f>SUMPRODUCT($A$8:$A$35,G8:G35)</f>
        <v>101745687</v>
      </c>
      <c r="H101" s="447"/>
      <c r="I101" s="447"/>
      <c r="J101" s="447"/>
      <c r="K101" s="447"/>
      <c r="L101" s="447"/>
      <c r="M101" s="447"/>
      <c r="N101" s="447"/>
      <c r="O101" s="447"/>
      <c r="P101" s="447"/>
    </row>
    <row r="102" spans="2:16">
      <c r="D102" s="446"/>
      <c r="E102" s="446"/>
      <c r="F102" s="448">
        <f>F99*10^6/F101</f>
        <v>51.199519898535513</v>
      </c>
      <c r="G102" s="448">
        <f t="shared" ref="G102" si="45">G99*10^6/G101</f>
        <v>36.767108921907273</v>
      </c>
      <c r="H102" s="448"/>
      <c r="I102" s="448"/>
      <c r="J102" s="448"/>
      <c r="K102" s="448"/>
      <c r="L102" s="448"/>
      <c r="M102" s="448"/>
      <c r="N102" s="448"/>
      <c r="O102" s="448"/>
      <c r="P102" s="448"/>
    </row>
    <row r="103" spans="2:16">
      <c r="F103" s="557">
        <f>SUMPRODUCT(F8:F35,F40:F67)/10^6-F99</f>
        <v>0</v>
      </c>
      <c r="G103" s="557">
        <f t="shared" ref="G103" si="46">SUMPRODUCT(G8:G35,G40:G67)/10^6-G99</f>
        <v>0</v>
      </c>
      <c r="H103" s="557"/>
      <c r="I103" s="557"/>
      <c r="J103" s="557"/>
      <c r="K103" s="557"/>
      <c r="L103" s="557"/>
      <c r="M103" s="557"/>
      <c r="N103" s="557"/>
      <c r="O103" s="557"/>
      <c r="P103" s="557"/>
    </row>
    <row r="105" spans="2:16">
      <c r="F105" s="268">
        <f>SUM(F77:F80)*10^6/SUM(F14:F17)</f>
        <v>479.07420454329076</v>
      </c>
      <c r="G105" s="268">
        <f>SUM(G77:G80)*10^6/SUM(G14:G17)</f>
        <v>391.63085052651763</v>
      </c>
    </row>
    <row r="106" spans="2:16" ht="15.6">
      <c r="D106" s="539" t="s">
        <v>470</v>
      </c>
      <c r="E106" s="539"/>
    </row>
    <row r="107" spans="2:16">
      <c r="D107" s="536" t="s">
        <v>472</v>
      </c>
      <c r="E107" s="536"/>
      <c r="F107" s="537">
        <v>73.386002500000004</v>
      </c>
      <c r="G107" s="537">
        <f>SUMPRODUCT($A$8:$A$35,G$8:G$35)/10^6</f>
        <v>101.745687</v>
      </c>
      <c r="H107" s="537"/>
      <c r="I107" s="537"/>
      <c r="J107" s="537"/>
      <c r="K107" s="537"/>
      <c r="L107" s="537"/>
      <c r="M107" s="537"/>
      <c r="N107" s="537"/>
      <c r="O107" s="537"/>
      <c r="P107" s="537"/>
    </row>
    <row r="108" spans="2:16">
      <c r="D108" s="541" t="s">
        <v>471</v>
      </c>
      <c r="E108" s="541"/>
      <c r="F108" s="540">
        <v>600</v>
      </c>
      <c r="G108" s="540">
        <f>F108+25</f>
        <v>625</v>
      </c>
      <c r="H108" s="540"/>
      <c r="I108" s="540"/>
      <c r="J108" s="540"/>
      <c r="K108" s="540"/>
      <c r="L108" s="540"/>
      <c r="M108" s="540"/>
      <c r="N108" s="540"/>
      <c r="O108" s="540"/>
      <c r="P108" s="540"/>
    </row>
    <row r="109" spans="2:16">
      <c r="D109" s="536" t="s">
        <v>473</v>
      </c>
      <c r="E109" s="536"/>
      <c r="F109" s="537">
        <v>1.8</v>
      </c>
      <c r="G109" s="537">
        <f t="shared" ref="G109" si="47">G108*G31/10^6</f>
        <v>5.1249999999999997E-2</v>
      </c>
      <c r="H109" s="537"/>
      <c r="I109" s="537"/>
      <c r="J109" s="537"/>
      <c r="K109" s="537"/>
      <c r="L109" s="537"/>
      <c r="M109" s="537"/>
      <c r="N109" s="537"/>
      <c r="O109" s="537"/>
      <c r="P109" s="537"/>
    </row>
    <row r="110" spans="2:16">
      <c r="D110" s="536" t="s">
        <v>474</v>
      </c>
      <c r="E110" s="536">
        <v>86</v>
      </c>
      <c r="F110" s="537">
        <v>265.71387682846699</v>
      </c>
      <c r="G110" s="537">
        <f t="shared" ref="G110" si="48">G107+G109+F110</f>
        <v>367.51081382846701</v>
      </c>
      <c r="H110" s="537"/>
      <c r="I110" s="537"/>
      <c r="J110" s="537"/>
      <c r="K110" s="537"/>
      <c r="L110" s="537"/>
      <c r="M110" s="537"/>
      <c r="N110" s="537"/>
      <c r="O110" s="537"/>
      <c r="P110" s="537"/>
    </row>
    <row r="111" spans="2:16">
      <c r="D111" s="536"/>
      <c r="E111" s="536"/>
      <c r="F111" s="538">
        <v>0.39461943699839175</v>
      </c>
      <c r="G111" s="538">
        <f t="shared" ref="G111" si="49">G110/F110-1</f>
        <v>0.38310734168285676</v>
      </c>
      <c r="H111" s="538"/>
      <c r="I111" s="538"/>
      <c r="J111" s="538"/>
      <c r="K111" s="538"/>
      <c r="L111" s="538"/>
      <c r="M111" s="538"/>
      <c r="N111" s="538"/>
      <c r="O111" s="538"/>
      <c r="P111" s="538"/>
    </row>
  </sheetData>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sheetPr>
  <dimension ref="B2:N36"/>
  <sheetViews>
    <sheetView showGridLines="0" zoomScale="70" zoomScaleNormal="70" zoomScalePageLayoutView="70" workbookViewId="0"/>
  </sheetViews>
  <sheetFormatPr defaultColWidth="8.44140625" defaultRowHeight="13.2"/>
  <cols>
    <col min="1" max="1" width="4.44140625" customWidth="1"/>
    <col min="2" max="2" width="16.77734375" customWidth="1"/>
    <col min="3" max="3" width="15.44140625" customWidth="1"/>
    <col min="4" max="14" width="13.21875" customWidth="1"/>
  </cols>
  <sheetData>
    <row r="2" spans="2:14" ht="17.399999999999999">
      <c r="B2" s="71" t="str">
        <f>Introduction!B2</f>
        <v xml:space="preserve">LightCounting Optical Components Market Forecast </v>
      </c>
    </row>
    <row r="3" spans="2:14" ht="15">
      <c r="B3" s="598" t="str">
        <f>Introduction!B3</f>
        <v>Published April 28, 2023 - SAMPLE SPREADSHEET</v>
      </c>
    </row>
    <row r="4" spans="2:14" ht="15.6">
      <c r="B4" s="186" t="s">
        <v>160</v>
      </c>
    </row>
    <row r="5" spans="2:14" ht="15.6">
      <c r="B5" s="78"/>
    </row>
    <row r="6" spans="2:14" ht="15">
      <c r="B6" s="294" t="s">
        <v>0</v>
      </c>
      <c r="E6" s="465"/>
      <c r="I6" s="452"/>
    </row>
    <row r="7" spans="2:14">
      <c r="B7" s="190" t="s">
        <v>85</v>
      </c>
      <c r="C7" s="466" t="s">
        <v>86</v>
      </c>
      <c r="D7" s="1">
        <v>2018</v>
      </c>
      <c r="E7" s="1">
        <v>2019</v>
      </c>
      <c r="F7" s="1">
        <v>2020</v>
      </c>
      <c r="G7" s="1">
        <v>2021</v>
      </c>
      <c r="H7" s="1">
        <v>2022</v>
      </c>
      <c r="I7" s="1">
        <v>2023</v>
      </c>
      <c r="J7" s="1">
        <v>2024</v>
      </c>
      <c r="K7" s="1">
        <v>2025</v>
      </c>
      <c r="L7" s="1">
        <v>2026</v>
      </c>
      <c r="M7" s="1">
        <v>2027</v>
      </c>
      <c r="N7" s="1">
        <v>2028</v>
      </c>
    </row>
    <row r="8" spans="2:14">
      <c r="B8" s="480" t="s">
        <v>322</v>
      </c>
      <c r="C8" s="480" t="s">
        <v>323</v>
      </c>
      <c r="D8" s="481">
        <v>14467</v>
      </c>
      <c r="E8" s="481">
        <v>17118</v>
      </c>
      <c r="F8" s="481"/>
      <c r="G8" s="481"/>
      <c r="H8" s="481"/>
      <c r="I8" s="481"/>
      <c r="J8" s="481"/>
      <c r="K8" s="481"/>
      <c r="L8" s="481"/>
      <c r="M8" s="481"/>
      <c r="N8" s="481"/>
    </row>
    <row r="9" spans="2:14">
      <c r="B9" s="480" t="s">
        <v>324</v>
      </c>
      <c r="C9" s="480" t="s">
        <v>325</v>
      </c>
      <c r="D9" s="481">
        <v>43136</v>
      </c>
      <c r="E9" s="481">
        <v>77356</v>
      </c>
      <c r="F9" s="481"/>
      <c r="G9" s="481"/>
      <c r="H9" s="481"/>
      <c r="I9" s="481"/>
      <c r="J9" s="481"/>
      <c r="K9" s="481"/>
      <c r="L9" s="481"/>
      <c r="M9" s="481"/>
      <c r="N9" s="481"/>
    </row>
    <row r="10" spans="2:14">
      <c r="B10" s="482" t="s">
        <v>326</v>
      </c>
      <c r="C10" s="482" t="s">
        <v>327</v>
      </c>
      <c r="D10" s="468">
        <v>5964</v>
      </c>
      <c r="E10" s="468">
        <v>8376</v>
      </c>
      <c r="F10" s="468"/>
      <c r="G10" s="468"/>
      <c r="H10" s="468"/>
      <c r="I10" s="468"/>
      <c r="J10" s="468"/>
      <c r="K10" s="468"/>
      <c r="L10" s="468"/>
      <c r="M10" s="468"/>
      <c r="N10" s="468"/>
    </row>
    <row r="11" spans="2:14">
      <c r="B11" s="482" t="s">
        <v>324</v>
      </c>
      <c r="C11" s="482" t="s">
        <v>328</v>
      </c>
      <c r="D11" s="468">
        <v>25010</v>
      </c>
      <c r="E11" s="468">
        <v>52226</v>
      </c>
      <c r="F11" s="468"/>
      <c r="G11" s="468"/>
      <c r="H11" s="468"/>
      <c r="I11" s="468"/>
      <c r="J11" s="468"/>
      <c r="K11" s="468"/>
      <c r="L11" s="468"/>
      <c r="M11" s="468"/>
      <c r="N11" s="468"/>
    </row>
    <row r="12" spans="2:14">
      <c r="B12" s="479" t="s">
        <v>324</v>
      </c>
      <c r="C12" s="479" t="s">
        <v>425</v>
      </c>
      <c r="D12" s="468">
        <v>0</v>
      </c>
      <c r="E12" s="468">
        <v>0</v>
      </c>
      <c r="F12" s="468"/>
      <c r="G12" s="468"/>
      <c r="H12" s="468"/>
      <c r="I12" s="468"/>
      <c r="J12" s="468"/>
      <c r="K12" s="468"/>
      <c r="L12" s="468"/>
      <c r="M12" s="468"/>
      <c r="N12" s="468"/>
    </row>
    <row r="13" spans="2:14">
      <c r="B13" s="300" t="s">
        <v>329</v>
      </c>
      <c r="C13" s="300" t="s">
        <v>24</v>
      </c>
      <c r="D13" s="113">
        <v>0</v>
      </c>
      <c r="E13" s="113">
        <v>0</v>
      </c>
      <c r="F13" s="113"/>
      <c r="G13" s="113"/>
      <c r="H13" s="113"/>
      <c r="I13" s="113"/>
      <c r="J13" s="113"/>
      <c r="K13" s="113"/>
      <c r="L13" s="113"/>
      <c r="M13" s="113"/>
      <c r="N13" s="113"/>
    </row>
    <row r="14" spans="2:14">
      <c r="B14" s="202" t="s">
        <v>101</v>
      </c>
      <c r="C14" s="202" t="s">
        <v>24</v>
      </c>
      <c r="D14" s="469">
        <f>SUM(D8:D13)</f>
        <v>88577</v>
      </c>
      <c r="E14" s="469">
        <f t="shared" ref="E14" si="0">SUM(E8:E13)</f>
        <v>155076</v>
      </c>
      <c r="F14" s="469"/>
      <c r="G14" s="469"/>
      <c r="H14" s="469"/>
      <c r="I14" s="469"/>
      <c r="J14" s="469"/>
      <c r="K14" s="469"/>
      <c r="L14" s="469"/>
      <c r="M14" s="469"/>
      <c r="N14" s="469"/>
    </row>
    <row r="15" spans="2:14">
      <c r="D15" s="52">
        <v>0.46806218509679121</v>
      </c>
      <c r="E15" s="52">
        <f t="shared" ref="E15" si="1">IF(D14=0,"",E14/D14-1)</f>
        <v>0.75074793682332897</v>
      </c>
      <c r="F15" s="52"/>
      <c r="G15" s="52"/>
      <c r="H15" s="52"/>
      <c r="I15" s="52"/>
      <c r="J15" s="52"/>
      <c r="K15" s="52"/>
      <c r="L15" s="52"/>
      <c r="M15" s="52"/>
      <c r="N15" s="52"/>
    </row>
    <row r="16" spans="2:14">
      <c r="B16" s="294" t="s">
        <v>112</v>
      </c>
    </row>
    <row r="17" spans="2:14">
      <c r="B17" s="190" t="s">
        <v>85</v>
      </c>
      <c r="C17" s="466" t="s">
        <v>86</v>
      </c>
      <c r="D17" s="1">
        <v>2018</v>
      </c>
      <c r="E17" s="1">
        <v>2019</v>
      </c>
      <c r="F17" s="1">
        <v>2020</v>
      </c>
      <c r="G17" s="1">
        <v>2021</v>
      </c>
      <c r="H17" s="1">
        <v>2022</v>
      </c>
      <c r="I17" s="1">
        <v>2023</v>
      </c>
      <c r="J17" s="1">
        <f t="shared" ref="J17:K17" si="2">J7</f>
        <v>2024</v>
      </c>
      <c r="K17" s="1">
        <f t="shared" si="2"/>
        <v>2025</v>
      </c>
      <c r="L17" s="1">
        <f t="shared" ref="L17:N17" si="3">L7</f>
        <v>2026</v>
      </c>
      <c r="M17" s="1">
        <f t="shared" si="3"/>
        <v>2027</v>
      </c>
      <c r="N17" s="1">
        <f t="shared" si="3"/>
        <v>2028</v>
      </c>
    </row>
    <row r="18" spans="2:14">
      <c r="B18" s="467" t="str">
        <f t="shared" ref="B18:C22" si="4">B8</f>
        <v>Fixed Grid</v>
      </c>
      <c r="C18" s="467" t="str">
        <f t="shared" si="4"/>
        <v xml:space="preserve"> all</v>
      </c>
      <c r="D18" s="107">
        <v>2698.3524508129121</v>
      </c>
      <c r="E18" s="107">
        <v>2253.037153873116</v>
      </c>
      <c r="F18" s="107"/>
      <c r="G18" s="107"/>
      <c r="H18" s="107"/>
      <c r="I18" s="107"/>
      <c r="J18" s="107"/>
      <c r="K18" s="107"/>
      <c r="L18" s="107"/>
      <c r="M18" s="107"/>
      <c r="N18" s="107"/>
    </row>
    <row r="19" spans="2:14">
      <c r="B19" s="480" t="str">
        <f t="shared" si="4"/>
        <v>Flex Grid</v>
      </c>
      <c r="C19" s="480" t="str">
        <f t="shared" si="4"/>
        <v>single 1x9</v>
      </c>
      <c r="D19" s="106">
        <v>3285.3989891360379</v>
      </c>
      <c r="E19" s="106">
        <v>2575.1280293113782</v>
      </c>
      <c r="F19" s="106"/>
      <c r="G19" s="106"/>
      <c r="H19" s="106"/>
      <c r="I19" s="106"/>
      <c r="J19" s="106"/>
      <c r="K19" s="106"/>
      <c r="L19" s="106"/>
      <c r="M19" s="106"/>
      <c r="N19" s="106"/>
    </row>
    <row r="20" spans="2:14">
      <c r="B20" s="482" t="str">
        <f t="shared" si="4"/>
        <v xml:space="preserve">Flex Grid </v>
      </c>
      <c r="C20" s="482" t="str">
        <f t="shared" si="4"/>
        <v>twin 1x9</v>
      </c>
      <c r="D20" s="65">
        <v>4639.5145471280339</v>
      </c>
      <c r="E20" s="65">
        <v>4354.926323685092</v>
      </c>
      <c r="F20" s="65"/>
      <c r="G20" s="65"/>
      <c r="H20" s="65"/>
      <c r="I20" s="65"/>
      <c r="J20" s="65"/>
      <c r="K20" s="65"/>
      <c r="L20" s="65"/>
      <c r="M20" s="65"/>
      <c r="N20" s="65"/>
    </row>
    <row r="21" spans="2:14">
      <c r="B21" s="482" t="str">
        <f t="shared" si="4"/>
        <v>Flex Grid</v>
      </c>
      <c r="C21" s="482" t="str">
        <f t="shared" si="4"/>
        <v xml:space="preserve">twin 1x20 </v>
      </c>
      <c r="D21" s="65">
        <v>6273.1787733420033</v>
      </c>
      <c r="E21" s="65">
        <v>4680.3587381231673</v>
      </c>
      <c r="F21" s="65"/>
      <c r="G21" s="65"/>
      <c r="H21" s="65"/>
      <c r="I21" s="65"/>
      <c r="J21" s="65"/>
      <c r="K21" s="65"/>
      <c r="L21" s="65"/>
      <c r="M21" s="65"/>
      <c r="N21" s="65"/>
    </row>
    <row r="22" spans="2:14">
      <c r="B22" s="479" t="str">
        <f t="shared" si="4"/>
        <v>Flex Grid</v>
      </c>
      <c r="C22" s="479" t="str">
        <f t="shared" si="4"/>
        <v>L-band</v>
      </c>
      <c r="D22" s="66">
        <v>0</v>
      </c>
      <c r="E22" s="66">
        <v>0</v>
      </c>
      <c r="F22" s="66"/>
      <c r="G22" s="66"/>
      <c r="H22" s="66"/>
      <c r="I22" s="66"/>
      <c r="J22" s="66"/>
      <c r="K22" s="66"/>
      <c r="L22" s="66"/>
      <c r="M22" s="66"/>
      <c r="N22" s="66"/>
    </row>
    <row r="23" spans="2:14">
      <c r="B23" s="202" t="str">
        <f t="shared" ref="B23:C23" si="5">B13</f>
        <v>Next Generation</v>
      </c>
      <c r="C23" s="202" t="str">
        <f t="shared" si="5"/>
        <v>All</v>
      </c>
      <c r="D23" s="65">
        <v>0</v>
      </c>
      <c r="E23" s="65">
        <v>0</v>
      </c>
      <c r="F23" s="65"/>
      <c r="G23" s="65"/>
      <c r="H23" s="65"/>
      <c r="I23" s="65"/>
      <c r="J23" s="65"/>
      <c r="K23" s="65"/>
      <c r="L23" s="65"/>
      <c r="M23" s="65"/>
      <c r="N23" s="65"/>
    </row>
    <row r="24" spans="2:14">
      <c r="B24" s="202" t="s">
        <v>101</v>
      </c>
      <c r="C24" s="202" t="s">
        <v>24</v>
      </c>
      <c r="D24" s="107">
        <f>D34*10^6/D14</f>
        <v>4124.3020375677388</v>
      </c>
      <c r="E24" s="107">
        <f t="shared" ref="E24" si="6">E34*10^6/E14</f>
        <v>3344.6979041232553</v>
      </c>
      <c r="F24" s="107"/>
      <c r="G24" s="107"/>
      <c r="H24" s="107"/>
      <c r="I24" s="107"/>
      <c r="J24" s="107"/>
      <c r="K24" s="107"/>
      <c r="L24" s="107"/>
      <c r="M24" s="107"/>
      <c r="N24" s="107"/>
    </row>
    <row r="26" spans="2:14">
      <c r="B26" s="294" t="s">
        <v>1</v>
      </c>
      <c r="D26" s="52"/>
      <c r="E26" s="52"/>
      <c r="F26" s="52"/>
      <c r="G26" s="52"/>
      <c r="H26" s="52"/>
      <c r="I26" s="52"/>
      <c r="J26" s="52"/>
      <c r="K26" s="52"/>
      <c r="L26" s="52"/>
      <c r="M26" s="52"/>
      <c r="N26" s="52"/>
    </row>
    <row r="27" spans="2:14">
      <c r="B27" s="190" t="s">
        <v>85</v>
      </c>
      <c r="C27" s="466" t="s">
        <v>86</v>
      </c>
      <c r="D27" s="1">
        <v>2018</v>
      </c>
      <c r="E27" s="1">
        <v>2019</v>
      </c>
      <c r="F27" s="1">
        <v>2020</v>
      </c>
      <c r="G27" s="1">
        <v>2021</v>
      </c>
      <c r="H27" s="1">
        <v>2022</v>
      </c>
      <c r="I27" s="1">
        <v>2023</v>
      </c>
      <c r="J27" s="1">
        <f t="shared" ref="J27:K27" si="7">J7</f>
        <v>2024</v>
      </c>
      <c r="K27" s="1">
        <f t="shared" si="7"/>
        <v>2025</v>
      </c>
      <c r="L27" s="1">
        <f t="shared" ref="L27:N27" si="8">L7</f>
        <v>2026</v>
      </c>
      <c r="M27" s="1">
        <f t="shared" si="8"/>
        <v>2027</v>
      </c>
      <c r="N27" s="1">
        <f t="shared" si="8"/>
        <v>2028</v>
      </c>
    </row>
    <row r="28" spans="2:14">
      <c r="B28" s="467" t="str">
        <f t="shared" ref="B28:C34" si="9">B8</f>
        <v>Fixed Grid</v>
      </c>
      <c r="C28" s="467" t="str">
        <f t="shared" si="9"/>
        <v xml:space="preserve"> all</v>
      </c>
      <c r="D28" s="107">
        <f>IF(D8=0,,D8*D18/10^6)</f>
        <v>39.037064905910405</v>
      </c>
      <c r="E28" s="107">
        <f t="shared" ref="E28" si="10">IF(E8=0,,E8*E18/10^6)</f>
        <v>38.567489999999999</v>
      </c>
      <c r="F28" s="107"/>
      <c r="G28" s="107"/>
      <c r="H28" s="107"/>
      <c r="I28" s="107"/>
      <c r="J28" s="107"/>
      <c r="K28" s="107"/>
      <c r="L28" s="107"/>
      <c r="M28" s="107"/>
      <c r="N28" s="107"/>
    </row>
    <row r="29" spans="2:14">
      <c r="B29" s="480" t="str">
        <f t="shared" si="9"/>
        <v>Flex Grid</v>
      </c>
      <c r="C29" s="480" t="str">
        <f t="shared" si="9"/>
        <v>single 1x9</v>
      </c>
      <c r="D29" s="106">
        <f t="shared" ref="D29" si="11">IF(D9=0,,D9*D19/10^6)</f>
        <v>141.71897079537212</v>
      </c>
      <c r="E29" s="106">
        <f t="shared" ref="E29" si="12">IF(E9=0,,E9*E19/10^6)</f>
        <v>199.20160383541099</v>
      </c>
      <c r="F29" s="106"/>
      <c r="G29" s="106"/>
      <c r="H29" s="106"/>
      <c r="I29" s="106"/>
      <c r="J29" s="106"/>
      <c r="K29" s="106"/>
      <c r="L29" s="106"/>
      <c r="M29" s="106"/>
      <c r="N29" s="106"/>
    </row>
    <row r="30" spans="2:14">
      <c r="B30" s="482" t="str">
        <f t="shared" si="9"/>
        <v xml:space="preserve">Flex Grid </v>
      </c>
      <c r="C30" s="482" t="str">
        <f t="shared" si="9"/>
        <v>twin 1x9</v>
      </c>
      <c r="D30" s="65">
        <f t="shared" ref="D30" si="13">IF(D10=0,,D10*D20/10^6)</f>
        <v>27.670064759071593</v>
      </c>
      <c r="E30" s="65">
        <f t="shared" ref="E30" si="14">IF(E10=0,,E10*E20/10^6)</f>
        <v>36.476862887186336</v>
      </c>
      <c r="F30" s="65"/>
      <c r="G30" s="65"/>
      <c r="H30" s="65"/>
      <c r="I30" s="65"/>
      <c r="J30" s="65"/>
      <c r="K30" s="65"/>
      <c r="L30" s="65"/>
      <c r="M30" s="65"/>
      <c r="N30" s="65"/>
    </row>
    <row r="31" spans="2:14">
      <c r="B31" s="482" t="str">
        <f t="shared" si="9"/>
        <v>Flex Grid</v>
      </c>
      <c r="C31" s="482" t="str">
        <f t="shared" si="9"/>
        <v xml:space="preserve">twin 1x20 </v>
      </c>
      <c r="D31" s="65">
        <f t="shared" ref="D31" si="15">IF(D11=0,,D11*D21/10^6)</f>
        <v>156.89220112128351</v>
      </c>
      <c r="E31" s="65">
        <f t="shared" ref="E31" si="16">IF(E11=0,,E11*E21/10^6)</f>
        <v>244.43641545722053</v>
      </c>
      <c r="F31" s="65"/>
      <c r="G31" s="65"/>
      <c r="H31" s="65"/>
      <c r="I31" s="65"/>
      <c r="J31" s="65"/>
      <c r="K31" s="65"/>
      <c r="L31" s="65"/>
      <c r="M31" s="65"/>
      <c r="N31" s="65"/>
    </row>
    <row r="32" spans="2:14">
      <c r="B32" s="479" t="str">
        <f t="shared" si="9"/>
        <v>Flex Grid</v>
      </c>
      <c r="C32" s="479" t="str">
        <f t="shared" si="9"/>
        <v>L-band</v>
      </c>
      <c r="D32" s="66">
        <f t="shared" ref="D32" si="17">IF(D12=0,,D12*D22/10^6)</f>
        <v>0</v>
      </c>
      <c r="E32" s="66">
        <f t="shared" ref="E32" si="18">IF(E12=0,,E12*E22/10^6)</f>
        <v>0</v>
      </c>
      <c r="F32" s="66"/>
      <c r="G32" s="66"/>
      <c r="H32" s="66"/>
      <c r="I32" s="66"/>
      <c r="J32" s="66"/>
      <c r="K32" s="66"/>
      <c r="L32" s="66"/>
      <c r="M32" s="66"/>
      <c r="N32" s="66"/>
    </row>
    <row r="33" spans="2:14">
      <c r="B33" s="202" t="str">
        <f t="shared" si="9"/>
        <v>Next Generation</v>
      </c>
      <c r="C33" s="202" t="str">
        <f t="shared" si="9"/>
        <v>All</v>
      </c>
      <c r="D33" s="65">
        <f t="shared" ref="D33" si="19">IF(D13=0,,D13*D23/10^6)</f>
        <v>0</v>
      </c>
      <c r="E33" s="65">
        <f t="shared" ref="E33" si="20">IF(E13=0,,E13*E23/10^6)</f>
        <v>0</v>
      </c>
      <c r="F33" s="65"/>
      <c r="G33" s="65"/>
      <c r="H33" s="65"/>
      <c r="I33" s="65"/>
      <c r="J33" s="65"/>
      <c r="K33" s="65"/>
      <c r="L33" s="65"/>
      <c r="M33" s="65"/>
      <c r="N33" s="65"/>
    </row>
    <row r="34" spans="2:14">
      <c r="B34" s="202" t="str">
        <f t="shared" si="9"/>
        <v>Total</v>
      </c>
      <c r="C34" s="202" t="str">
        <f t="shared" si="9"/>
        <v>All</v>
      </c>
      <c r="D34" s="107">
        <f t="shared" ref="D34:E34" si="21">SUM(D28:D33)</f>
        <v>365.31830158163763</v>
      </c>
      <c r="E34" s="107">
        <f t="shared" si="21"/>
        <v>518.68237217981789</v>
      </c>
      <c r="F34" s="107"/>
      <c r="G34" s="107"/>
      <c r="H34" s="107"/>
      <c r="I34" s="107"/>
      <c r="J34" s="107"/>
      <c r="K34" s="107"/>
      <c r="L34" s="107"/>
      <c r="M34" s="107"/>
      <c r="N34" s="107"/>
    </row>
    <row r="35" spans="2:14">
      <c r="D35" s="52">
        <v>0.46073367017025979</v>
      </c>
      <c r="E35" s="52">
        <f t="shared" ref="E35" si="22">IF(D34=0,"",E34/D34-1)</f>
        <v>0.41980943723375996</v>
      </c>
      <c r="F35" s="52"/>
      <c r="G35" s="52"/>
      <c r="H35" s="52"/>
      <c r="I35" s="52"/>
      <c r="J35" s="52"/>
      <c r="K35" s="52"/>
      <c r="L35" s="52"/>
      <c r="M35" s="52"/>
      <c r="N35" s="52"/>
    </row>
    <row r="36" spans="2:14">
      <c r="D36" s="483"/>
      <c r="E36" s="483"/>
      <c r="F36" s="483"/>
      <c r="G36" s="483"/>
      <c r="H36" s="483"/>
      <c r="I36" s="483"/>
      <c r="J36" s="483"/>
      <c r="K36" s="483"/>
      <c r="L36" s="483"/>
      <c r="M36" s="483"/>
      <c r="N36" s="483"/>
    </row>
  </sheetData>
  <pageMargins left="0.7" right="0.7" top="0.75" bottom="0.75" header="0.3" footer="0.3"/>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sheetPr>
  <dimension ref="B2:M23"/>
  <sheetViews>
    <sheetView showGridLines="0" zoomScale="70" zoomScaleNormal="70" zoomScalePageLayoutView="70" workbookViewId="0"/>
  </sheetViews>
  <sheetFormatPr defaultColWidth="8.44140625" defaultRowHeight="13.2"/>
  <cols>
    <col min="1" max="1" width="4.44140625" customWidth="1"/>
    <col min="2" max="2" width="20.44140625" customWidth="1"/>
    <col min="3" max="8" width="11.44140625" customWidth="1"/>
    <col min="9" max="13" width="13.21875" customWidth="1"/>
  </cols>
  <sheetData>
    <row r="2" spans="2:13" ht="17.399999999999999">
      <c r="B2" s="71" t="str">
        <f>Introduction!B2</f>
        <v xml:space="preserve">LightCounting Optical Components Market Forecast </v>
      </c>
    </row>
    <row r="3" spans="2:13" ht="15">
      <c r="B3" s="598" t="str">
        <f>Introduction!B3</f>
        <v>Published April 28, 2023 - SAMPLE SPREADSHEET</v>
      </c>
    </row>
    <row r="4" spans="2:13" ht="15.6">
      <c r="B4" s="186" t="s">
        <v>161</v>
      </c>
    </row>
    <row r="6" spans="2:13" ht="15">
      <c r="B6" s="294" t="s">
        <v>0</v>
      </c>
      <c r="D6" s="452"/>
      <c r="I6" s="452"/>
    </row>
    <row r="7" spans="2:13">
      <c r="B7" s="190" t="s">
        <v>67</v>
      </c>
      <c r="C7" s="1">
        <v>2018</v>
      </c>
      <c r="D7" s="1">
        <v>2019</v>
      </c>
      <c r="E7" s="1">
        <v>2020</v>
      </c>
      <c r="F7" s="1">
        <v>2021</v>
      </c>
      <c r="G7" s="1">
        <v>2022</v>
      </c>
      <c r="H7" s="1">
        <v>2023</v>
      </c>
      <c r="I7" s="1">
        <v>2024</v>
      </c>
      <c r="J7" s="1">
        <v>2025</v>
      </c>
      <c r="K7" s="1">
        <v>2026</v>
      </c>
      <c r="L7" s="1">
        <v>2027</v>
      </c>
      <c r="M7" s="1">
        <v>2028</v>
      </c>
    </row>
    <row r="8" spans="2:13">
      <c r="B8" s="59" t="s">
        <v>505</v>
      </c>
      <c r="C8" s="219">
        <v>537965</v>
      </c>
      <c r="D8" s="219">
        <v>615483</v>
      </c>
      <c r="E8" s="219"/>
      <c r="F8" s="219"/>
      <c r="G8" s="219"/>
      <c r="H8" s="219"/>
      <c r="I8" s="219"/>
      <c r="J8" s="219"/>
      <c r="K8" s="219"/>
      <c r="L8" s="219"/>
      <c r="M8" s="219"/>
    </row>
    <row r="9" spans="2:13">
      <c r="B9" s="59" t="s">
        <v>506</v>
      </c>
      <c r="C9" s="219">
        <v>0</v>
      </c>
      <c r="D9" s="219">
        <v>68387</v>
      </c>
      <c r="E9" s="219"/>
      <c r="F9" s="219"/>
      <c r="G9" s="219"/>
      <c r="H9" s="219"/>
      <c r="I9" s="219"/>
      <c r="J9" s="219"/>
      <c r="K9" s="219"/>
      <c r="L9" s="219"/>
      <c r="M9" s="219"/>
    </row>
    <row r="10" spans="2:13">
      <c r="B10" s="202" t="s">
        <v>101</v>
      </c>
      <c r="C10" s="113">
        <f>SUM(C8:C9)</f>
        <v>537965</v>
      </c>
      <c r="D10" s="113">
        <f t="shared" ref="D10" si="0">SUM(D8:D9)</f>
        <v>683870</v>
      </c>
      <c r="E10" s="113"/>
      <c r="F10" s="113"/>
      <c r="G10" s="113"/>
      <c r="H10" s="113"/>
      <c r="I10" s="113"/>
      <c r="J10" s="113"/>
      <c r="K10" s="113"/>
      <c r="L10" s="113"/>
      <c r="M10" s="113"/>
    </row>
    <row r="11" spans="2:13">
      <c r="C11" s="52"/>
      <c r="D11" s="52">
        <f t="shared" ref="D11" si="1">IF(C10=0,"",D10/C10-1)</f>
        <v>0.27121652895634485</v>
      </c>
      <c r="E11" s="52"/>
      <c r="F11" s="52"/>
      <c r="G11" s="52"/>
      <c r="H11" s="52"/>
      <c r="I11" s="52"/>
      <c r="J11" s="52"/>
      <c r="K11" s="52"/>
      <c r="L11" s="52"/>
      <c r="M11" s="52"/>
    </row>
    <row r="12" spans="2:13">
      <c r="B12" s="294" t="s">
        <v>112</v>
      </c>
    </row>
    <row r="13" spans="2:13">
      <c r="B13" s="190" t="s">
        <v>67</v>
      </c>
      <c r="C13" s="1">
        <v>2018</v>
      </c>
      <c r="D13" s="1">
        <v>2019</v>
      </c>
      <c r="E13" s="1">
        <v>2020</v>
      </c>
      <c r="F13" s="1">
        <v>2021</v>
      </c>
      <c r="G13" s="1">
        <v>2022</v>
      </c>
      <c r="H13" s="1">
        <v>2023</v>
      </c>
      <c r="I13" s="1">
        <f t="shared" ref="I13:M13" si="2">I7</f>
        <v>2024</v>
      </c>
      <c r="J13" s="1">
        <f t="shared" si="2"/>
        <v>2025</v>
      </c>
      <c r="K13" s="1">
        <f t="shared" si="2"/>
        <v>2026</v>
      </c>
      <c r="L13" s="1">
        <f t="shared" si="2"/>
        <v>2027</v>
      </c>
      <c r="M13" s="1">
        <f t="shared" si="2"/>
        <v>2028</v>
      </c>
    </row>
    <row r="14" spans="2:13">
      <c r="B14" s="59" t="str">
        <f>B8</f>
        <v>Narrow Linewidth LP</v>
      </c>
      <c r="C14" s="67">
        <v>438.53529988934673</v>
      </c>
      <c r="D14" s="67">
        <v>407.02505744114166</v>
      </c>
      <c r="E14" s="67"/>
      <c r="F14" s="67"/>
      <c r="G14" s="67"/>
      <c r="H14" s="67"/>
      <c r="I14" s="67"/>
      <c r="J14" s="67"/>
      <c r="K14" s="67"/>
      <c r="L14" s="67"/>
      <c r="M14" s="67"/>
    </row>
    <row r="15" spans="2:13">
      <c r="B15" s="59" t="str">
        <f>B9</f>
        <v>Narrow Linewidth HP</v>
      </c>
      <c r="C15" s="67">
        <v>0</v>
      </c>
      <c r="D15" s="67">
        <v>480</v>
      </c>
      <c r="E15" s="67"/>
      <c r="F15" s="67"/>
      <c r="G15" s="67"/>
      <c r="H15" s="67"/>
      <c r="I15" s="67"/>
      <c r="J15" s="67"/>
      <c r="K15" s="67"/>
      <c r="L15" s="67"/>
      <c r="M15" s="67"/>
    </row>
    <row r="16" spans="2:13">
      <c r="C16" s="62"/>
      <c r="D16" s="62"/>
      <c r="E16" s="62"/>
      <c r="F16" s="62"/>
      <c r="G16" s="62"/>
      <c r="H16" s="62"/>
      <c r="I16" s="62"/>
      <c r="J16" s="62"/>
      <c r="K16" s="62"/>
      <c r="L16" s="62"/>
      <c r="M16" s="62"/>
    </row>
    <row r="17" spans="2:13">
      <c r="B17" s="294" t="s">
        <v>1</v>
      </c>
    </row>
    <row r="18" spans="2:13">
      <c r="B18" s="190" t="s">
        <v>67</v>
      </c>
      <c r="C18" s="1">
        <v>2018</v>
      </c>
      <c r="D18" s="1">
        <v>2019</v>
      </c>
      <c r="E18" s="1">
        <v>2020</v>
      </c>
      <c r="F18" s="1">
        <v>2021</v>
      </c>
      <c r="G18" s="1">
        <v>2022</v>
      </c>
      <c r="H18" s="1">
        <v>2023</v>
      </c>
      <c r="I18" s="1">
        <f t="shared" ref="I18:M18" si="3">I7</f>
        <v>2024</v>
      </c>
      <c r="J18" s="1">
        <f t="shared" si="3"/>
        <v>2025</v>
      </c>
      <c r="K18" s="1">
        <f t="shared" si="3"/>
        <v>2026</v>
      </c>
      <c r="L18" s="1">
        <f t="shared" si="3"/>
        <v>2027</v>
      </c>
      <c r="M18" s="1">
        <f t="shared" si="3"/>
        <v>2028</v>
      </c>
    </row>
    <row r="19" spans="2:13">
      <c r="B19" s="59" t="str">
        <f>B8</f>
        <v>Narrow Linewidth LP</v>
      </c>
      <c r="C19" s="199">
        <f>IF(C8=0,,C8*C14/10^6)</f>
        <v>235.91664260497242</v>
      </c>
      <c r="D19" s="199">
        <f t="shared" ref="D19" si="4">IF(D8=0,,D8*D14/10^6)</f>
        <v>250.51700342904618</v>
      </c>
      <c r="E19" s="199"/>
      <c r="F19" s="199"/>
      <c r="G19" s="199"/>
      <c r="H19" s="199"/>
      <c r="I19" s="199"/>
      <c r="J19" s="199"/>
      <c r="K19" s="199"/>
      <c r="L19" s="199"/>
      <c r="M19" s="199"/>
    </row>
    <row r="20" spans="2:13">
      <c r="B20" s="202" t="str">
        <f>B9</f>
        <v>Narrow Linewidth HP</v>
      </c>
      <c r="C20" s="199">
        <f>IF(C9=0,,C9*C15/10^6)</f>
        <v>0</v>
      </c>
      <c r="D20" s="199">
        <f t="shared" ref="D20" si="5">IF(D9=0,,D9*D15/10^6)</f>
        <v>32.825760000000002</v>
      </c>
      <c r="E20" s="199"/>
      <c r="F20" s="199"/>
      <c r="G20" s="199"/>
      <c r="H20" s="199"/>
      <c r="I20" s="199"/>
      <c r="J20" s="199"/>
      <c r="K20" s="199"/>
      <c r="L20" s="199"/>
      <c r="M20" s="199"/>
    </row>
    <row r="21" spans="2:13">
      <c r="B21" s="59" t="str">
        <f>B10</f>
        <v>Total</v>
      </c>
      <c r="C21" s="107">
        <f>SUM(C19:C20)</f>
        <v>235.91664260497242</v>
      </c>
      <c r="D21" s="107">
        <f t="shared" ref="D21" si="6">SUM(D19:D20)</f>
        <v>283.34276342904616</v>
      </c>
      <c r="E21" s="107"/>
      <c r="F21" s="107"/>
      <c r="G21" s="107"/>
      <c r="H21" s="107"/>
      <c r="I21" s="107"/>
      <c r="J21" s="107"/>
      <c r="K21" s="107"/>
      <c r="L21" s="107"/>
      <c r="M21" s="107"/>
    </row>
    <row r="22" spans="2:13">
      <c r="C22" s="52"/>
      <c r="D22" s="52">
        <f t="shared" ref="D22" si="7">IF(C21=0,"",D21/C21-1)</f>
        <v>0.20102914444864228</v>
      </c>
      <c r="E22" s="52"/>
      <c r="F22" s="52"/>
      <c r="G22" s="52"/>
      <c r="H22" s="52"/>
      <c r="I22" s="52"/>
      <c r="J22" s="52"/>
      <c r="K22" s="52"/>
      <c r="L22" s="52"/>
      <c r="M22" s="52"/>
    </row>
    <row r="23" spans="2:13">
      <c r="B23" s="269"/>
      <c r="C23" s="265"/>
      <c r="D23" s="265"/>
      <c r="E23" s="265"/>
      <c r="F23" s="265"/>
      <c r="G23" s="265"/>
      <c r="H23" s="265"/>
      <c r="I23" s="265"/>
      <c r="J23" s="265"/>
      <c r="K23" s="265"/>
      <c r="L23" s="265"/>
      <c r="M23" s="265"/>
    </row>
  </sheetData>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Introduction</vt:lpstr>
      <vt:lpstr>Methodology</vt:lpstr>
      <vt:lpstr>Definitions</vt:lpstr>
      <vt:lpstr>Summary</vt:lpstr>
      <vt:lpstr>Ethernet</vt:lpstr>
      <vt:lpstr>Fibre Channel</vt:lpstr>
      <vt:lpstr>CWDM and DWDM</vt:lpstr>
      <vt:lpstr>WSS</vt:lpstr>
      <vt:lpstr>Tunable lasers</vt:lpstr>
      <vt:lpstr>Modulators and Receivers</vt:lpstr>
      <vt:lpstr>Fronthaul</vt:lpstr>
      <vt:lpstr>Backhaul</vt:lpstr>
      <vt:lpstr>FTTx</vt:lpstr>
      <vt:lpstr>AOC-EOM</vt:lpstr>
      <vt:lpstr>Cost_bit</vt:lpstr>
      <vt:lpstr>Port Count</vt:lpstr>
      <vt:lpstr>Additional Report charts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LightCounting Forecasting</dc:title>
  <dc:creator>John Lively</dc:creator>
  <cp:lastModifiedBy>Stelyana Baleva</cp:lastModifiedBy>
  <cp:lastPrinted>2014-01-06T21:38:47Z</cp:lastPrinted>
  <dcterms:created xsi:type="dcterms:W3CDTF">2009-02-04T20:40:14Z</dcterms:created>
  <dcterms:modified xsi:type="dcterms:W3CDTF">2023-04-28T17:27:21Z</dcterms:modified>
</cp:coreProperties>
</file>