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58.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2.xml" ContentType="application/vnd.openxmlformats-officedocument.spreadsheetml.comments+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drawings/drawing16.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drawings/drawing17.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drawings/drawing18.xml" ContentType="application/vnd.openxmlformats-officedocument.drawing+xml"/>
  <Override PartName="/xl/charts/chart99.xml" ContentType="application/vnd.openxmlformats-officedocument.drawingml.chart+xml"/>
  <Override PartName="/xl/charts/chart10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drawings/drawing21.xml" ContentType="application/vnd.openxmlformats-officedocument.drawingml.chartshapes+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mc:AlternateContent xmlns:mc="http://schemas.openxmlformats.org/markup-compatibility/2006">
    <mc:Choice Requires="x15">
      <x15ac:absPath xmlns:x15ac="http://schemas.microsoft.com/office/spreadsheetml/2010/11/ac" url="C:\Users\Stelyana Baleva\LightCounting Dropbox\Stelyana Baleva\My PC (LAPTOP-JLAHF1NM)\Documents\Publish Nov 23\China report\"/>
    </mc:Choice>
  </mc:AlternateContent>
  <xr:revisionPtr revIDLastSave="0" documentId="13_ncr:1_{8278C3E9-396E-4EFD-9A6A-33DF837FD430}" xr6:coauthVersionLast="47" xr6:coauthVersionMax="47" xr10:uidLastSave="{00000000-0000-0000-0000-000000000000}"/>
  <bookViews>
    <workbookView xWindow="-108" yWindow="-108" windowWidth="30936" windowHeight="16776" tabRatio="768" xr2:uid="{00000000-000D-0000-FFFF-FFFF00000000}"/>
  </bookViews>
  <sheets>
    <sheet name="Introduction" sheetId="9" r:id="rId1"/>
    <sheet name="Methodology" sheetId="10" r:id="rId2"/>
    <sheet name="Definitions" sheetId="31" r:id="rId3"/>
    <sheet name="Summary" sheetId="32" r:id="rId4"/>
    <sheet name="WDM TR" sheetId="5" r:id="rId5"/>
    <sheet name="WDM ports" sheetId="55" r:id="rId6"/>
    <sheet name="WDM segments" sheetId="63" r:id="rId7"/>
    <sheet name="Ethernet-Total" sheetId="52" r:id="rId8"/>
    <sheet name="Ethernet-Cloud" sheetId="51" r:id="rId9"/>
    <sheet name="Ethernet-Telecom" sheetId="3" r:id="rId10"/>
    <sheet name="Ethernet-Enterprise" sheetId="60" r:id="rId11"/>
    <sheet name="Wireless" sheetId="13" r:id="rId12"/>
    <sheet name="FTTx" sheetId="6" r:id="rId13"/>
    <sheet name="AOC-EOM" sheetId="29" r:id="rId14"/>
    <sheet name="ICPs" sheetId="46" r:id="rId15"/>
    <sheet name="CSPs" sheetId="47" r:id="rId16"/>
    <sheet name="NEMs" sheetId="48" r:id="rId17"/>
    <sheet name="OC vendors" sheetId="56" r:id="rId18"/>
    <sheet name="Report data" sheetId="58" r:id="rId19"/>
  </sheets>
  <externalReferences>
    <externalReference r:id="rId20"/>
    <externalReference r:id="rId21"/>
    <externalReference r:id="rId22"/>
  </externalReferences>
  <definedNames>
    <definedName name="_Fill" localSheetId="6" hidden="1">'[1]Sum-Oak'!#REF!</definedName>
    <definedName name="_Fill" hidden="1">'[1]Sum-Oak'!#REF!</definedName>
    <definedName name="_Key1" hidden="1">[2]Bankruptcies!#REF!</definedName>
    <definedName name="_Key2" localSheetId="6" hidden="1">#REF!</definedName>
    <definedName name="_Key2" hidden="1">#REF!</definedName>
    <definedName name="_Order1" hidden="1">0</definedName>
    <definedName name="_Order2" hidden="1">0</definedName>
    <definedName name="_Sort" localSheetId="6" hidden="1">#REF!</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scount" hidden="1">2</definedName>
    <definedName name="AS2DocOpenMode" hidden="1">"AS2DocumentEdit"</definedName>
    <definedName name="Comments_Ports">'[3]New Ports'!$U$35:$U$44</definedName>
    <definedName name="Comments_TX">'[3]New TRs'!$U$39:$U$63</definedName>
    <definedName name="Current_cell">!A1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#REF!</definedName>
    <definedName name="Ports_new">#REF!</definedName>
    <definedName name="Ports_old">#REF!</definedName>
    <definedName name="Revs_previous">#REF!</definedName>
    <definedName name="TR_Revenues_China">'[3]New TRs'!$F$488:$T$504</definedName>
    <definedName name="TR_Revenues_Cloud">'[3]New TRs'!$F$450:$T$466</definedName>
    <definedName name="TR_Revenues_Enterp">'[3]New TRs'!$F$507:$T$523</definedName>
    <definedName name="TR_Revenues_ROW">'[3]New TRs'!$F$469:$T$485</definedName>
    <definedName name="TR_Units_China">'[3]New TRs'!$F$370:$T$386</definedName>
    <definedName name="TR_Units_Cloud">'[3]New TRs'!$F$312:$T$328</definedName>
    <definedName name="TR_Units_Enterp">'[3]New TRs'!$F$399:$T$415</definedName>
    <definedName name="TR_Units_ROW">'[3]New TRs'!$F$341:$T$357</definedName>
    <definedName name="Units_previous">#REF!</definedName>
    <definedName name="Z_2DE5EA60_7A3A_11D2_AE76_0080C7A84E90_.wvu.Cols" localSheetId="6" hidden="1">#REF!</definedName>
    <definedName name="Z_2DE5EA60_7A3A_11D2_AE76_0080C7A84E90_.wvu.Cols" hidden="1">#REF!</definedName>
    <definedName name="Z_2DE5EA60_7A3A_11D2_AE76_0080C7A84E90_.wvu.PrintArea" hidden="1">#REF!</definedName>
    <definedName name="Z_2DE5EA60_7A3A_11D2_AE76_0080C7A84E90_.wvu.Rows"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3" i="32" l="1"/>
  <c r="E253" i="32"/>
  <c r="D343" i="32"/>
  <c r="E343" i="32"/>
  <c r="C343" i="32"/>
  <c r="E17" i="55"/>
  <c r="D344" i="32"/>
  <c r="E344" i="32"/>
  <c r="D345" i="32"/>
  <c r="E345" i="32"/>
  <c r="D346" i="32"/>
  <c r="E346" i="32"/>
  <c r="D347" i="32"/>
  <c r="E347" i="32"/>
  <c r="D348" i="32"/>
  <c r="E348" i="32"/>
  <c r="D349" i="32"/>
  <c r="E349" i="32"/>
  <c r="D350" i="32"/>
  <c r="E350" i="32"/>
  <c r="C344" i="32"/>
  <c r="C345" i="32"/>
  <c r="C346" i="32"/>
  <c r="C347" i="32"/>
  <c r="C348" i="32"/>
  <c r="C349" i="32"/>
  <c r="C350" i="32"/>
  <c r="E351" i="32" l="1"/>
  <c r="D351" i="32"/>
  <c r="C351" i="32"/>
  <c r="AP59" i="63" l="1"/>
  <c r="AQ59" i="63"/>
  <c r="AR59" i="63"/>
  <c r="AP60" i="63"/>
  <c r="AQ60" i="63"/>
  <c r="AR60" i="63"/>
  <c r="AP61" i="63"/>
  <c r="AQ61" i="63"/>
  <c r="AR61" i="63"/>
  <c r="AP62" i="63"/>
  <c r="AQ62" i="63"/>
  <c r="AR62" i="63"/>
  <c r="AP63" i="63"/>
  <c r="AQ63" i="63"/>
  <c r="AR63" i="63"/>
  <c r="AP64" i="63"/>
  <c r="AQ64" i="63"/>
  <c r="AR64" i="63"/>
  <c r="AP65" i="63"/>
  <c r="AQ65" i="63"/>
  <c r="AR65" i="63"/>
  <c r="AP66" i="63"/>
  <c r="AQ66" i="63"/>
  <c r="AR66" i="63"/>
  <c r="AP67" i="63"/>
  <c r="AQ67" i="63"/>
  <c r="AR67" i="63"/>
  <c r="AP68" i="63"/>
  <c r="AQ68" i="63"/>
  <c r="AR68" i="63"/>
  <c r="AP69" i="63"/>
  <c r="AQ69" i="63"/>
  <c r="AR69" i="63"/>
  <c r="AP70" i="63"/>
  <c r="AQ70" i="63"/>
  <c r="AR70" i="63"/>
  <c r="AP71" i="63"/>
  <c r="AQ71" i="63"/>
  <c r="AR71" i="63"/>
  <c r="AP72" i="63"/>
  <c r="AQ72" i="63"/>
  <c r="AR72" i="63"/>
  <c r="AP73" i="63"/>
  <c r="AQ73" i="63"/>
  <c r="AR73" i="63"/>
  <c r="AP74" i="63"/>
  <c r="AQ74" i="63"/>
  <c r="AR74" i="63"/>
  <c r="AP76" i="63"/>
  <c r="AQ76" i="63"/>
  <c r="AR76" i="63"/>
  <c r="AP77" i="63"/>
  <c r="AQ77" i="63"/>
  <c r="AR77" i="63"/>
  <c r="AP78" i="63"/>
  <c r="AQ78" i="63"/>
  <c r="AR78" i="63"/>
  <c r="AP79" i="63"/>
  <c r="AQ79" i="63"/>
  <c r="AR79" i="63"/>
  <c r="AP80" i="63"/>
  <c r="AQ80" i="63"/>
  <c r="AR80" i="63"/>
  <c r="AP81" i="63"/>
  <c r="AQ81" i="63"/>
  <c r="AR81" i="63"/>
  <c r="AP82" i="63"/>
  <c r="AQ82" i="63"/>
  <c r="AR82" i="63"/>
  <c r="AP83" i="63"/>
  <c r="AQ83" i="63"/>
  <c r="AR83" i="63"/>
  <c r="AP84" i="63"/>
  <c r="AQ84" i="63"/>
  <c r="AR84" i="63"/>
  <c r="AQ87" i="63" l="1"/>
  <c r="AP87" i="63"/>
  <c r="AP88" i="63" s="1"/>
  <c r="AQ88" i="63" s="1"/>
  <c r="AR87" i="63"/>
  <c r="AR75" i="63"/>
  <c r="AR85" i="63"/>
  <c r="AQ85" i="63"/>
  <c r="AQ75" i="63"/>
  <c r="AP75" i="63"/>
  <c r="AP85" i="63"/>
  <c r="B56" i="56"/>
  <c r="B55" i="56"/>
  <c r="AR88" i="63" l="1"/>
  <c r="AQ89" i="63"/>
  <c r="AR89" i="63" l="1"/>
  <c r="C150" i="46" l="1"/>
  <c r="D148" i="46"/>
  <c r="D150" i="46" s="1"/>
  <c r="E148" i="46" l="1"/>
  <c r="F148" i="46" s="1"/>
  <c r="F150" i="46"/>
  <c r="E150" i="46" l="1"/>
  <c r="C160" i="58"/>
  <c r="C137" i="48" l="1"/>
  <c r="D137" i="48"/>
  <c r="E137" i="48"/>
  <c r="F137" i="48"/>
  <c r="O92" i="63" l="1"/>
  <c r="O91" i="63"/>
  <c r="G116" i="5"/>
  <c r="H116" i="5"/>
  <c r="F118" i="5"/>
  <c r="F119" i="5"/>
  <c r="F120" i="5"/>
  <c r="G120" i="5"/>
  <c r="H120" i="5"/>
  <c r="F77" i="5"/>
  <c r="G77" i="5"/>
  <c r="H77" i="5"/>
  <c r="F79" i="5"/>
  <c r="F80" i="5"/>
  <c r="D146" i="5"/>
  <c r="E146" i="5"/>
  <c r="F116" i="5"/>
  <c r="G115" i="5"/>
  <c r="G119" i="5"/>
  <c r="D48" i="5"/>
  <c r="D71" i="5" s="1"/>
  <c r="D110" i="5" s="1"/>
  <c r="E48" i="5"/>
  <c r="E71" i="5" s="1"/>
  <c r="E133" i="5" s="1"/>
  <c r="E154" i="5" s="1"/>
  <c r="D49" i="5"/>
  <c r="D72" i="5" s="1"/>
  <c r="E49" i="5"/>
  <c r="E72" i="5" s="1"/>
  <c r="E111" i="5" s="1"/>
  <c r="D50" i="5"/>
  <c r="D73" i="5" s="1"/>
  <c r="E50" i="5"/>
  <c r="E73" i="5" s="1"/>
  <c r="E135" i="5" s="1"/>
  <c r="D51" i="5"/>
  <c r="D74" i="5" s="1"/>
  <c r="E51" i="5"/>
  <c r="E74" i="5" s="1"/>
  <c r="D52" i="5"/>
  <c r="D75" i="5" s="1"/>
  <c r="E52" i="5"/>
  <c r="E75" i="5" s="1"/>
  <c r="D53" i="5"/>
  <c r="D76" i="5" s="1"/>
  <c r="E53" i="5"/>
  <c r="E76" i="5" s="1"/>
  <c r="E115" i="5" s="1"/>
  <c r="D54" i="5"/>
  <c r="D77" i="5" s="1"/>
  <c r="E54" i="5"/>
  <c r="E77" i="5" s="1"/>
  <c r="D55" i="5"/>
  <c r="D78" i="5" s="1"/>
  <c r="E55" i="5"/>
  <c r="E78" i="5" s="1"/>
  <c r="D56" i="5"/>
  <c r="D79" i="5" s="1"/>
  <c r="E56" i="5"/>
  <c r="E79" i="5" s="1"/>
  <c r="E141" i="5" s="1"/>
  <c r="E162" i="5" s="1"/>
  <c r="D57" i="5"/>
  <c r="D80" i="5" s="1"/>
  <c r="E57" i="5"/>
  <c r="E80" i="5" s="1"/>
  <c r="D58" i="5"/>
  <c r="D81" i="5" s="1"/>
  <c r="E58" i="5"/>
  <c r="E81" i="5" s="1"/>
  <c r="E143" i="5" s="1"/>
  <c r="D59" i="5"/>
  <c r="D82" i="5" s="1"/>
  <c r="E59" i="5"/>
  <c r="E82" i="5" s="1"/>
  <c r="D60" i="5"/>
  <c r="D83" i="5" s="1"/>
  <c r="D145" i="5" s="1"/>
  <c r="E60" i="5"/>
  <c r="E83" i="5" s="1"/>
  <c r="E145" i="5" s="1"/>
  <c r="E47" i="5"/>
  <c r="E70" i="5" s="1"/>
  <c r="E132" i="5" s="1"/>
  <c r="C52" i="5"/>
  <c r="C75" i="5" s="1"/>
  <c r="C53" i="5"/>
  <c r="C76" i="5" s="1"/>
  <c r="C54" i="5"/>
  <c r="C77" i="5" s="1"/>
  <c r="C116" i="5" s="1"/>
  <c r="C55" i="5"/>
  <c r="C78" i="5" s="1"/>
  <c r="C117" i="5" s="1"/>
  <c r="C56" i="5"/>
  <c r="C79" i="5" s="1"/>
  <c r="C141" i="5" s="1"/>
  <c r="C57" i="5"/>
  <c r="C80" i="5" s="1"/>
  <c r="C58" i="5"/>
  <c r="C81" i="5" s="1"/>
  <c r="C101" i="5" s="1"/>
  <c r="C59" i="5"/>
  <c r="C82" i="5" s="1"/>
  <c r="C60" i="5"/>
  <c r="C83" i="5" s="1"/>
  <c r="C145" i="5" s="1"/>
  <c r="C61" i="5"/>
  <c r="D39" i="5"/>
  <c r="E39" i="5"/>
  <c r="D40" i="5"/>
  <c r="E40" i="5"/>
  <c r="D41" i="5"/>
  <c r="E41" i="5"/>
  <c r="D42" i="5"/>
  <c r="E42" i="5"/>
  <c r="D43" i="5"/>
  <c r="E43" i="5"/>
  <c r="D32" i="5"/>
  <c r="E32" i="5"/>
  <c r="D33" i="5"/>
  <c r="E33" i="5"/>
  <c r="D34" i="5"/>
  <c r="E34" i="5"/>
  <c r="D35" i="5"/>
  <c r="E35" i="5"/>
  <c r="D36" i="5"/>
  <c r="E36" i="5"/>
  <c r="D37" i="5"/>
  <c r="E37" i="5"/>
  <c r="D38" i="5"/>
  <c r="E38" i="5"/>
  <c r="E31" i="5"/>
  <c r="C33" i="5"/>
  <c r="C34" i="5"/>
  <c r="C35" i="5"/>
  <c r="C36" i="5"/>
  <c r="C37" i="5"/>
  <c r="C38" i="5"/>
  <c r="H119" i="5" l="1"/>
  <c r="G118" i="5"/>
  <c r="F117" i="5"/>
  <c r="H115" i="5"/>
  <c r="G114" i="5"/>
  <c r="F114" i="5"/>
  <c r="E137" i="5"/>
  <c r="E158" i="5" s="1"/>
  <c r="E95" i="5"/>
  <c r="G163" i="5"/>
  <c r="H163" i="5"/>
  <c r="G162" i="5"/>
  <c r="F161" i="5"/>
  <c r="H159" i="5"/>
  <c r="G38" i="5"/>
  <c r="H79" i="5"/>
  <c r="H118" i="5"/>
  <c r="H99" i="5" s="1"/>
  <c r="G117" i="5"/>
  <c r="H114" i="5"/>
  <c r="H161" i="5"/>
  <c r="F159" i="5"/>
  <c r="G161" i="5"/>
  <c r="E142" i="5"/>
  <c r="E100" i="5"/>
  <c r="E119" i="5"/>
  <c r="E113" i="5"/>
  <c r="E94" i="5"/>
  <c r="E136" i="5"/>
  <c r="C165" i="5"/>
  <c r="C144" i="5"/>
  <c r="C102" i="5"/>
  <c r="C185" i="5"/>
  <c r="D144" i="5"/>
  <c r="D102" i="5"/>
  <c r="D100" i="5"/>
  <c r="D119" i="5"/>
  <c r="D142" i="5"/>
  <c r="D140" i="5"/>
  <c r="D117" i="5"/>
  <c r="D98" i="5"/>
  <c r="D136" i="5"/>
  <c r="D113" i="5"/>
  <c r="D94" i="5"/>
  <c r="E176" i="5"/>
  <c r="E156" i="5"/>
  <c r="E102" i="5"/>
  <c r="E144" i="5"/>
  <c r="E117" i="5"/>
  <c r="E140" i="5"/>
  <c r="E98" i="5"/>
  <c r="G35" i="5"/>
  <c r="H76" i="5"/>
  <c r="C183" i="5"/>
  <c r="C119" i="5"/>
  <c r="C100" i="5"/>
  <c r="C163" i="5"/>
  <c r="C142" i="5"/>
  <c r="C179" i="5"/>
  <c r="C115" i="5"/>
  <c r="C138" i="5"/>
  <c r="C96" i="5"/>
  <c r="C159" i="5"/>
  <c r="D120" i="5"/>
  <c r="D143" i="5"/>
  <c r="D101" i="5"/>
  <c r="D141" i="5"/>
  <c r="D99" i="5"/>
  <c r="D118" i="5"/>
  <c r="D116" i="5"/>
  <c r="D97" i="5"/>
  <c r="D139" i="5"/>
  <c r="D112" i="5"/>
  <c r="D135" i="5"/>
  <c r="D93" i="5"/>
  <c r="E184" i="5"/>
  <c r="E164" i="5"/>
  <c r="D96" i="5"/>
  <c r="D115" i="5"/>
  <c r="D137" i="5"/>
  <c r="D95" i="5"/>
  <c r="D133" i="5"/>
  <c r="D91" i="5"/>
  <c r="C164" i="5"/>
  <c r="C143" i="5"/>
  <c r="E99" i="5"/>
  <c r="C97" i="5"/>
  <c r="E91" i="5"/>
  <c r="D114" i="5"/>
  <c r="C95" i="5"/>
  <c r="C178" i="5"/>
  <c r="C114" i="5"/>
  <c r="E138" i="5"/>
  <c r="E96" i="5"/>
  <c r="E134" i="5"/>
  <c r="E92" i="5"/>
  <c r="E118" i="5"/>
  <c r="E110" i="5"/>
  <c r="D138" i="5"/>
  <c r="C158" i="5"/>
  <c r="C184" i="5"/>
  <c r="C161" i="5"/>
  <c r="C140" i="5"/>
  <c r="C98" i="5"/>
  <c r="D92" i="5"/>
  <c r="D111" i="5"/>
  <c r="E101" i="5"/>
  <c r="E120" i="5"/>
  <c r="C99" i="5"/>
  <c r="C182" i="5"/>
  <c r="C118" i="5"/>
  <c r="C160" i="5"/>
  <c r="C139" i="5"/>
  <c r="C181" i="5"/>
  <c r="G37" i="5"/>
  <c r="E97" i="5"/>
  <c r="E116" i="5"/>
  <c r="E93" i="5"/>
  <c r="E112" i="5"/>
  <c r="C120" i="5"/>
  <c r="E114" i="5"/>
  <c r="E139" i="5"/>
  <c r="C137" i="5"/>
  <c r="D134" i="5"/>
  <c r="C162" i="5"/>
  <c r="E182" i="5"/>
  <c r="C180" i="5"/>
  <c r="E174" i="5"/>
  <c r="H162" i="5"/>
  <c r="H158" i="5"/>
  <c r="G158" i="5"/>
  <c r="G159" i="5"/>
  <c r="F158" i="5"/>
  <c r="F38" i="5"/>
  <c r="G78" i="5"/>
  <c r="G98" i="5" s="1"/>
  <c r="G74" i="5"/>
  <c r="H96" i="5"/>
  <c r="F36" i="5"/>
  <c r="G76" i="5"/>
  <c r="G96" i="5" s="1"/>
  <c r="G34" i="5"/>
  <c r="H33" i="5"/>
  <c r="F76" i="5"/>
  <c r="G80" i="5"/>
  <c r="G100" i="5" s="1"/>
  <c r="H37" i="5"/>
  <c r="H75" i="5"/>
  <c r="H36" i="5"/>
  <c r="H117" i="5"/>
  <c r="F34" i="5"/>
  <c r="F115" i="5"/>
  <c r="H35" i="5"/>
  <c r="F78" i="5"/>
  <c r="F98" i="5" s="1"/>
  <c r="F75" i="5"/>
  <c r="F33" i="5"/>
  <c r="H38" i="5"/>
  <c r="H80" i="5"/>
  <c r="H100" i="5" s="1"/>
  <c r="H74" i="5"/>
  <c r="F35" i="5"/>
  <c r="F37" i="5"/>
  <c r="H34" i="5"/>
  <c r="G33" i="5"/>
  <c r="H78" i="5"/>
  <c r="G36" i="5"/>
  <c r="G79" i="5"/>
  <c r="G99" i="5" s="1"/>
  <c r="G75" i="5"/>
  <c r="G95" i="5" s="1"/>
  <c r="F95" i="5" l="1"/>
  <c r="E178" i="5"/>
  <c r="H95" i="5"/>
  <c r="E92" i="63"/>
  <c r="D91" i="63"/>
  <c r="D162" i="5"/>
  <c r="D182" i="5"/>
  <c r="D179" i="5"/>
  <c r="D159" i="5"/>
  <c r="D176" i="5"/>
  <c r="D156" i="5"/>
  <c r="E181" i="5"/>
  <c r="E161" i="5"/>
  <c r="D157" i="5"/>
  <c r="D177" i="5"/>
  <c r="D165" i="5"/>
  <c r="D185" i="5"/>
  <c r="D154" i="5"/>
  <c r="D174" i="5"/>
  <c r="D183" i="5"/>
  <c r="D163" i="5"/>
  <c r="D158" i="5"/>
  <c r="D178" i="5"/>
  <c r="D184" i="5"/>
  <c r="D164" i="5"/>
  <c r="E177" i="5"/>
  <c r="E157" i="5"/>
  <c r="D161" i="5"/>
  <c r="D181" i="5"/>
  <c r="E180" i="5"/>
  <c r="E160" i="5"/>
  <c r="E155" i="5"/>
  <c r="E175" i="5"/>
  <c r="D175" i="5"/>
  <c r="D155" i="5"/>
  <c r="E159" i="5"/>
  <c r="E179" i="5"/>
  <c r="D180" i="5"/>
  <c r="D160" i="5"/>
  <c r="E185" i="5"/>
  <c r="E165" i="5"/>
  <c r="E163" i="5"/>
  <c r="E183" i="5"/>
  <c r="D92" i="63"/>
  <c r="F96" i="5"/>
  <c r="H98" i="5"/>
  <c r="E91" i="63" l="1"/>
  <c r="R96" i="63"/>
  <c r="Q95" i="63"/>
  <c r="Q96" i="63"/>
  <c r="S96" i="63" l="1"/>
  <c r="R95" i="63"/>
  <c r="S95" i="63" l="1"/>
  <c r="T96" i="63"/>
  <c r="U96" i="63" l="1"/>
  <c r="T95" i="63"/>
  <c r="V96" i="63" l="1"/>
  <c r="U95" i="63"/>
  <c r="W96" i="63" l="1"/>
  <c r="V95" i="63"/>
  <c r="X96" i="63" l="1"/>
  <c r="W95" i="63"/>
  <c r="X95" i="63" l="1"/>
  <c r="Y96" i="63"/>
  <c r="Y95" i="63" l="1"/>
  <c r="Z96" i="63"/>
  <c r="Z95" i="63" l="1"/>
  <c r="M389" i="51" l="1"/>
  <c r="M391" i="51"/>
  <c r="M397" i="51"/>
  <c r="M392" i="51" l="1"/>
  <c r="M387" i="51"/>
  <c r="M393" i="51" l="1"/>
  <c r="M396" i="51"/>
  <c r="M394" i="51"/>
  <c r="O716" i="32" l="1"/>
  <c r="O715" i="32"/>
  <c r="P429" i="51"/>
  <c r="P420" i="51"/>
  <c r="P421" i="51"/>
  <c r="P422" i="51"/>
  <c r="P423" i="51"/>
  <c r="P424" i="51"/>
  <c r="P425" i="51"/>
  <c r="P426" i="51"/>
  <c r="P427" i="51"/>
  <c r="P428" i="51"/>
  <c r="A403" i="51"/>
  <c r="M403" i="51" s="1"/>
  <c r="A404" i="51"/>
  <c r="A405" i="51"/>
  <c r="M405" i="51" s="1"/>
  <c r="M421" i="51" s="1"/>
  <c r="A406" i="51"/>
  <c r="A407" i="51"/>
  <c r="M407" i="51" s="1"/>
  <c r="M423" i="51" s="1"/>
  <c r="A408" i="51"/>
  <c r="M408" i="51" s="1"/>
  <c r="M424" i="51" s="1"/>
  <c r="A409" i="51"/>
  <c r="M409" i="51" s="1"/>
  <c r="M425" i="51" s="1"/>
  <c r="A410" i="51"/>
  <c r="M410" i="51" s="1"/>
  <c r="M426" i="51" s="1"/>
  <c r="A411" i="51"/>
  <c r="A412" i="51"/>
  <c r="M412" i="51" s="1"/>
  <c r="M428" i="51" s="1"/>
  <c r="A413" i="51"/>
  <c r="M413" i="51" s="1"/>
  <c r="M429" i="51" s="1"/>
  <c r="B419" i="51"/>
  <c r="B420" i="51"/>
  <c r="B421" i="51"/>
  <c r="B422" i="51"/>
  <c r="B423" i="51"/>
  <c r="B424" i="51"/>
  <c r="B425" i="51"/>
  <c r="B426" i="51"/>
  <c r="B427" i="51"/>
  <c r="B428" i="51"/>
  <c r="B403" i="51"/>
  <c r="B404" i="51"/>
  <c r="B405" i="51"/>
  <c r="B406" i="51"/>
  <c r="B407" i="51"/>
  <c r="B408" i="51"/>
  <c r="B409" i="51"/>
  <c r="B410" i="51"/>
  <c r="B411" i="51"/>
  <c r="B412" i="51"/>
  <c r="W386" i="51"/>
  <c r="X386" i="51"/>
  <c r="Y386" i="51"/>
  <c r="Z386" i="51"/>
  <c r="E305" i="3"/>
  <c r="E309" i="3"/>
  <c r="D288" i="51"/>
  <c r="E288" i="51"/>
  <c r="E293" i="51"/>
  <c r="E332" i="52"/>
  <c r="B279" i="60"/>
  <c r="B279" i="51"/>
  <c r="B279" i="3"/>
  <c r="B279" i="52"/>
  <c r="J201" i="52"/>
  <c r="J201" i="60"/>
  <c r="J201" i="3"/>
  <c r="J201" i="51"/>
  <c r="J319" i="60"/>
  <c r="J242" i="60"/>
  <c r="J163" i="60"/>
  <c r="J124" i="60"/>
  <c r="J83" i="60"/>
  <c r="J45" i="60"/>
  <c r="J6" i="3"/>
  <c r="J45" i="3"/>
  <c r="J83" i="3"/>
  <c r="J124" i="3"/>
  <c r="J163" i="3"/>
  <c r="J242" i="3"/>
  <c r="J319" i="51"/>
  <c r="J319" i="3"/>
  <c r="J319" i="52"/>
  <c r="J242" i="51"/>
  <c r="J242" i="52"/>
  <c r="J163" i="51"/>
  <c r="J163" i="52"/>
  <c r="J124" i="51"/>
  <c r="J124" i="52"/>
  <c r="J83" i="51"/>
  <c r="J83" i="52"/>
  <c r="J45" i="51"/>
  <c r="J45" i="52"/>
  <c r="J6" i="51"/>
  <c r="J6" i="60"/>
  <c r="J6" i="52"/>
  <c r="C274" i="52" l="1"/>
  <c r="C313" i="52" s="1"/>
  <c r="C270" i="52"/>
  <c r="C309" i="52" s="1"/>
  <c r="C266" i="52"/>
  <c r="C305" i="52" s="1"/>
  <c r="C262" i="52"/>
  <c r="C301" i="52" s="1"/>
  <c r="C258" i="52"/>
  <c r="C297" i="52" s="1"/>
  <c r="E278" i="52"/>
  <c r="E317" i="52" s="1"/>
  <c r="D337" i="52"/>
  <c r="E273" i="52"/>
  <c r="E312" i="52" s="1"/>
  <c r="D353" i="52"/>
  <c r="E275" i="52"/>
  <c r="E314" i="52" s="1"/>
  <c r="E349" i="52"/>
  <c r="C332" i="52"/>
  <c r="C351" i="52"/>
  <c r="C347" i="52"/>
  <c r="E333" i="52"/>
  <c r="E255" i="52"/>
  <c r="E294" i="52" s="1"/>
  <c r="E262" i="52"/>
  <c r="D347" i="52"/>
  <c r="D265" i="52"/>
  <c r="C354" i="52"/>
  <c r="C350" i="52"/>
  <c r="C346" i="52"/>
  <c r="C342" i="52"/>
  <c r="C338" i="52"/>
  <c r="C334" i="52"/>
  <c r="E355" i="52"/>
  <c r="E339" i="52"/>
  <c r="D271" i="52"/>
  <c r="D310" i="52" s="1"/>
  <c r="E264" i="52"/>
  <c r="E258" i="52"/>
  <c r="E297" i="52" s="1"/>
  <c r="D355" i="52"/>
  <c r="D345" i="52"/>
  <c r="E341" i="52"/>
  <c r="D339" i="52"/>
  <c r="E270" i="52"/>
  <c r="E309" i="52" s="1"/>
  <c r="D267" i="52"/>
  <c r="D306" i="52" s="1"/>
  <c r="E347" i="52"/>
  <c r="C275" i="52"/>
  <c r="C314" i="52" s="1"/>
  <c r="C271" i="52"/>
  <c r="C310" i="52" s="1"/>
  <c r="C267" i="52"/>
  <c r="C306" i="52" s="1"/>
  <c r="C263" i="52"/>
  <c r="C302" i="52" s="1"/>
  <c r="C259" i="52"/>
  <c r="C298" i="52" s="1"/>
  <c r="C278" i="52"/>
  <c r="C317" i="52" s="1"/>
  <c r="E276" i="52"/>
  <c r="E315" i="52" s="1"/>
  <c r="D273" i="52"/>
  <c r="D312" i="52" s="1"/>
  <c r="E351" i="52"/>
  <c r="D349" i="52"/>
  <c r="E343" i="52"/>
  <c r="D341" i="52"/>
  <c r="E335" i="52"/>
  <c r="D333" i="52"/>
  <c r="D275" i="52"/>
  <c r="D314" i="52" s="1"/>
  <c r="E272" i="52"/>
  <c r="E311" i="52" s="1"/>
  <c r="E266" i="52"/>
  <c r="E305" i="52" s="1"/>
  <c r="D261" i="52"/>
  <c r="D300" i="52" s="1"/>
  <c r="E260" i="52"/>
  <c r="D255" i="52"/>
  <c r="D294" i="52" s="1"/>
  <c r="C343" i="52"/>
  <c r="C339" i="52"/>
  <c r="C335" i="52"/>
  <c r="E353" i="52"/>
  <c r="D351" i="52"/>
  <c r="E345" i="52"/>
  <c r="D343" i="52"/>
  <c r="E337" i="52"/>
  <c r="D335" i="52"/>
  <c r="D277" i="52"/>
  <c r="D316" i="52" s="1"/>
  <c r="E274" i="52"/>
  <c r="E313" i="52" s="1"/>
  <c r="D269" i="52"/>
  <c r="D308" i="52" s="1"/>
  <c r="E268" i="52"/>
  <c r="E307" i="52" s="1"/>
  <c r="D263" i="52"/>
  <c r="D302" i="52" s="1"/>
  <c r="D257" i="52"/>
  <c r="D296" i="52" s="1"/>
  <c r="D259" i="52"/>
  <c r="D298" i="52" s="1"/>
  <c r="E256" i="52"/>
  <c r="E295" i="52" s="1"/>
  <c r="C265" i="52"/>
  <c r="C304" i="52" s="1"/>
  <c r="D276" i="52"/>
  <c r="D315" i="52" s="1"/>
  <c r="D266" i="52"/>
  <c r="D305" i="52" s="1"/>
  <c r="D260" i="52"/>
  <c r="D299" i="52" s="1"/>
  <c r="E352" i="52"/>
  <c r="E350" i="52"/>
  <c r="C355" i="52"/>
  <c r="E277" i="52"/>
  <c r="E316" i="52" s="1"/>
  <c r="E271" i="52"/>
  <c r="E310" i="52" s="1"/>
  <c r="E269" i="52"/>
  <c r="E308" i="52" s="1"/>
  <c r="E267" i="52"/>
  <c r="E306" i="52" s="1"/>
  <c r="E265" i="52"/>
  <c r="E263" i="52"/>
  <c r="E261" i="52"/>
  <c r="E300" i="52" s="1"/>
  <c r="E259" i="52"/>
  <c r="E298" i="52" s="1"/>
  <c r="E257" i="52"/>
  <c r="M419" i="51"/>
  <c r="C353" i="52"/>
  <c r="C345" i="52"/>
  <c r="C277" i="52"/>
  <c r="C316" i="52" s="1"/>
  <c r="C273" i="52"/>
  <c r="C312" i="52" s="1"/>
  <c r="C269" i="52"/>
  <c r="C308" i="52" s="1"/>
  <c r="C261" i="52"/>
  <c r="C300" i="52" s="1"/>
  <c r="C257" i="52"/>
  <c r="C296" i="52" s="1"/>
  <c r="D278" i="52"/>
  <c r="D317" i="52" s="1"/>
  <c r="D274" i="52"/>
  <c r="D313" i="52" s="1"/>
  <c r="D272" i="52"/>
  <c r="D311" i="52" s="1"/>
  <c r="D270" i="52"/>
  <c r="D309" i="52" s="1"/>
  <c r="D268" i="52"/>
  <c r="D307" i="52" s="1"/>
  <c r="D264" i="52"/>
  <c r="D262" i="52"/>
  <c r="D301" i="52" s="1"/>
  <c r="D258" i="52"/>
  <c r="D297" i="52" s="1"/>
  <c r="D256" i="52"/>
  <c r="D295" i="52" s="1"/>
  <c r="E354" i="52"/>
  <c r="E348" i="52"/>
  <c r="E346" i="52"/>
  <c r="E344" i="52"/>
  <c r="E342" i="52"/>
  <c r="E340" i="52"/>
  <c r="E338" i="52"/>
  <c r="E336" i="52"/>
  <c r="E334" i="52"/>
  <c r="C276" i="52"/>
  <c r="C315" i="52" s="1"/>
  <c r="C272" i="52"/>
  <c r="C311" i="52" s="1"/>
  <c r="C268" i="52"/>
  <c r="C307" i="52" s="1"/>
  <c r="C264" i="52"/>
  <c r="C303" i="52" s="1"/>
  <c r="C260" i="52"/>
  <c r="C299" i="52" s="1"/>
  <c r="C352" i="52"/>
  <c r="C348" i="52"/>
  <c r="C340" i="52"/>
  <c r="C336" i="52"/>
  <c r="C349" i="52"/>
  <c r="C341" i="52"/>
  <c r="C337" i="52"/>
  <c r="C333" i="52"/>
  <c r="C344" i="52"/>
  <c r="C256" i="52"/>
  <c r="C295" i="52" s="1"/>
  <c r="D354" i="52"/>
  <c r="D352" i="52"/>
  <c r="D350" i="52"/>
  <c r="D348" i="52"/>
  <c r="D346" i="52"/>
  <c r="D344" i="52"/>
  <c r="D342" i="52"/>
  <c r="D340" i="52"/>
  <c r="D338" i="52"/>
  <c r="D336" i="52"/>
  <c r="D334" i="52"/>
  <c r="D332" i="52"/>
  <c r="C314" i="3"/>
  <c r="C310" i="3"/>
  <c r="C153" i="3"/>
  <c r="C306" i="3"/>
  <c r="C302" i="3"/>
  <c r="C298" i="3"/>
  <c r="C317" i="3"/>
  <c r="C160" i="3"/>
  <c r="E316" i="3"/>
  <c r="E159" i="3"/>
  <c r="E314" i="3"/>
  <c r="E157" i="3"/>
  <c r="E312" i="3"/>
  <c r="E155" i="3"/>
  <c r="E310" i="3"/>
  <c r="E153" i="3"/>
  <c r="C137" i="3"/>
  <c r="C294" i="3"/>
  <c r="C313" i="3"/>
  <c r="C156" i="3"/>
  <c r="C309" i="3"/>
  <c r="C148" i="3"/>
  <c r="C305" i="3"/>
  <c r="C301" i="3"/>
  <c r="C140" i="3"/>
  <c r="C297" i="3"/>
  <c r="D159" i="3"/>
  <c r="D316" i="3"/>
  <c r="D314" i="3"/>
  <c r="D157" i="3"/>
  <c r="D155" i="3"/>
  <c r="D312" i="3"/>
  <c r="D310" i="3"/>
  <c r="D153" i="3"/>
  <c r="C316" i="3"/>
  <c r="C159" i="3"/>
  <c r="C312" i="3"/>
  <c r="C155" i="3"/>
  <c r="C308" i="3"/>
  <c r="C304" i="3"/>
  <c r="C143" i="3"/>
  <c r="C300" i="3"/>
  <c r="C139" i="3"/>
  <c r="C296" i="3"/>
  <c r="E160" i="3"/>
  <c r="E317" i="3"/>
  <c r="E315" i="3"/>
  <c r="E158" i="3"/>
  <c r="E156" i="3"/>
  <c r="E313" i="3"/>
  <c r="E191" i="3"/>
  <c r="E73" i="3"/>
  <c r="E187" i="3"/>
  <c r="E69" i="3"/>
  <c r="C158" i="3"/>
  <c r="C315" i="3"/>
  <c r="C311" i="3"/>
  <c r="C150" i="3"/>
  <c r="C307" i="3"/>
  <c r="C146" i="3"/>
  <c r="C303" i="3"/>
  <c r="C142" i="3"/>
  <c r="C299" i="3"/>
  <c r="C295" i="3"/>
  <c r="D317" i="3"/>
  <c r="D160" i="3"/>
  <c r="D315" i="3"/>
  <c r="D158" i="3"/>
  <c r="D313" i="3"/>
  <c r="D156" i="3"/>
  <c r="D311" i="3"/>
  <c r="D154" i="3"/>
  <c r="E307" i="3"/>
  <c r="D306" i="3"/>
  <c r="E303" i="3"/>
  <c r="D302" i="3"/>
  <c r="D301" i="3"/>
  <c r="E298" i="3"/>
  <c r="D297" i="3"/>
  <c r="E294" i="3"/>
  <c r="D152" i="3"/>
  <c r="D148" i="3"/>
  <c r="D144" i="3"/>
  <c r="D140" i="3"/>
  <c r="E149" i="3"/>
  <c r="E145" i="3"/>
  <c r="E141" i="3"/>
  <c r="E137" i="3"/>
  <c r="E308" i="3"/>
  <c r="D307" i="3"/>
  <c r="E304" i="3"/>
  <c r="D303" i="3"/>
  <c r="E299" i="3"/>
  <c r="D298" i="3"/>
  <c r="E295" i="3"/>
  <c r="D294" i="3"/>
  <c r="E154" i="3"/>
  <c r="D149" i="3"/>
  <c r="D145" i="3"/>
  <c r="D141" i="3"/>
  <c r="D137" i="3"/>
  <c r="E311" i="3"/>
  <c r="D308" i="3"/>
  <c r="D304" i="3"/>
  <c r="E300" i="3"/>
  <c r="D299" i="3"/>
  <c r="E296" i="3"/>
  <c r="D295" i="3"/>
  <c r="E151" i="3"/>
  <c r="D150" i="3"/>
  <c r="E147" i="3"/>
  <c r="D146" i="3"/>
  <c r="E143" i="3"/>
  <c r="D142" i="3"/>
  <c r="E139" i="3"/>
  <c r="D138" i="3"/>
  <c r="E150" i="3"/>
  <c r="E146" i="3"/>
  <c r="E142" i="3"/>
  <c r="E138" i="3"/>
  <c r="D309" i="3"/>
  <c r="E306" i="3"/>
  <c r="D305" i="3"/>
  <c r="E302" i="3"/>
  <c r="E301" i="3"/>
  <c r="D300" i="3"/>
  <c r="E297" i="3"/>
  <c r="D296" i="3"/>
  <c r="E152" i="3"/>
  <c r="D151" i="3"/>
  <c r="E148" i="3"/>
  <c r="D147" i="3"/>
  <c r="E144" i="3"/>
  <c r="D143" i="3"/>
  <c r="E140" i="3"/>
  <c r="D139" i="3"/>
  <c r="C287" i="60"/>
  <c r="C51" i="60" s="1"/>
  <c r="C314" i="60"/>
  <c r="C157" i="60"/>
  <c r="C310" i="60"/>
  <c r="C153" i="60"/>
  <c r="C306" i="60"/>
  <c r="C149" i="60"/>
  <c r="C302" i="60"/>
  <c r="C145" i="60"/>
  <c r="C298" i="60"/>
  <c r="C141" i="60"/>
  <c r="C317" i="60"/>
  <c r="C160" i="60"/>
  <c r="C294" i="60"/>
  <c r="C137" i="60"/>
  <c r="C313" i="60"/>
  <c r="C156" i="60"/>
  <c r="C309" i="60"/>
  <c r="C152" i="60"/>
  <c r="C305" i="60"/>
  <c r="C148" i="60"/>
  <c r="C301" i="60"/>
  <c r="C144" i="60"/>
  <c r="C297" i="60"/>
  <c r="C140" i="60"/>
  <c r="E317" i="60"/>
  <c r="E160" i="60"/>
  <c r="C316" i="60"/>
  <c r="C159" i="60"/>
  <c r="C312" i="60"/>
  <c r="C155" i="60"/>
  <c r="C308" i="60"/>
  <c r="C151" i="60"/>
  <c r="C304" i="60"/>
  <c r="C147" i="60"/>
  <c r="C300" i="60"/>
  <c r="C143" i="60"/>
  <c r="C296" i="60"/>
  <c r="C139" i="60"/>
  <c r="C315" i="60"/>
  <c r="C158" i="60"/>
  <c r="C311" i="60"/>
  <c r="C154" i="60"/>
  <c r="C307" i="60"/>
  <c r="C150" i="60"/>
  <c r="C303" i="60"/>
  <c r="C146" i="60"/>
  <c r="C299" i="60"/>
  <c r="C142" i="60"/>
  <c r="C295" i="60"/>
  <c r="C138" i="60"/>
  <c r="D316" i="60"/>
  <c r="D159" i="60"/>
  <c r="D314" i="60"/>
  <c r="D157" i="60"/>
  <c r="D312" i="60"/>
  <c r="D155" i="60"/>
  <c r="D310" i="60"/>
  <c r="D153" i="60"/>
  <c r="D308" i="60"/>
  <c r="D151" i="60"/>
  <c r="D306" i="60"/>
  <c r="D149" i="60"/>
  <c r="D304" i="60"/>
  <c r="D147" i="60"/>
  <c r="D302" i="60"/>
  <c r="D145" i="60"/>
  <c r="D300" i="60"/>
  <c r="D143" i="60"/>
  <c r="D298" i="60"/>
  <c r="D141" i="60"/>
  <c r="D296" i="60"/>
  <c r="D139" i="60"/>
  <c r="D294" i="60"/>
  <c r="D137" i="60"/>
  <c r="D292" i="60"/>
  <c r="D56" i="60" s="1"/>
  <c r="D290" i="60"/>
  <c r="D54" i="60" s="1"/>
  <c r="D288" i="60"/>
  <c r="D52" i="60" s="1"/>
  <c r="E315" i="60"/>
  <c r="E158" i="60"/>
  <c r="E313" i="60"/>
  <c r="E156" i="60"/>
  <c r="E311" i="60"/>
  <c r="E154" i="60"/>
  <c r="E309" i="60"/>
  <c r="E152" i="60"/>
  <c r="E307" i="60"/>
  <c r="E150" i="60"/>
  <c r="E305" i="60"/>
  <c r="E148" i="60"/>
  <c r="E303" i="60"/>
  <c r="E146" i="60"/>
  <c r="E301" i="60"/>
  <c r="E144" i="60"/>
  <c r="E299" i="60"/>
  <c r="E142" i="60"/>
  <c r="E297" i="60"/>
  <c r="E140" i="60"/>
  <c r="E295" i="60"/>
  <c r="E138" i="60"/>
  <c r="E293" i="60"/>
  <c r="E57" i="60" s="1"/>
  <c r="E291" i="60"/>
  <c r="E55" i="60" s="1"/>
  <c r="E289" i="60"/>
  <c r="E53" i="60" s="1"/>
  <c r="E287" i="60"/>
  <c r="E51" i="60" s="1"/>
  <c r="D317" i="60"/>
  <c r="D160" i="60"/>
  <c r="D315" i="60"/>
  <c r="D158" i="60"/>
  <c r="D313" i="60"/>
  <c r="D156" i="60"/>
  <c r="D311" i="60"/>
  <c r="D154" i="60"/>
  <c r="D309" i="60"/>
  <c r="D152" i="60"/>
  <c r="D307" i="60"/>
  <c r="D150" i="60"/>
  <c r="D305" i="60"/>
  <c r="D148" i="60"/>
  <c r="D303" i="60"/>
  <c r="D146" i="60"/>
  <c r="D301" i="60"/>
  <c r="D144" i="60"/>
  <c r="D299" i="60"/>
  <c r="D142" i="60"/>
  <c r="D297" i="60"/>
  <c r="D140" i="60"/>
  <c r="D295" i="60"/>
  <c r="D138" i="60"/>
  <c r="D293" i="60"/>
  <c r="D57" i="60" s="1"/>
  <c r="D291" i="60"/>
  <c r="D55" i="60" s="1"/>
  <c r="D289" i="60"/>
  <c r="D53" i="60" s="1"/>
  <c r="D287" i="60"/>
  <c r="D51" i="60" s="1"/>
  <c r="E316" i="60"/>
  <c r="E159" i="60"/>
  <c r="E314" i="60"/>
  <c r="E157" i="60"/>
  <c r="E312" i="60"/>
  <c r="E155" i="60"/>
  <c r="E310" i="60"/>
  <c r="E153" i="60"/>
  <c r="E308" i="60"/>
  <c r="E151" i="60"/>
  <c r="E306" i="60"/>
  <c r="E149" i="60"/>
  <c r="E304" i="60"/>
  <c r="E147" i="60"/>
  <c r="E302" i="60"/>
  <c r="E145" i="60"/>
  <c r="E300" i="60"/>
  <c r="E143" i="60"/>
  <c r="E298" i="60"/>
  <c r="E141" i="60"/>
  <c r="E296" i="60"/>
  <c r="E139" i="60"/>
  <c r="E294" i="60"/>
  <c r="E137" i="60"/>
  <c r="E292" i="60"/>
  <c r="E56" i="60" s="1"/>
  <c r="E290" i="60"/>
  <c r="E54" i="60" s="1"/>
  <c r="E288" i="60"/>
  <c r="E52" i="60" s="1"/>
  <c r="C287" i="51"/>
  <c r="C314" i="51"/>
  <c r="C310" i="51"/>
  <c r="C306" i="51"/>
  <c r="C302" i="51"/>
  <c r="C298" i="51"/>
  <c r="C317" i="51"/>
  <c r="D316" i="51"/>
  <c r="D159" i="51"/>
  <c r="D314" i="51"/>
  <c r="D312" i="51"/>
  <c r="D310" i="51"/>
  <c r="D153" i="51"/>
  <c r="D308" i="51"/>
  <c r="D151" i="51"/>
  <c r="D306" i="51"/>
  <c r="D304" i="51"/>
  <c r="D147" i="51"/>
  <c r="D302" i="51"/>
  <c r="D145" i="51"/>
  <c r="D300" i="51"/>
  <c r="D298" i="51"/>
  <c r="D296" i="51"/>
  <c r="D139" i="51"/>
  <c r="D294" i="51"/>
  <c r="D292" i="51"/>
  <c r="D290" i="51"/>
  <c r="D170" i="51"/>
  <c r="D52" i="51"/>
  <c r="C255" i="52"/>
  <c r="C294" i="52" s="1"/>
  <c r="C294" i="51"/>
  <c r="C313" i="51"/>
  <c r="C309" i="51"/>
  <c r="C305" i="51"/>
  <c r="C301" i="51"/>
  <c r="C297" i="51"/>
  <c r="E317" i="51"/>
  <c r="E315" i="51"/>
  <c r="E313" i="51"/>
  <c r="E311" i="51"/>
  <c r="E36" i="52"/>
  <c r="E309" i="51"/>
  <c r="E307" i="51"/>
  <c r="E305" i="51"/>
  <c r="E303" i="51"/>
  <c r="E301" i="51"/>
  <c r="E299" i="51"/>
  <c r="E297" i="51"/>
  <c r="E295" i="51"/>
  <c r="E175" i="51"/>
  <c r="E57" i="51"/>
  <c r="E291" i="51"/>
  <c r="E289" i="51"/>
  <c r="E287" i="51"/>
  <c r="C316" i="51"/>
  <c r="C312" i="51"/>
  <c r="C308" i="51"/>
  <c r="C304" i="51"/>
  <c r="C300" i="51"/>
  <c r="C296" i="51"/>
  <c r="D317" i="51"/>
  <c r="D315" i="51"/>
  <c r="D313" i="51"/>
  <c r="D156" i="51"/>
  <c r="D154" i="51"/>
  <c r="D311" i="51"/>
  <c r="D309" i="51"/>
  <c r="D152" i="51"/>
  <c r="D307" i="51"/>
  <c r="D305" i="51"/>
  <c r="D148" i="51"/>
  <c r="D146" i="51"/>
  <c r="D303" i="51"/>
  <c r="D301" i="51"/>
  <c r="D144" i="51"/>
  <c r="D299" i="51"/>
  <c r="D297" i="51"/>
  <c r="D140" i="51"/>
  <c r="D295" i="51"/>
  <c r="D138" i="51"/>
  <c r="C315" i="51"/>
  <c r="C311" i="51"/>
  <c r="C307" i="51"/>
  <c r="C303" i="51"/>
  <c r="C299" i="51"/>
  <c r="C295" i="51"/>
  <c r="E316" i="51"/>
  <c r="E314" i="51"/>
  <c r="E312" i="51"/>
  <c r="E310" i="51"/>
  <c r="E308" i="51"/>
  <c r="E306" i="51"/>
  <c r="E304" i="51"/>
  <c r="E302" i="51"/>
  <c r="E300" i="51"/>
  <c r="E298" i="51"/>
  <c r="E296" i="51"/>
  <c r="E294" i="51"/>
  <c r="D293" i="51"/>
  <c r="D291" i="51"/>
  <c r="D289" i="51"/>
  <c r="D287" i="51"/>
  <c r="E292" i="51"/>
  <c r="E290" i="51"/>
  <c r="E170" i="51"/>
  <c r="E52" i="51"/>
  <c r="E302" i="52" l="1"/>
  <c r="E21" i="52"/>
  <c r="C39" i="52"/>
  <c r="C35" i="52"/>
  <c r="E299" i="52"/>
  <c r="E301" i="52"/>
  <c r="D304" i="52"/>
  <c r="E304" i="52"/>
  <c r="E296" i="52"/>
  <c r="E35" i="52"/>
  <c r="E41" i="52"/>
  <c r="C33" i="52"/>
  <c r="C72" i="52" s="1"/>
  <c r="C41" i="52"/>
  <c r="E40" i="52"/>
  <c r="E79" i="52" s="1"/>
  <c r="E26" i="52"/>
  <c r="E34" i="52"/>
  <c r="D303" i="52"/>
  <c r="E303" i="52"/>
  <c r="E23" i="52"/>
  <c r="E33" i="52"/>
  <c r="E20" i="52"/>
  <c r="E32" i="52"/>
  <c r="C26" i="52"/>
  <c r="C34" i="52"/>
  <c r="C19" i="52"/>
  <c r="E27" i="52"/>
  <c r="E39" i="52"/>
  <c r="C32" i="52"/>
  <c r="C40" i="52"/>
  <c r="D156" i="52"/>
  <c r="D195" i="52" s="1"/>
  <c r="E28" i="52"/>
  <c r="C74" i="52"/>
  <c r="C21" i="52"/>
  <c r="C29" i="52"/>
  <c r="C23" i="52"/>
  <c r="E29" i="52"/>
  <c r="E22" i="52"/>
  <c r="E30" i="52"/>
  <c r="E38" i="52"/>
  <c r="C22" i="52"/>
  <c r="C30" i="52"/>
  <c r="C38" i="52"/>
  <c r="C20" i="52"/>
  <c r="C28" i="52"/>
  <c r="C36" i="52"/>
  <c r="C27" i="52"/>
  <c r="D145" i="52"/>
  <c r="D184" i="52" s="1"/>
  <c r="D146" i="52"/>
  <c r="D159" i="52"/>
  <c r="D198" i="52" s="1"/>
  <c r="E58" i="60"/>
  <c r="E96" i="60" s="1"/>
  <c r="E176" i="60"/>
  <c r="E214" i="60" s="1"/>
  <c r="E66" i="60"/>
  <c r="E104" i="60" s="1"/>
  <c r="E184" i="60"/>
  <c r="E222" i="60" s="1"/>
  <c r="E74" i="60"/>
  <c r="E112" i="60" s="1"/>
  <c r="E192" i="60"/>
  <c r="E230" i="60" s="1"/>
  <c r="D61" i="60"/>
  <c r="D99" i="60" s="1"/>
  <c r="D179" i="60"/>
  <c r="D217" i="60" s="1"/>
  <c r="D69" i="60"/>
  <c r="D107" i="60" s="1"/>
  <c r="D187" i="60"/>
  <c r="D225" i="60" s="1"/>
  <c r="D77" i="60"/>
  <c r="D115" i="60" s="1"/>
  <c r="D195" i="60"/>
  <c r="D233" i="60" s="1"/>
  <c r="E63" i="60"/>
  <c r="E101" i="60" s="1"/>
  <c r="E181" i="60"/>
  <c r="E219" i="60" s="1"/>
  <c r="E71" i="60"/>
  <c r="E109" i="60" s="1"/>
  <c r="E189" i="60"/>
  <c r="E227" i="60" s="1"/>
  <c r="E79" i="60"/>
  <c r="E117" i="60" s="1"/>
  <c r="E197" i="60"/>
  <c r="E235" i="60" s="1"/>
  <c r="D60" i="60"/>
  <c r="D98" i="60" s="1"/>
  <c r="D178" i="60"/>
  <c r="D216" i="60" s="1"/>
  <c r="D68" i="60"/>
  <c r="D106" i="60" s="1"/>
  <c r="D186" i="60"/>
  <c r="D224" i="60" s="1"/>
  <c r="D76" i="60"/>
  <c r="D114" i="60" s="1"/>
  <c r="D194" i="60"/>
  <c r="D232" i="60" s="1"/>
  <c r="C63" i="60"/>
  <c r="C101" i="60" s="1"/>
  <c r="C181" i="60"/>
  <c r="C219" i="60" s="1"/>
  <c r="C79" i="60"/>
  <c r="C117" i="60" s="1"/>
  <c r="C197" i="60"/>
  <c r="C235" i="60" s="1"/>
  <c r="C72" i="60"/>
  <c r="C110" i="60" s="1"/>
  <c r="C190" i="60"/>
  <c r="C228" i="60" s="1"/>
  <c r="C73" i="60"/>
  <c r="C111" i="60" s="1"/>
  <c r="C191" i="60"/>
  <c r="C229" i="60" s="1"/>
  <c r="C70" i="60"/>
  <c r="C108" i="60" s="1"/>
  <c r="C188" i="60"/>
  <c r="C226" i="60" s="1"/>
  <c r="E184" i="3"/>
  <c r="E222" i="3" s="1"/>
  <c r="E66" i="3"/>
  <c r="E104" i="3" s="1"/>
  <c r="D191" i="3"/>
  <c r="D229" i="3" s="1"/>
  <c r="D73" i="3"/>
  <c r="D111" i="3" s="1"/>
  <c r="D184" i="3"/>
  <c r="D222" i="3" s="1"/>
  <c r="D66" i="3"/>
  <c r="D104" i="3" s="1"/>
  <c r="E185" i="3"/>
  <c r="E223" i="3" s="1"/>
  <c r="E67" i="3"/>
  <c r="E105" i="3" s="1"/>
  <c r="D197" i="3"/>
  <c r="D235" i="3" s="1"/>
  <c r="D79" i="3"/>
  <c r="D117" i="3" s="1"/>
  <c r="C177" i="3"/>
  <c r="C59" i="3"/>
  <c r="C97" i="3" s="1"/>
  <c r="C193" i="3"/>
  <c r="C75" i="3"/>
  <c r="C113" i="3" s="1"/>
  <c r="E107" i="3"/>
  <c r="E111" i="3"/>
  <c r="C194" i="3"/>
  <c r="C232" i="3" s="1"/>
  <c r="C76" i="3"/>
  <c r="C114" i="3" s="1"/>
  <c r="D192" i="3"/>
  <c r="D230" i="3" s="1"/>
  <c r="D74" i="3"/>
  <c r="D112" i="3" s="1"/>
  <c r="C179" i="3"/>
  <c r="C217" i="3" s="1"/>
  <c r="C61" i="3"/>
  <c r="C99" i="3" s="1"/>
  <c r="E194" i="3"/>
  <c r="E232" i="3" s="1"/>
  <c r="E76" i="3"/>
  <c r="E114" i="3" s="1"/>
  <c r="C184" i="3"/>
  <c r="C66" i="3"/>
  <c r="C104" i="3" s="1"/>
  <c r="E25" i="52"/>
  <c r="D140" i="52"/>
  <c r="D179" i="52" s="1"/>
  <c r="D144" i="52"/>
  <c r="D183" i="52" s="1"/>
  <c r="D148" i="52"/>
  <c r="D187" i="52" s="1"/>
  <c r="D152" i="52"/>
  <c r="D191" i="52" s="1"/>
  <c r="D154" i="52"/>
  <c r="D193" i="52" s="1"/>
  <c r="C155" i="51"/>
  <c r="E60" i="60"/>
  <c r="E98" i="60" s="1"/>
  <c r="E178" i="60"/>
  <c r="E216" i="60" s="1"/>
  <c r="E68" i="60"/>
  <c r="E106" i="60" s="1"/>
  <c r="E186" i="60"/>
  <c r="E224" i="60" s="1"/>
  <c r="E76" i="60"/>
  <c r="E114" i="60" s="1"/>
  <c r="E194" i="60"/>
  <c r="E232" i="60" s="1"/>
  <c r="D63" i="60"/>
  <c r="D101" i="60" s="1"/>
  <c r="D181" i="60"/>
  <c r="D219" i="60" s="1"/>
  <c r="D71" i="60"/>
  <c r="D109" i="60" s="1"/>
  <c r="D189" i="60"/>
  <c r="D227" i="60" s="1"/>
  <c r="D79" i="60"/>
  <c r="D117" i="60" s="1"/>
  <c r="D197" i="60"/>
  <c r="D235" i="60" s="1"/>
  <c r="E65" i="60"/>
  <c r="E103" i="60" s="1"/>
  <c r="E183" i="60"/>
  <c r="E221" i="60" s="1"/>
  <c r="E73" i="60"/>
  <c r="E111" i="60" s="1"/>
  <c r="E191" i="60"/>
  <c r="E229" i="60" s="1"/>
  <c r="D62" i="60"/>
  <c r="D100" i="60" s="1"/>
  <c r="D180" i="60"/>
  <c r="D218" i="60" s="1"/>
  <c r="D70" i="60"/>
  <c r="D108" i="60" s="1"/>
  <c r="D188" i="60"/>
  <c r="D226" i="60" s="1"/>
  <c r="D78" i="60"/>
  <c r="D116" i="60" s="1"/>
  <c r="D196" i="60"/>
  <c r="D234" i="60" s="1"/>
  <c r="C59" i="60"/>
  <c r="C97" i="60" s="1"/>
  <c r="C177" i="60"/>
  <c r="C215" i="60" s="1"/>
  <c r="C75" i="60"/>
  <c r="C113" i="60" s="1"/>
  <c r="C193" i="60"/>
  <c r="C231" i="60" s="1"/>
  <c r="C68" i="60"/>
  <c r="C106" i="60" s="1"/>
  <c r="C186" i="60"/>
  <c r="C224" i="60" s="1"/>
  <c r="C69" i="60"/>
  <c r="C107" i="60" s="1"/>
  <c r="C187" i="60"/>
  <c r="C225" i="60" s="1"/>
  <c r="C66" i="60"/>
  <c r="C104" i="60" s="1"/>
  <c r="C184" i="60"/>
  <c r="C222" i="60" s="1"/>
  <c r="D182" i="3"/>
  <c r="D220" i="3" s="1"/>
  <c r="D64" i="3"/>
  <c r="D102" i="3" s="1"/>
  <c r="E183" i="3"/>
  <c r="E221" i="3" s="1"/>
  <c r="E65" i="3"/>
  <c r="E103" i="3" s="1"/>
  <c r="D177" i="3"/>
  <c r="D215" i="3" s="1"/>
  <c r="D59" i="3"/>
  <c r="D97" i="3" s="1"/>
  <c r="E178" i="3"/>
  <c r="E216" i="3" s="1"/>
  <c r="E60" i="3"/>
  <c r="E98" i="3" s="1"/>
  <c r="D190" i="3"/>
  <c r="D228" i="3" s="1"/>
  <c r="D72" i="3"/>
  <c r="D110" i="3" s="1"/>
  <c r="E193" i="3"/>
  <c r="E231" i="3" s="1"/>
  <c r="E75" i="3"/>
  <c r="E113" i="3" s="1"/>
  <c r="D176" i="3"/>
  <c r="D214" i="3" s="1"/>
  <c r="D58" i="3"/>
  <c r="D96" i="3" s="1"/>
  <c r="E177" i="3"/>
  <c r="E215" i="3" s="1"/>
  <c r="E59" i="3"/>
  <c r="E97" i="3" s="1"/>
  <c r="D189" i="3"/>
  <c r="D227" i="3" s="1"/>
  <c r="D71" i="3"/>
  <c r="D109" i="3" s="1"/>
  <c r="E190" i="3"/>
  <c r="E228" i="3" s="1"/>
  <c r="E72" i="3"/>
  <c r="E110" i="3" s="1"/>
  <c r="D179" i="3"/>
  <c r="D217" i="3" s="1"/>
  <c r="D61" i="3"/>
  <c r="D99" i="3" s="1"/>
  <c r="E180" i="3"/>
  <c r="E218" i="3" s="1"/>
  <c r="E62" i="3"/>
  <c r="E100" i="3" s="1"/>
  <c r="D199" i="3"/>
  <c r="D237" i="3" s="1"/>
  <c r="D81" i="3"/>
  <c r="D119" i="3" s="1"/>
  <c r="C189" i="3"/>
  <c r="C227" i="3" s="1"/>
  <c r="C71" i="3"/>
  <c r="C109" i="3" s="1"/>
  <c r="E225" i="3"/>
  <c r="E229" i="3"/>
  <c r="E195" i="3"/>
  <c r="E233" i="3" s="1"/>
  <c r="E77" i="3"/>
  <c r="E115" i="3" s="1"/>
  <c r="C190" i="3"/>
  <c r="C72" i="3"/>
  <c r="C110" i="3" s="1"/>
  <c r="D194" i="3"/>
  <c r="D232" i="3" s="1"/>
  <c r="D76" i="3"/>
  <c r="D114" i="3" s="1"/>
  <c r="C144" i="3"/>
  <c r="C191" i="3"/>
  <c r="C73" i="3"/>
  <c r="C111" i="3" s="1"/>
  <c r="C195" i="3"/>
  <c r="C233" i="3" s="1"/>
  <c r="C77" i="3"/>
  <c r="C115" i="3" s="1"/>
  <c r="E196" i="3"/>
  <c r="E234" i="3" s="1"/>
  <c r="E78" i="3"/>
  <c r="E116" i="3" s="1"/>
  <c r="C180" i="3"/>
  <c r="C62" i="3"/>
  <c r="C100" i="3" s="1"/>
  <c r="C149" i="3"/>
  <c r="E155" i="51"/>
  <c r="D153" i="52"/>
  <c r="D192" i="52" s="1"/>
  <c r="E62" i="60"/>
  <c r="E100" i="60" s="1"/>
  <c r="E180" i="60"/>
  <c r="E218" i="60" s="1"/>
  <c r="E70" i="60"/>
  <c r="E108" i="60" s="1"/>
  <c r="E188" i="60"/>
  <c r="E226" i="60" s="1"/>
  <c r="E78" i="60"/>
  <c r="E116" i="60" s="1"/>
  <c r="E196" i="60"/>
  <c r="E234" i="60" s="1"/>
  <c r="D65" i="60"/>
  <c r="D103" i="60" s="1"/>
  <c r="D183" i="60"/>
  <c r="D221" i="60" s="1"/>
  <c r="D73" i="60"/>
  <c r="D111" i="60" s="1"/>
  <c r="D191" i="60"/>
  <c r="D229" i="60" s="1"/>
  <c r="D81" i="60"/>
  <c r="D119" i="60" s="1"/>
  <c r="D199" i="60"/>
  <c r="D237" i="60" s="1"/>
  <c r="E59" i="60"/>
  <c r="E97" i="60" s="1"/>
  <c r="E177" i="60"/>
  <c r="E215" i="60" s="1"/>
  <c r="E67" i="60"/>
  <c r="E105" i="60" s="1"/>
  <c r="E185" i="60"/>
  <c r="E223" i="60" s="1"/>
  <c r="E75" i="60"/>
  <c r="E113" i="60" s="1"/>
  <c r="E193" i="60"/>
  <c r="E231" i="60" s="1"/>
  <c r="D64" i="60"/>
  <c r="D102" i="60" s="1"/>
  <c r="D182" i="60"/>
  <c r="D220" i="60" s="1"/>
  <c r="D72" i="60"/>
  <c r="D110" i="60" s="1"/>
  <c r="D190" i="60"/>
  <c r="D228" i="60" s="1"/>
  <c r="D80" i="60"/>
  <c r="D118" i="60" s="1"/>
  <c r="D198" i="60"/>
  <c r="D236" i="60" s="1"/>
  <c r="C71" i="60"/>
  <c r="C109" i="60" s="1"/>
  <c r="C189" i="60"/>
  <c r="C227" i="60" s="1"/>
  <c r="C64" i="60"/>
  <c r="C102" i="60" s="1"/>
  <c r="C182" i="60"/>
  <c r="C220" i="60" s="1"/>
  <c r="C80" i="60"/>
  <c r="C118" i="60" s="1"/>
  <c r="C198" i="60"/>
  <c r="C236" i="60" s="1"/>
  <c r="C65" i="60"/>
  <c r="C103" i="60" s="1"/>
  <c r="C183" i="60"/>
  <c r="C221" i="60" s="1"/>
  <c r="C58" i="60"/>
  <c r="C96" i="60" s="1"/>
  <c r="C176" i="60"/>
  <c r="C214" i="60" s="1"/>
  <c r="C62" i="60"/>
  <c r="C100" i="60" s="1"/>
  <c r="C180" i="60"/>
  <c r="C218" i="60" s="1"/>
  <c r="C78" i="60"/>
  <c r="C116" i="60" s="1"/>
  <c r="C196" i="60"/>
  <c r="C234" i="60" s="1"/>
  <c r="D187" i="3"/>
  <c r="D225" i="3" s="1"/>
  <c r="D69" i="3"/>
  <c r="D107" i="3" s="1"/>
  <c r="E188" i="3"/>
  <c r="E226" i="3" s="1"/>
  <c r="E70" i="3"/>
  <c r="E108" i="3" s="1"/>
  <c r="D185" i="3"/>
  <c r="D223" i="3" s="1"/>
  <c r="D67" i="3"/>
  <c r="D105" i="3" s="1"/>
  <c r="E186" i="3"/>
  <c r="E224" i="3" s="1"/>
  <c r="E68" i="3"/>
  <c r="E106" i="3" s="1"/>
  <c r="D193" i="3"/>
  <c r="D231" i="3" s="1"/>
  <c r="D75" i="3"/>
  <c r="D113" i="3" s="1"/>
  <c r="C138" i="3"/>
  <c r="C185" i="3"/>
  <c r="C223" i="3" s="1"/>
  <c r="C67" i="3"/>
  <c r="C105" i="3" s="1"/>
  <c r="C154" i="3"/>
  <c r="C182" i="3"/>
  <c r="C220" i="3" s="1"/>
  <c r="C64" i="3"/>
  <c r="C102" i="3" s="1"/>
  <c r="C186" i="3"/>
  <c r="C68" i="3"/>
  <c r="C106" i="3" s="1"/>
  <c r="C151" i="3"/>
  <c r="C187" i="3"/>
  <c r="C225" i="3" s="1"/>
  <c r="C69" i="3"/>
  <c r="C107" i="3" s="1"/>
  <c r="E198" i="3"/>
  <c r="E236" i="3" s="1"/>
  <c r="E80" i="3"/>
  <c r="E118" i="3" s="1"/>
  <c r="C145" i="3"/>
  <c r="C196" i="3"/>
  <c r="C78" i="3"/>
  <c r="C116" i="3" s="1"/>
  <c r="E149" i="51"/>
  <c r="D138" i="52"/>
  <c r="D177" i="52" s="1"/>
  <c r="C25" i="52"/>
  <c r="D139" i="52"/>
  <c r="D178" i="52" s="1"/>
  <c r="D143" i="51"/>
  <c r="D143" i="52" s="1"/>
  <c r="D182" i="52" s="1"/>
  <c r="D147" i="52"/>
  <c r="D151" i="52"/>
  <c r="D190" i="52" s="1"/>
  <c r="E64" i="60"/>
  <c r="E102" i="60" s="1"/>
  <c r="E182" i="60"/>
  <c r="E220" i="60" s="1"/>
  <c r="E72" i="60"/>
  <c r="E110" i="60" s="1"/>
  <c r="E190" i="60"/>
  <c r="E228" i="60" s="1"/>
  <c r="E80" i="60"/>
  <c r="E118" i="60" s="1"/>
  <c r="E198" i="60"/>
  <c r="E236" i="60" s="1"/>
  <c r="D59" i="60"/>
  <c r="D97" i="60" s="1"/>
  <c r="D177" i="60"/>
  <c r="D215" i="60" s="1"/>
  <c r="D67" i="60"/>
  <c r="D105" i="60" s="1"/>
  <c r="D185" i="60"/>
  <c r="D223" i="60" s="1"/>
  <c r="D75" i="60"/>
  <c r="D113" i="60" s="1"/>
  <c r="D193" i="60"/>
  <c r="D231" i="60" s="1"/>
  <c r="E61" i="60"/>
  <c r="E99" i="60" s="1"/>
  <c r="E179" i="60"/>
  <c r="E217" i="60" s="1"/>
  <c r="E69" i="60"/>
  <c r="E107" i="60" s="1"/>
  <c r="E187" i="60"/>
  <c r="E225" i="60" s="1"/>
  <c r="E77" i="60"/>
  <c r="E115" i="60" s="1"/>
  <c r="E195" i="60"/>
  <c r="E233" i="60" s="1"/>
  <c r="D58" i="60"/>
  <c r="D96" i="60" s="1"/>
  <c r="D176" i="60"/>
  <c r="D214" i="60" s="1"/>
  <c r="D66" i="60"/>
  <c r="D104" i="60" s="1"/>
  <c r="D184" i="60"/>
  <c r="D222" i="60" s="1"/>
  <c r="D74" i="60"/>
  <c r="D112" i="60" s="1"/>
  <c r="D192" i="60"/>
  <c r="D230" i="60" s="1"/>
  <c r="C67" i="60"/>
  <c r="C105" i="60" s="1"/>
  <c r="C185" i="60"/>
  <c r="C223" i="60" s="1"/>
  <c r="C60" i="60"/>
  <c r="C98" i="60" s="1"/>
  <c r="C178" i="60"/>
  <c r="C216" i="60" s="1"/>
  <c r="C76" i="60"/>
  <c r="C114" i="60" s="1"/>
  <c r="C194" i="60"/>
  <c r="C232" i="60" s="1"/>
  <c r="E81" i="60"/>
  <c r="E119" i="60" s="1"/>
  <c r="E199" i="60"/>
  <c r="E237" i="60" s="1"/>
  <c r="C61" i="60"/>
  <c r="C99" i="60" s="1"/>
  <c r="C179" i="60"/>
  <c r="C217" i="60" s="1"/>
  <c r="C77" i="60"/>
  <c r="C115" i="60" s="1"/>
  <c r="C195" i="60"/>
  <c r="C233" i="60" s="1"/>
  <c r="C81" i="60"/>
  <c r="C119" i="60" s="1"/>
  <c r="C199" i="60"/>
  <c r="C237" i="60" s="1"/>
  <c r="C74" i="60"/>
  <c r="C112" i="60" s="1"/>
  <c r="C192" i="60"/>
  <c r="C230" i="60" s="1"/>
  <c r="D178" i="3"/>
  <c r="D216" i="3" s="1"/>
  <c r="D60" i="3"/>
  <c r="D98" i="3" s="1"/>
  <c r="E179" i="3"/>
  <c r="E217" i="3" s="1"/>
  <c r="E61" i="3"/>
  <c r="E99" i="3" s="1"/>
  <c r="D181" i="3"/>
  <c r="D219" i="3" s="1"/>
  <c r="D63" i="3"/>
  <c r="D101" i="3" s="1"/>
  <c r="E182" i="3"/>
  <c r="E220" i="3" s="1"/>
  <c r="E64" i="3"/>
  <c r="E102" i="3" s="1"/>
  <c r="D186" i="3"/>
  <c r="D224" i="3" s="1"/>
  <c r="D68" i="3"/>
  <c r="D106" i="3" s="1"/>
  <c r="D180" i="3"/>
  <c r="D218" i="3" s="1"/>
  <c r="D62" i="3"/>
  <c r="D100" i="3" s="1"/>
  <c r="E181" i="3"/>
  <c r="E219" i="3" s="1"/>
  <c r="E63" i="3"/>
  <c r="E101" i="3" s="1"/>
  <c r="E176" i="3"/>
  <c r="E214" i="3" s="1"/>
  <c r="E58" i="3"/>
  <c r="E96" i="3" s="1"/>
  <c r="D183" i="3"/>
  <c r="D221" i="3" s="1"/>
  <c r="D65" i="3"/>
  <c r="D103" i="3" s="1"/>
  <c r="D188" i="3"/>
  <c r="D226" i="3" s="1"/>
  <c r="D70" i="3"/>
  <c r="D108" i="3" s="1"/>
  <c r="E189" i="3"/>
  <c r="E227" i="3" s="1"/>
  <c r="E71" i="3"/>
  <c r="E109" i="3" s="1"/>
  <c r="D195" i="3"/>
  <c r="D233" i="3" s="1"/>
  <c r="D77" i="3"/>
  <c r="D115" i="3" s="1"/>
  <c r="C181" i="3"/>
  <c r="C219" i="3" s="1"/>
  <c r="C63" i="3"/>
  <c r="C101" i="3" s="1"/>
  <c r="C197" i="3"/>
  <c r="C235" i="3" s="1"/>
  <c r="C79" i="3"/>
  <c r="C117" i="3" s="1"/>
  <c r="E197" i="3"/>
  <c r="E235" i="3" s="1"/>
  <c r="E79" i="3"/>
  <c r="E117" i="3" s="1"/>
  <c r="E199" i="3"/>
  <c r="E237" i="3" s="1"/>
  <c r="E81" i="3"/>
  <c r="E119" i="3" s="1"/>
  <c r="C178" i="3"/>
  <c r="C216" i="3" s="1"/>
  <c r="C60" i="3"/>
  <c r="C98" i="3" s="1"/>
  <c r="C147" i="3"/>
  <c r="C198" i="3"/>
  <c r="C236" i="3" s="1"/>
  <c r="C80" i="3"/>
  <c r="C118" i="3" s="1"/>
  <c r="D196" i="3"/>
  <c r="D234" i="3" s="1"/>
  <c r="D78" i="3"/>
  <c r="D116" i="3" s="1"/>
  <c r="D198" i="3"/>
  <c r="D236" i="3" s="1"/>
  <c r="D80" i="3"/>
  <c r="D118" i="3" s="1"/>
  <c r="C183" i="3"/>
  <c r="C65" i="3"/>
  <c r="C103" i="3" s="1"/>
  <c r="C152" i="3"/>
  <c r="C176" i="3"/>
  <c r="C214" i="3" s="1"/>
  <c r="C58" i="3"/>
  <c r="C96" i="3" s="1"/>
  <c r="E192" i="3"/>
  <c r="E230" i="3" s="1"/>
  <c r="E74" i="3"/>
  <c r="E112" i="3" s="1"/>
  <c r="C199" i="3"/>
  <c r="C237" i="3" s="1"/>
  <c r="C81" i="3"/>
  <c r="C119" i="3" s="1"/>
  <c r="C141" i="3"/>
  <c r="C188" i="3"/>
  <c r="C70" i="3"/>
  <c r="C108" i="3" s="1"/>
  <c r="C192" i="3"/>
  <c r="C230" i="3" s="1"/>
  <c r="C74" i="3"/>
  <c r="C112" i="3" s="1"/>
  <c r="C157" i="3"/>
  <c r="E147" i="51"/>
  <c r="E147" i="52" s="1"/>
  <c r="K394" i="51"/>
  <c r="L394" i="51"/>
  <c r="J395" i="51"/>
  <c r="E24" i="52"/>
  <c r="E394" i="51"/>
  <c r="K395" i="51"/>
  <c r="E160" i="51"/>
  <c r="E397" i="51"/>
  <c r="C148" i="51"/>
  <c r="C148" i="52" s="1"/>
  <c r="C187" i="52" s="1"/>
  <c r="H393" i="51"/>
  <c r="H395" i="51"/>
  <c r="J397" i="51"/>
  <c r="F393" i="51"/>
  <c r="I393" i="51"/>
  <c r="G394" i="51"/>
  <c r="E31" i="52"/>
  <c r="E395" i="51"/>
  <c r="I396" i="51"/>
  <c r="K397" i="51"/>
  <c r="J393" i="51"/>
  <c r="H394" i="51"/>
  <c r="J396" i="51"/>
  <c r="H397" i="51"/>
  <c r="C37" i="52"/>
  <c r="C396" i="51"/>
  <c r="K393" i="51"/>
  <c r="G396" i="51"/>
  <c r="J394" i="51"/>
  <c r="H396" i="51"/>
  <c r="C141" i="51"/>
  <c r="F395" i="51"/>
  <c r="I394" i="51"/>
  <c r="G395" i="51"/>
  <c r="I397" i="51"/>
  <c r="L393" i="51"/>
  <c r="D395" i="51"/>
  <c r="L395" i="51"/>
  <c r="F397" i="51"/>
  <c r="E19" i="52"/>
  <c r="E393" i="51"/>
  <c r="I395" i="51"/>
  <c r="E37" i="52"/>
  <c r="E396" i="51"/>
  <c r="G397" i="51"/>
  <c r="C24" i="52"/>
  <c r="C394" i="51"/>
  <c r="D394" i="51"/>
  <c r="F396" i="51"/>
  <c r="D160" i="51"/>
  <c r="D397" i="51"/>
  <c r="L397" i="51"/>
  <c r="G393" i="51"/>
  <c r="K396" i="51"/>
  <c r="C137" i="51"/>
  <c r="C393" i="51"/>
  <c r="D137" i="51"/>
  <c r="D393" i="51"/>
  <c r="F394" i="51"/>
  <c r="D155" i="51"/>
  <c r="D396" i="51"/>
  <c r="L396" i="51"/>
  <c r="C160" i="51"/>
  <c r="C397" i="51"/>
  <c r="C31" i="52"/>
  <c r="C395" i="51"/>
  <c r="E138" i="51"/>
  <c r="E138" i="52" s="1"/>
  <c r="E177" i="52" s="1"/>
  <c r="C156" i="51"/>
  <c r="C156" i="52" s="1"/>
  <c r="C195" i="52" s="1"/>
  <c r="C157" i="51"/>
  <c r="E139" i="51"/>
  <c r="E139" i="52" s="1"/>
  <c r="C147" i="51"/>
  <c r="E144" i="51"/>
  <c r="E144" i="52" s="1"/>
  <c r="E146" i="51"/>
  <c r="E146" i="52" s="1"/>
  <c r="E141" i="51"/>
  <c r="E141" i="52" s="1"/>
  <c r="E180" i="52" s="1"/>
  <c r="C150" i="51"/>
  <c r="C150" i="52" s="1"/>
  <c r="C189" i="52" s="1"/>
  <c r="C154" i="51"/>
  <c r="C139" i="51"/>
  <c r="C139" i="52" s="1"/>
  <c r="C178" i="52" s="1"/>
  <c r="C151" i="51"/>
  <c r="E140" i="51"/>
  <c r="E140" i="52" s="1"/>
  <c r="E179" i="52" s="1"/>
  <c r="E152" i="51"/>
  <c r="E152" i="52" s="1"/>
  <c r="E191" i="52" s="1"/>
  <c r="C140" i="51"/>
  <c r="C140" i="52" s="1"/>
  <c r="C179" i="52" s="1"/>
  <c r="C152" i="51"/>
  <c r="E157" i="51"/>
  <c r="E157" i="52" s="1"/>
  <c r="E196" i="52" s="1"/>
  <c r="E154" i="51"/>
  <c r="E154" i="52" s="1"/>
  <c r="E193" i="52" s="1"/>
  <c r="E137" i="51"/>
  <c r="E180" i="51"/>
  <c r="E62" i="51"/>
  <c r="E100" i="51" s="1"/>
  <c r="E145" i="51"/>
  <c r="E145" i="52" s="1"/>
  <c r="E188" i="51"/>
  <c r="E70" i="51"/>
  <c r="E108" i="51" s="1"/>
  <c r="E190" i="51"/>
  <c r="E72" i="51"/>
  <c r="E110" i="51" s="1"/>
  <c r="E153" i="51"/>
  <c r="E153" i="52" s="1"/>
  <c r="E192" i="52" s="1"/>
  <c r="E196" i="51"/>
  <c r="E78" i="51"/>
  <c r="E116" i="51" s="1"/>
  <c r="E198" i="51"/>
  <c r="E80" i="51"/>
  <c r="E118" i="51" s="1"/>
  <c r="C138" i="51"/>
  <c r="C138" i="52" s="1"/>
  <c r="C177" i="52" s="1"/>
  <c r="C185" i="51"/>
  <c r="C67" i="51"/>
  <c r="C105" i="51" s="1"/>
  <c r="D179" i="51"/>
  <c r="D217" i="51" s="1"/>
  <c r="D61" i="51"/>
  <c r="D99" i="51" s="1"/>
  <c r="D24" i="52"/>
  <c r="D187" i="51"/>
  <c r="D225" i="51" s="1"/>
  <c r="D69" i="51"/>
  <c r="D107" i="51" s="1"/>
  <c r="D189" i="51"/>
  <c r="D71" i="51"/>
  <c r="D109" i="51" s="1"/>
  <c r="D195" i="51"/>
  <c r="D233" i="51" s="1"/>
  <c r="D77" i="51"/>
  <c r="D115" i="51" s="1"/>
  <c r="D197" i="51"/>
  <c r="D79" i="51"/>
  <c r="D117" i="51" s="1"/>
  <c r="C186" i="51"/>
  <c r="C68" i="51"/>
  <c r="C106" i="51" s="1"/>
  <c r="E179" i="51"/>
  <c r="E61" i="51"/>
  <c r="E99" i="51" s="1"/>
  <c r="E187" i="51"/>
  <c r="E69" i="51"/>
  <c r="E107" i="51" s="1"/>
  <c r="E195" i="51"/>
  <c r="E77" i="51"/>
  <c r="E115" i="51" s="1"/>
  <c r="C65" i="52"/>
  <c r="C187" i="51"/>
  <c r="C69" i="51"/>
  <c r="C107" i="51" s="1"/>
  <c r="D172" i="51"/>
  <c r="D54" i="51"/>
  <c r="D178" i="51"/>
  <c r="D216" i="51" s="1"/>
  <c r="D60" i="51"/>
  <c r="D98" i="51" s="1"/>
  <c r="D23" i="52"/>
  <c r="D186" i="51"/>
  <c r="D224" i="51" s="1"/>
  <c r="D68" i="51"/>
  <c r="D106" i="51" s="1"/>
  <c r="D31" i="52"/>
  <c r="D194" i="51"/>
  <c r="D76" i="51"/>
  <c r="D114" i="51" s="1"/>
  <c r="D39" i="52"/>
  <c r="E174" i="51"/>
  <c r="E56" i="51"/>
  <c r="E182" i="51"/>
  <c r="E64" i="51"/>
  <c r="E102" i="51" s="1"/>
  <c r="C181" i="51"/>
  <c r="C63" i="51"/>
  <c r="C101" i="51" s="1"/>
  <c r="C197" i="51"/>
  <c r="C79" i="51"/>
  <c r="C117" i="51" s="1"/>
  <c r="D181" i="51"/>
  <c r="D63" i="51"/>
  <c r="D101" i="51" s="1"/>
  <c r="D26" i="52"/>
  <c r="D32" i="52"/>
  <c r="D34" i="52"/>
  <c r="D40" i="52"/>
  <c r="C182" i="51"/>
  <c r="C64" i="51"/>
  <c r="C102" i="51" s="1"/>
  <c r="C198" i="51"/>
  <c r="C80" i="51"/>
  <c r="C118" i="51" s="1"/>
  <c r="E173" i="51"/>
  <c r="E55" i="51"/>
  <c r="E181" i="51"/>
  <c r="E63" i="51"/>
  <c r="E101" i="51" s="1"/>
  <c r="E189" i="51"/>
  <c r="E71" i="51"/>
  <c r="E109" i="51" s="1"/>
  <c r="E197" i="51"/>
  <c r="E79" i="51"/>
  <c r="E117" i="51" s="1"/>
  <c r="C183" i="51"/>
  <c r="C65" i="51"/>
  <c r="C103" i="51" s="1"/>
  <c r="C176" i="51"/>
  <c r="C58" i="51"/>
  <c r="C96" i="51" s="1"/>
  <c r="D180" i="51"/>
  <c r="D62" i="51"/>
  <c r="D100" i="51" s="1"/>
  <c r="D25" i="52"/>
  <c r="D188" i="51"/>
  <c r="D70" i="51"/>
  <c r="D108" i="51" s="1"/>
  <c r="D33" i="52"/>
  <c r="D196" i="51"/>
  <c r="D78" i="51"/>
  <c r="D116" i="51" s="1"/>
  <c r="D41" i="52"/>
  <c r="C184" i="51"/>
  <c r="C66" i="51"/>
  <c r="C104" i="51" s="1"/>
  <c r="C153" i="51"/>
  <c r="C153" i="52" s="1"/>
  <c r="C192" i="52" s="1"/>
  <c r="C196" i="51"/>
  <c r="C78" i="51"/>
  <c r="C116" i="51" s="1"/>
  <c r="E172" i="51"/>
  <c r="E54" i="51"/>
  <c r="D173" i="51"/>
  <c r="D55" i="51"/>
  <c r="D175" i="51"/>
  <c r="D57" i="51"/>
  <c r="D95" i="51" s="1"/>
  <c r="E176" i="51"/>
  <c r="E58" i="51"/>
  <c r="E96" i="51" s="1"/>
  <c r="E184" i="51"/>
  <c r="E66" i="51"/>
  <c r="E104" i="51" s="1"/>
  <c r="E186" i="51"/>
  <c r="E68" i="51"/>
  <c r="E106" i="51" s="1"/>
  <c r="E192" i="51"/>
  <c r="E74" i="51"/>
  <c r="E112" i="51" s="1"/>
  <c r="E194" i="51"/>
  <c r="E76" i="51"/>
  <c r="E114" i="51" s="1"/>
  <c r="C177" i="51"/>
  <c r="C59" i="51"/>
  <c r="C97" i="51" s="1"/>
  <c r="C193" i="51"/>
  <c r="C75" i="51"/>
  <c r="C113" i="51" s="1"/>
  <c r="D20" i="52"/>
  <c r="D183" i="51"/>
  <c r="D221" i="51" s="1"/>
  <c r="D65" i="51"/>
  <c r="D103" i="51" s="1"/>
  <c r="D185" i="51"/>
  <c r="D223" i="51" s="1"/>
  <c r="D67" i="51"/>
  <c r="D105" i="51" s="1"/>
  <c r="D191" i="51"/>
  <c r="D229" i="51" s="1"/>
  <c r="D73" i="51"/>
  <c r="D111" i="51" s="1"/>
  <c r="D193" i="51"/>
  <c r="D231" i="51" s="1"/>
  <c r="D75" i="51"/>
  <c r="D113" i="51" s="1"/>
  <c r="D199" i="51"/>
  <c r="D81" i="51"/>
  <c r="D119" i="51" s="1"/>
  <c r="C178" i="51"/>
  <c r="C60" i="51"/>
  <c r="C98" i="51" s="1"/>
  <c r="C194" i="51"/>
  <c r="C76" i="51"/>
  <c r="C114" i="51" s="1"/>
  <c r="E171" i="51"/>
  <c r="E53" i="51"/>
  <c r="E183" i="51"/>
  <c r="E65" i="51"/>
  <c r="E103" i="51" s="1"/>
  <c r="E191" i="51"/>
  <c r="E73" i="51"/>
  <c r="E111" i="51" s="1"/>
  <c r="E75" i="52"/>
  <c r="E199" i="51"/>
  <c r="E81" i="51"/>
  <c r="E119" i="51" s="1"/>
  <c r="C179" i="51"/>
  <c r="C61" i="51"/>
  <c r="C99" i="51" s="1"/>
  <c r="C195" i="51"/>
  <c r="C77" i="51"/>
  <c r="C115" i="51" s="1"/>
  <c r="D176" i="51"/>
  <c r="D58" i="51"/>
  <c r="D96" i="51" s="1"/>
  <c r="D182" i="51"/>
  <c r="D64" i="51"/>
  <c r="D102" i="51" s="1"/>
  <c r="D27" i="52"/>
  <c r="D29" i="52"/>
  <c r="D190" i="51"/>
  <c r="D228" i="51" s="1"/>
  <c r="D72" i="51"/>
  <c r="D110" i="51" s="1"/>
  <c r="D35" i="52"/>
  <c r="D37" i="52"/>
  <c r="D198" i="51"/>
  <c r="D236" i="51" s="1"/>
  <c r="D80" i="51"/>
  <c r="D118" i="51" s="1"/>
  <c r="C180" i="51"/>
  <c r="C62" i="51"/>
  <c r="C100" i="51" s="1"/>
  <c r="C149" i="51"/>
  <c r="C192" i="51"/>
  <c r="C74" i="51"/>
  <c r="C112" i="51" s="1"/>
  <c r="D169" i="51"/>
  <c r="D51" i="51"/>
  <c r="D171" i="51"/>
  <c r="D53" i="51"/>
  <c r="E178" i="51"/>
  <c r="E60" i="51"/>
  <c r="E98" i="51" s="1"/>
  <c r="E143" i="51"/>
  <c r="E143" i="52" s="1"/>
  <c r="E182" i="52" s="1"/>
  <c r="E151" i="51"/>
  <c r="E151" i="52" s="1"/>
  <c r="E190" i="52" s="1"/>
  <c r="E159" i="51"/>
  <c r="E159" i="52" s="1"/>
  <c r="E198" i="52" s="1"/>
  <c r="C142" i="51"/>
  <c r="C146" i="51"/>
  <c r="C146" i="52" s="1"/>
  <c r="C185" i="52" s="1"/>
  <c r="C189" i="51"/>
  <c r="C71" i="51"/>
  <c r="C109" i="51" s="1"/>
  <c r="C158" i="51"/>
  <c r="C158" i="52" s="1"/>
  <c r="C197" i="52" s="1"/>
  <c r="D177" i="51"/>
  <c r="D215" i="51" s="1"/>
  <c r="D59" i="51"/>
  <c r="D97" i="51" s="1"/>
  <c r="D22" i="52"/>
  <c r="D142" i="51"/>
  <c r="D28" i="52"/>
  <c r="D30" i="52"/>
  <c r="D150" i="51"/>
  <c r="D150" i="52" s="1"/>
  <c r="D189" i="52" s="1"/>
  <c r="D36" i="52"/>
  <c r="D38" i="52"/>
  <c r="D158" i="51"/>
  <c r="D158" i="52" s="1"/>
  <c r="D197" i="52" s="1"/>
  <c r="C143" i="51"/>
  <c r="C143" i="52" s="1"/>
  <c r="C182" i="52" s="1"/>
  <c r="C190" i="51"/>
  <c r="C72" i="51"/>
  <c r="C110" i="51" s="1"/>
  <c r="C159" i="51"/>
  <c r="C159" i="52" s="1"/>
  <c r="C198" i="52" s="1"/>
  <c r="E169" i="51"/>
  <c r="E51" i="51"/>
  <c r="E177" i="51"/>
  <c r="E59" i="51"/>
  <c r="E97" i="51" s="1"/>
  <c r="E142" i="51"/>
  <c r="E185" i="51"/>
  <c r="E67" i="51"/>
  <c r="E105" i="51" s="1"/>
  <c r="E148" i="51"/>
  <c r="E148" i="52" s="1"/>
  <c r="E187" i="52" s="1"/>
  <c r="E150" i="51"/>
  <c r="E150" i="52" s="1"/>
  <c r="E189" i="52" s="1"/>
  <c r="E193" i="51"/>
  <c r="E75" i="51"/>
  <c r="E113" i="51" s="1"/>
  <c r="E156" i="51"/>
  <c r="E156" i="52" s="1"/>
  <c r="E195" i="52" s="1"/>
  <c r="E158" i="51"/>
  <c r="E158" i="52" s="1"/>
  <c r="E197" i="52" s="1"/>
  <c r="C144" i="51"/>
  <c r="C69" i="52"/>
  <c r="C191" i="51"/>
  <c r="C73" i="51"/>
  <c r="C111" i="51" s="1"/>
  <c r="D174" i="51"/>
  <c r="D56" i="51"/>
  <c r="D19" i="52"/>
  <c r="D21" i="52"/>
  <c r="D141" i="51"/>
  <c r="D141" i="52" s="1"/>
  <c r="D180" i="52" s="1"/>
  <c r="D184" i="51"/>
  <c r="D222" i="51" s="1"/>
  <c r="D66" i="51"/>
  <c r="D104" i="51" s="1"/>
  <c r="D149" i="51"/>
  <c r="D192" i="51"/>
  <c r="D230" i="51" s="1"/>
  <c r="D74" i="51"/>
  <c r="D112" i="51" s="1"/>
  <c r="D157" i="51"/>
  <c r="D157" i="52" s="1"/>
  <c r="D196" i="52" s="1"/>
  <c r="C199" i="51"/>
  <c r="C81" i="51"/>
  <c r="C119" i="51" s="1"/>
  <c r="C145" i="51"/>
  <c r="C188" i="51"/>
  <c r="C70" i="51"/>
  <c r="C108" i="51" s="1"/>
  <c r="C169" i="51"/>
  <c r="C51" i="51"/>
  <c r="C75" i="52" l="1"/>
  <c r="E80" i="52"/>
  <c r="E69" i="52"/>
  <c r="C113" i="52"/>
  <c r="D116" i="52"/>
  <c r="C103" i="52"/>
  <c r="E115" i="52"/>
  <c r="E71" i="52"/>
  <c r="C157" i="52"/>
  <c r="C196" i="52" s="1"/>
  <c r="C79" i="52"/>
  <c r="C144" i="52"/>
  <c r="C183" i="52" s="1"/>
  <c r="C71" i="52"/>
  <c r="E72" i="52"/>
  <c r="C80" i="52"/>
  <c r="C118" i="52"/>
  <c r="C227" i="51"/>
  <c r="C227" i="52" s="1"/>
  <c r="D113" i="52"/>
  <c r="E78" i="52"/>
  <c r="E106" i="52"/>
  <c r="C78" i="52"/>
  <c r="C96" i="52"/>
  <c r="D230" i="52"/>
  <c r="E231" i="51"/>
  <c r="E231" i="52" s="1"/>
  <c r="C66" i="52"/>
  <c r="D106" i="52"/>
  <c r="D222" i="52"/>
  <c r="E223" i="51"/>
  <c r="C234" i="51"/>
  <c r="C58" i="52"/>
  <c r="C237" i="51"/>
  <c r="C115" i="52"/>
  <c r="D216" i="52"/>
  <c r="C151" i="52"/>
  <c r="C190" i="52" s="1"/>
  <c r="C221" i="3"/>
  <c r="C104" i="52"/>
  <c r="C111" i="52"/>
  <c r="E62" i="52"/>
  <c r="E214" i="51"/>
  <c r="E214" i="52" s="1"/>
  <c r="E73" i="52"/>
  <c r="D118" i="52"/>
  <c r="C232" i="51"/>
  <c r="C77" i="52"/>
  <c r="C110" i="52"/>
  <c r="C112" i="52"/>
  <c r="D236" i="52"/>
  <c r="C73" i="52"/>
  <c r="E59" i="52"/>
  <c r="E114" i="52"/>
  <c r="E112" i="52"/>
  <c r="C116" i="52"/>
  <c r="D114" i="52"/>
  <c r="C107" i="52"/>
  <c r="C152" i="52"/>
  <c r="C191" i="52" s="1"/>
  <c r="E77" i="52"/>
  <c r="D237" i="51"/>
  <c r="C60" i="52"/>
  <c r="C101" i="52"/>
  <c r="E74" i="52"/>
  <c r="C228" i="51"/>
  <c r="C215" i="51"/>
  <c r="E230" i="51"/>
  <c r="E230" i="52" s="1"/>
  <c r="C117" i="52"/>
  <c r="C105" i="52"/>
  <c r="C226" i="3"/>
  <c r="D103" i="52"/>
  <c r="C214" i="51"/>
  <c r="C214" i="52" s="1"/>
  <c r="D115" i="52"/>
  <c r="E100" i="52"/>
  <c r="E97" i="52"/>
  <c r="C145" i="52"/>
  <c r="C184" i="52" s="1"/>
  <c r="E223" i="52"/>
  <c r="E185" i="52" s="1"/>
  <c r="E98" i="52"/>
  <c r="E60" i="52" s="1"/>
  <c r="C217" i="51"/>
  <c r="C217" i="52" s="1"/>
  <c r="E103" i="52"/>
  <c r="E65" i="52" s="1"/>
  <c r="D223" i="52"/>
  <c r="D185" i="52" s="1"/>
  <c r="D221" i="52"/>
  <c r="E117" i="52"/>
  <c r="E109" i="52"/>
  <c r="C102" i="52"/>
  <c r="D107" i="52"/>
  <c r="E118" i="52"/>
  <c r="E110" i="52"/>
  <c r="C154" i="52"/>
  <c r="C193" i="52" s="1"/>
  <c r="C68" i="52"/>
  <c r="E113" i="52"/>
  <c r="C100" i="52"/>
  <c r="E229" i="51"/>
  <c r="E229" i="52" s="1"/>
  <c r="E221" i="51"/>
  <c r="E221" i="52" s="1"/>
  <c r="E183" i="52" s="1"/>
  <c r="C232" i="52"/>
  <c r="E232" i="51"/>
  <c r="E232" i="52" s="1"/>
  <c r="E96" i="52"/>
  <c r="E58" i="52" s="1"/>
  <c r="E101" i="52"/>
  <c r="E63" i="52" s="1"/>
  <c r="D101" i="52"/>
  <c r="D98" i="52"/>
  <c r="E105" i="52"/>
  <c r="E67" i="52" s="1"/>
  <c r="D117" i="52"/>
  <c r="E68" i="52"/>
  <c r="E107" i="52"/>
  <c r="C67" i="52"/>
  <c r="C229" i="51"/>
  <c r="E215" i="51"/>
  <c r="E215" i="52" s="1"/>
  <c r="C99" i="52"/>
  <c r="C224" i="51"/>
  <c r="D225" i="52"/>
  <c r="M395" i="51"/>
  <c r="E61" i="52"/>
  <c r="E224" i="51"/>
  <c r="E224" i="52" s="1"/>
  <c r="E186" i="52" s="1"/>
  <c r="C64" i="52"/>
  <c r="C226" i="51"/>
  <c r="C226" i="52" s="1"/>
  <c r="C233" i="51"/>
  <c r="C233" i="52" s="1"/>
  <c r="C61" i="52"/>
  <c r="C59" i="52"/>
  <c r="D232" i="51"/>
  <c r="D232" i="52" s="1"/>
  <c r="E234" i="51"/>
  <c r="E234" i="52" s="1"/>
  <c r="E226" i="51"/>
  <c r="E226" i="52" s="1"/>
  <c r="C712" i="32"/>
  <c r="C231" i="51"/>
  <c r="C62" i="52"/>
  <c r="E216" i="51"/>
  <c r="E216" i="52" s="1"/>
  <c r="E178" i="52" s="1"/>
  <c r="C714" i="32"/>
  <c r="C713" i="32"/>
  <c r="E714" i="32"/>
  <c r="E712" i="32"/>
  <c r="C109" i="52"/>
  <c r="D110" i="52"/>
  <c r="E104" i="52"/>
  <c r="E66" i="52" s="1"/>
  <c r="E108" i="52"/>
  <c r="D215" i="52"/>
  <c r="D96" i="52"/>
  <c r="C114" i="52"/>
  <c r="C98" i="52"/>
  <c r="D109" i="52"/>
  <c r="D99" i="52"/>
  <c r="E116" i="52"/>
  <c r="C715" i="32"/>
  <c r="C76" i="52"/>
  <c r="E64" i="52"/>
  <c r="D104" i="52"/>
  <c r="C108" i="52"/>
  <c r="D112" i="52"/>
  <c r="C230" i="51"/>
  <c r="C230" i="52" s="1"/>
  <c r="D220" i="51"/>
  <c r="D220" i="52" s="1"/>
  <c r="D224" i="52"/>
  <c r="D186" i="52" s="1"/>
  <c r="C225" i="51"/>
  <c r="C225" i="52" s="1"/>
  <c r="C218" i="51"/>
  <c r="D228" i="52"/>
  <c r="D102" i="52"/>
  <c r="C216" i="51"/>
  <c r="C216" i="52" s="1"/>
  <c r="D231" i="52"/>
  <c r="D111" i="52"/>
  <c r="D105" i="52"/>
  <c r="C97" i="52"/>
  <c r="E222" i="51"/>
  <c r="E222" i="52" s="1"/>
  <c r="E184" i="52" s="1"/>
  <c r="E99" i="52"/>
  <c r="D217" i="52"/>
  <c r="E111" i="52"/>
  <c r="D229" i="52"/>
  <c r="D108" i="52"/>
  <c r="E217" i="51"/>
  <c r="E217" i="52" s="1"/>
  <c r="C106" i="52"/>
  <c r="D233" i="52"/>
  <c r="D97" i="52"/>
  <c r="D214" i="51"/>
  <c r="D214" i="52" s="1"/>
  <c r="E237" i="51"/>
  <c r="D100" i="52"/>
  <c r="E102" i="52"/>
  <c r="E713" i="32"/>
  <c r="E218" i="51"/>
  <c r="E218" i="52" s="1"/>
  <c r="C141" i="52"/>
  <c r="C180" i="52" s="1"/>
  <c r="C147" i="52"/>
  <c r="C186" i="52" s="1"/>
  <c r="D712" i="32"/>
  <c r="F410" i="51"/>
  <c r="F426" i="51" s="1"/>
  <c r="E142" i="52"/>
  <c r="E410" i="51"/>
  <c r="E426" i="51" s="1"/>
  <c r="C142" i="52"/>
  <c r="C181" i="52" s="1"/>
  <c r="C410" i="51"/>
  <c r="C426" i="51" s="1"/>
  <c r="C149" i="52"/>
  <c r="C188" i="52" s="1"/>
  <c r="C411" i="51"/>
  <c r="C427" i="51" s="1"/>
  <c r="L412" i="51"/>
  <c r="L428" i="51" s="1"/>
  <c r="D714" i="32"/>
  <c r="G410" i="51"/>
  <c r="G426" i="51" s="1"/>
  <c r="G412" i="51"/>
  <c r="G428" i="51" s="1"/>
  <c r="G413" i="51"/>
  <c r="G429" i="51" s="1"/>
  <c r="E76" i="52"/>
  <c r="E715" i="32"/>
  <c r="L409" i="51"/>
  <c r="L425" i="51" s="1"/>
  <c r="K409" i="51"/>
  <c r="K425" i="51" s="1"/>
  <c r="D715" i="32"/>
  <c r="J410" i="51"/>
  <c r="J426" i="51" s="1"/>
  <c r="D713" i="32"/>
  <c r="I410" i="51"/>
  <c r="I426" i="51" s="1"/>
  <c r="J412" i="51"/>
  <c r="J428" i="51" s="1"/>
  <c r="J411" i="51"/>
  <c r="J427" i="51" s="1"/>
  <c r="C160" i="52"/>
  <c r="C199" i="52" s="1"/>
  <c r="C413" i="51"/>
  <c r="C429" i="51" s="1"/>
  <c r="D155" i="52"/>
  <c r="D194" i="52" s="1"/>
  <c r="D412" i="51"/>
  <c r="D428" i="51" s="1"/>
  <c r="C137" i="52"/>
  <c r="C176" i="52" s="1"/>
  <c r="C409" i="51"/>
  <c r="C425" i="51" s="1"/>
  <c r="D160" i="52"/>
  <c r="D199" i="52" s="1"/>
  <c r="D413" i="51"/>
  <c r="D429" i="51" s="1"/>
  <c r="I413" i="51"/>
  <c r="I429" i="51" s="1"/>
  <c r="H413" i="51"/>
  <c r="H429" i="51" s="1"/>
  <c r="K413" i="51"/>
  <c r="K429" i="51" s="1"/>
  <c r="J413" i="51"/>
  <c r="J429" i="51" s="1"/>
  <c r="E149" i="52"/>
  <c r="E188" i="52" s="1"/>
  <c r="E411" i="51"/>
  <c r="E427" i="51" s="1"/>
  <c r="C229" i="3"/>
  <c r="C229" i="52" s="1"/>
  <c r="C228" i="3"/>
  <c r="D149" i="52"/>
  <c r="D188" i="52" s="1"/>
  <c r="D411" i="51"/>
  <c r="D427" i="51" s="1"/>
  <c r="F411" i="51"/>
  <c r="F427" i="51" s="1"/>
  <c r="I409" i="51"/>
  <c r="I425" i="51" s="1"/>
  <c r="G411" i="51"/>
  <c r="G427" i="51" s="1"/>
  <c r="K411" i="51"/>
  <c r="K427" i="51" s="1"/>
  <c r="I411" i="51"/>
  <c r="I427" i="51" s="1"/>
  <c r="L411" i="51"/>
  <c r="L427" i="51" s="1"/>
  <c r="H409" i="51"/>
  <c r="H425" i="51" s="1"/>
  <c r="I412" i="51"/>
  <c r="I428" i="51" s="1"/>
  <c r="F412" i="51"/>
  <c r="F428" i="51" s="1"/>
  <c r="K410" i="51"/>
  <c r="K426" i="51" s="1"/>
  <c r="F413" i="51"/>
  <c r="F429" i="51" s="1"/>
  <c r="C224" i="3"/>
  <c r="C218" i="3"/>
  <c r="C218" i="52" s="1"/>
  <c r="C215" i="3"/>
  <c r="D142" i="52"/>
  <c r="D181" i="52" s="1"/>
  <c r="D410" i="51"/>
  <c r="D426" i="51" s="1"/>
  <c r="J409" i="51"/>
  <c r="J425" i="51" s="1"/>
  <c r="H411" i="51"/>
  <c r="H427" i="51" s="1"/>
  <c r="E137" i="52"/>
  <c r="E176" i="52" s="1"/>
  <c r="E409" i="51"/>
  <c r="E425" i="51" s="1"/>
  <c r="H410" i="51"/>
  <c r="H426" i="51" s="1"/>
  <c r="K412" i="51"/>
  <c r="K428" i="51" s="1"/>
  <c r="H412" i="51"/>
  <c r="H428" i="51" s="1"/>
  <c r="F409" i="51"/>
  <c r="F425" i="51" s="1"/>
  <c r="D137" i="52"/>
  <c r="D176" i="52" s="1"/>
  <c r="D409" i="51"/>
  <c r="D425" i="51" s="1"/>
  <c r="L413" i="51"/>
  <c r="L429" i="51" s="1"/>
  <c r="L410" i="51"/>
  <c r="L426" i="51" s="1"/>
  <c r="E160" i="52"/>
  <c r="E199" i="52" s="1"/>
  <c r="E413" i="51"/>
  <c r="E429" i="51" s="1"/>
  <c r="C234" i="3"/>
  <c r="G409" i="51"/>
  <c r="G425" i="51" s="1"/>
  <c r="E155" i="52"/>
  <c r="E194" i="52" s="1"/>
  <c r="E412" i="51"/>
  <c r="E428" i="51" s="1"/>
  <c r="C155" i="52"/>
  <c r="C194" i="52" s="1"/>
  <c r="C412" i="51"/>
  <c r="C428" i="51" s="1"/>
  <c r="C222" i="3"/>
  <c r="C231" i="3"/>
  <c r="C70" i="52"/>
  <c r="C63" i="52"/>
  <c r="E70" i="52"/>
  <c r="D76" i="52"/>
  <c r="C221" i="51"/>
  <c r="E220" i="51"/>
  <c r="E220" i="52" s="1"/>
  <c r="D70" i="52"/>
  <c r="D60" i="52"/>
  <c r="D58" i="52"/>
  <c r="D74" i="52"/>
  <c r="C222" i="51"/>
  <c r="D234" i="51"/>
  <c r="D234" i="52" s="1"/>
  <c r="D72" i="52"/>
  <c r="E227" i="51"/>
  <c r="E227" i="52" s="1"/>
  <c r="D73" i="52"/>
  <c r="D71" i="52"/>
  <c r="C235" i="51"/>
  <c r="C235" i="52" s="1"/>
  <c r="D78" i="52"/>
  <c r="E233" i="51"/>
  <c r="E233" i="52" s="1"/>
  <c r="D235" i="51"/>
  <c r="D235" i="52" s="1"/>
  <c r="D61" i="52"/>
  <c r="D80" i="52"/>
  <c r="D226" i="51"/>
  <c r="D226" i="52" s="1"/>
  <c r="E235" i="51"/>
  <c r="E235" i="52" s="1"/>
  <c r="E219" i="51"/>
  <c r="E219" i="52" s="1"/>
  <c r="C236" i="51"/>
  <c r="C236" i="52" s="1"/>
  <c r="C220" i="51"/>
  <c r="C220" i="52" s="1"/>
  <c r="D65" i="52"/>
  <c r="D219" i="51"/>
  <c r="D219" i="52" s="1"/>
  <c r="D62" i="52"/>
  <c r="D227" i="51"/>
  <c r="D227" i="52" s="1"/>
  <c r="E236" i="51"/>
  <c r="E236" i="52" s="1"/>
  <c r="D77" i="52"/>
  <c r="D75" i="52"/>
  <c r="D69" i="52"/>
  <c r="D67" i="52"/>
  <c r="D68" i="52"/>
  <c r="D66" i="52"/>
  <c r="D59" i="52"/>
  <c r="D64" i="52"/>
  <c r="D218" i="51"/>
  <c r="D218" i="52" s="1"/>
  <c r="D79" i="52"/>
  <c r="C219" i="51"/>
  <c r="C219" i="52" s="1"/>
  <c r="E225" i="51"/>
  <c r="E225" i="52" s="1"/>
  <c r="D63" i="52"/>
  <c r="C223" i="51"/>
  <c r="C223" i="52" s="1"/>
  <c r="E228" i="51"/>
  <c r="E228" i="52" s="1"/>
  <c r="C228" i="52" l="1"/>
  <c r="C224" i="52"/>
  <c r="C234" i="52"/>
  <c r="P712" i="32"/>
  <c r="C215" i="52"/>
  <c r="N713" i="32"/>
  <c r="Q715" i="32"/>
  <c r="C221" i="52"/>
  <c r="N712" i="32"/>
  <c r="N714" i="32"/>
  <c r="P715" i="32"/>
  <c r="Q713" i="32"/>
  <c r="P713" i="32"/>
  <c r="Q714" i="32"/>
  <c r="R715" i="32"/>
  <c r="E181" i="52"/>
  <c r="R712" i="32"/>
  <c r="R714" i="32"/>
  <c r="Q712" i="32"/>
  <c r="P714" i="32"/>
  <c r="C222" i="52"/>
  <c r="C231" i="52"/>
  <c r="R713" i="32"/>
  <c r="M411" i="51"/>
  <c r="AA714" i="32" l="1"/>
  <c r="AA712" i="32"/>
  <c r="AA713" i="32"/>
  <c r="M427" i="51"/>
  <c r="AC407" i="3"/>
  <c r="AB432" i="3"/>
  <c r="AB457" i="3"/>
  <c r="F457" i="3"/>
  <c r="F457" i="60"/>
  <c r="C253" i="32" l="1"/>
  <c r="C91" i="63"/>
  <c r="P95" i="63"/>
  <c r="C87" i="63" l="1"/>
  <c r="C88" i="63" s="1"/>
  <c r="N253" i="32"/>
  <c r="N133" i="32"/>
  <c r="N175" i="32"/>
  <c r="D49" i="63"/>
  <c r="D87" i="63"/>
  <c r="P87" i="63"/>
  <c r="P88" i="63" s="1"/>
  <c r="Q87" i="63"/>
  <c r="R75" i="63"/>
  <c r="E35" i="63" s="1"/>
  <c r="R87" i="63"/>
  <c r="P75" i="63"/>
  <c r="C35" i="63" s="1"/>
  <c r="D75" i="63"/>
  <c r="D34" i="63" s="1"/>
  <c r="Q75" i="63"/>
  <c r="D35" i="63" s="1"/>
  <c r="E75" i="63"/>
  <c r="E34" i="63" s="1"/>
  <c r="E87" i="63"/>
  <c r="C75" i="63"/>
  <c r="C34" i="63" s="1"/>
  <c r="D88" i="63" l="1"/>
  <c r="D89" i="63" s="1"/>
  <c r="D46" i="63" s="1"/>
  <c r="Q88" i="63"/>
  <c r="Q89" i="63" s="1"/>
  <c r="D47" i="63" s="1"/>
  <c r="E49" i="63"/>
  <c r="AC87" i="63"/>
  <c r="AC88" i="63" s="1"/>
  <c r="AC75" i="63"/>
  <c r="AD75" i="63"/>
  <c r="AD87" i="63"/>
  <c r="AE87" i="63"/>
  <c r="AE75" i="63"/>
  <c r="R88" i="63" l="1"/>
  <c r="R89" i="63" s="1"/>
  <c r="E47" i="63" s="1"/>
  <c r="AD88" i="63"/>
  <c r="AE88" i="63" s="1"/>
  <c r="E88" i="63"/>
  <c r="E89" i="63" s="1"/>
  <c r="E46" i="63" s="1"/>
  <c r="E36" i="63"/>
  <c r="E37" i="63" s="1"/>
  <c r="D36" i="63"/>
  <c r="D37" i="63" s="1"/>
  <c r="C36" i="63"/>
  <c r="C37" i="63" s="1"/>
  <c r="AD89" i="63" l="1"/>
  <c r="D48" i="63" s="1"/>
  <c r="AE89" i="63"/>
  <c r="E48" i="63" s="1"/>
  <c r="F39" i="5" l="1"/>
  <c r="G39" i="5"/>
  <c r="H39" i="5"/>
  <c r="F121" i="5"/>
  <c r="G121" i="5"/>
  <c r="H121" i="5"/>
  <c r="F122" i="5"/>
  <c r="G122" i="5"/>
  <c r="H122" i="5"/>
  <c r="F123" i="5"/>
  <c r="G123" i="5"/>
  <c r="H123" i="5"/>
  <c r="F124" i="5"/>
  <c r="G124" i="5"/>
  <c r="H124" i="5"/>
  <c r="D189" i="5"/>
  <c r="E189" i="5"/>
  <c r="C169" i="5"/>
  <c r="C189" i="5" s="1"/>
  <c r="G81" i="5"/>
  <c r="H81" i="5"/>
  <c r="G82" i="5"/>
  <c r="H82" i="5"/>
  <c r="G83" i="5"/>
  <c r="H83" i="5"/>
  <c r="G84" i="5"/>
  <c r="H84" i="5"/>
  <c r="G85" i="5"/>
  <c r="F81" i="5"/>
  <c r="F82" i="5"/>
  <c r="F83" i="5"/>
  <c r="F84" i="5"/>
  <c r="F85" i="5"/>
  <c r="D254" i="32" l="1"/>
  <c r="D255" i="32" s="1"/>
  <c r="P254" i="32"/>
  <c r="R254" i="32"/>
  <c r="Q253" i="32"/>
  <c r="R253" i="32"/>
  <c r="Q254" i="32"/>
  <c r="P253" i="32"/>
  <c r="H85" i="5"/>
  <c r="H105" i="5" s="1"/>
  <c r="H169" i="5"/>
  <c r="F40" i="5"/>
  <c r="G42" i="5"/>
  <c r="G41" i="5"/>
  <c r="G169" i="5"/>
  <c r="F41" i="5"/>
  <c r="H43" i="5"/>
  <c r="F42" i="5"/>
  <c r="F169" i="5"/>
  <c r="G43" i="5"/>
  <c r="H40" i="5"/>
  <c r="G40" i="5"/>
  <c r="F43" i="5"/>
  <c r="H42" i="5"/>
  <c r="H41" i="5"/>
  <c r="E254" i="32" l="1"/>
  <c r="E255" i="32" s="1"/>
  <c r="N254" i="32"/>
  <c r="C47" i="5" l="1"/>
  <c r="C70" i="5" s="1"/>
  <c r="C132" i="5" s="1"/>
  <c r="C48" i="5"/>
  <c r="C71" i="5" s="1"/>
  <c r="C49" i="5"/>
  <c r="C72" i="5" s="1"/>
  <c r="C50" i="5"/>
  <c r="C73" i="5" s="1"/>
  <c r="C51" i="5"/>
  <c r="C74" i="5" s="1"/>
  <c r="C84" i="5"/>
  <c r="C146" i="5" s="1"/>
  <c r="C62" i="5"/>
  <c r="C85" i="5" s="1"/>
  <c r="C168" i="5" s="1"/>
  <c r="C28" i="5"/>
  <c r="C29" i="5"/>
  <c r="C30" i="5"/>
  <c r="C31" i="5"/>
  <c r="C32" i="5"/>
  <c r="C39" i="5"/>
  <c r="C40" i="5"/>
  <c r="C41" i="5"/>
  <c r="C42" i="5"/>
  <c r="C43" i="5"/>
  <c r="C175" i="5" l="1"/>
  <c r="C111" i="5"/>
  <c r="C92" i="5"/>
  <c r="C155" i="5"/>
  <c r="C134" i="5"/>
  <c r="C156" i="5"/>
  <c r="C135" i="5"/>
  <c r="C112" i="5"/>
  <c r="C93" i="5"/>
  <c r="C176" i="5"/>
  <c r="C91" i="5"/>
  <c r="C174" i="5"/>
  <c r="C110" i="5"/>
  <c r="C154" i="5"/>
  <c r="C133" i="5"/>
  <c r="C157" i="5"/>
  <c r="C136" i="5"/>
  <c r="C94" i="5"/>
  <c r="C113" i="5"/>
  <c r="C177" i="5"/>
  <c r="C187" i="5"/>
  <c r="C104" i="5"/>
  <c r="C121" i="5"/>
  <c r="C103" i="5"/>
  <c r="C90" i="5"/>
  <c r="C186" i="5"/>
  <c r="C122" i="5"/>
  <c r="C109" i="5"/>
  <c r="C173" i="5"/>
  <c r="C167" i="5"/>
  <c r="C124" i="5"/>
  <c r="C166" i="5"/>
  <c r="C153" i="5"/>
  <c r="C147" i="5"/>
  <c r="C105" i="5"/>
  <c r="C123" i="5"/>
  <c r="C188" i="5"/>
  <c r="F63" i="47" l="1"/>
  <c r="G63" i="47"/>
  <c r="H63" i="47"/>
  <c r="I63" i="47"/>
  <c r="J63" i="47"/>
  <c r="K63" i="47"/>
  <c r="L63" i="47"/>
  <c r="M63" i="47"/>
  <c r="N63" i="47"/>
  <c r="O63" i="47"/>
  <c r="P63" i="47"/>
  <c r="Q63" i="47"/>
  <c r="F41" i="47"/>
  <c r="G41" i="47"/>
  <c r="H41" i="47"/>
  <c r="I41" i="47"/>
  <c r="J41" i="47"/>
  <c r="K41" i="47"/>
  <c r="L41" i="47"/>
  <c r="M41" i="47"/>
  <c r="N41" i="47"/>
  <c r="O41" i="47"/>
  <c r="P41" i="47"/>
  <c r="Q41" i="47"/>
  <c r="C40" i="46" l="1"/>
  <c r="C126" i="46" s="1"/>
  <c r="D40" i="46"/>
  <c r="D126" i="46" s="1"/>
  <c r="E40" i="46"/>
  <c r="E126" i="46" s="1"/>
  <c r="F40" i="46"/>
  <c r="F126" i="46" s="1"/>
  <c r="G40" i="46"/>
  <c r="G126" i="46" s="1"/>
  <c r="H40" i="46"/>
  <c r="H126" i="46" s="1"/>
  <c r="I40" i="46"/>
  <c r="I126" i="46" s="1"/>
  <c r="J40" i="46"/>
  <c r="J126" i="46" s="1"/>
  <c r="K40" i="46"/>
  <c r="K126" i="46" s="1"/>
  <c r="L40" i="46"/>
  <c r="L126" i="46" s="1"/>
  <c r="M40" i="46"/>
  <c r="M126" i="46" s="1"/>
  <c r="N40" i="46"/>
  <c r="N126" i="46" s="1"/>
  <c r="M71" i="46" l="1"/>
  <c r="I71" i="46"/>
  <c r="E71" i="46"/>
  <c r="M94" i="46"/>
  <c r="I94" i="46"/>
  <c r="E94" i="46"/>
  <c r="J71" i="46"/>
  <c r="L71" i="46"/>
  <c r="H71" i="46"/>
  <c r="D71" i="46"/>
  <c r="L94" i="46"/>
  <c r="H94" i="46"/>
  <c r="D94" i="46"/>
  <c r="N71" i="46"/>
  <c r="F71" i="46"/>
  <c r="N94" i="46"/>
  <c r="J94" i="46"/>
  <c r="F94" i="46"/>
  <c r="K71" i="46"/>
  <c r="G71" i="46"/>
  <c r="C71" i="46"/>
  <c r="K94" i="46"/>
  <c r="G94" i="46"/>
  <c r="C94" i="46"/>
  <c r="F69" i="29" l="1"/>
  <c r="G69" i="29"/>
  <c r="E69" i="29"/>
  <c r="C56" i="29"/>
  <c r="C69" i="29" s="1"/>
  <c r="C81" i="29" s="1"/>
  <c r="D98" i="29"/>
  <c r="D111" i="29" s="1"/>
  <c r="D123" i="29" s="1"/>
  <c r="R17" i="29"/>
  <c r="S10" i="29" l="1"/>
  <c r="S11" i="29"/>
  <c r="S13" i="29"/>
  <c r="F56" i="29"/>
  <c r="E56" i="29"/>
  <c r="S12" i="29"/>
  <c r="F101" i="29"/>
  <c r="F125" i="29"/>
  <c r="G122" i="29"/>
  <c r="F121" i="29"/>
  <c r="E125" i="29"/>
  <c r="F122" i="29"/>
  <c r="E121" i="29"/>
  <c r="G119" i="29"/>
  <c r="E122" i="29"/>
  <c r="G120" i="29"/>
  <c r="F119" i="29"/>
  <c r="G101" i="29"/>
  <c r="G125" i="29"/>
  <c r="G121" i="29"/>
  <c r="F120" i="29"/>
  <c r="E119" i="29"/>
  <c r="C98" i="29"/>
  <c r="C111" i="29" s="1"/>
  <c r="C123" i="29" s="1"/>
  <c r="E120" i="29"/>
  <c r="E101" i="29"/>
  <c r="D27" i="29"/>
  <c r="D39" i="29" s="1"/>
  <c r="D56" i="29"/>
  <c r="D69" i="29" s="1"/>
  <c r="D81" i="29" s="1"/>
  <c r="R14" i="29"/>
  <c r="C27" i="29"/>
  <c r="C39" i="29" s="1"/>
  <c r="G56" i="29"/>
  <c r="E34" i="29"/>
  <c r="F126" i="29" l="1"/>
  <c r="G126" i="29"/>
  <c r="E126" i="29"/>
  <c r="E38" i="29" l="1"/>
  <c r="G38" i="29" l="1"/>
  <c r="F38" i="29"/>
  <c r="G17" i="29" l="1"/>
  <c r="G58" i="29"/>
  <c r="F17" i="29"/>
  <c r="F157" i="13" l="1"/>
  <c r="E157" i="13"/>
  <c r="G157" i="13"/>
  <c r="AA220" i="32" l="1"/>
  <c r="AA98" i="32"/>
  <c r="AA52" i="32"/>
  <c r="Q35" i="58"/>
  <c r="N41" i="56"/>
  <c r="D28" i="55"/>
  <c r="E28" i="55"/>
  <c r="F28" i="55"/>
  <c r="D29" i="55"/>
  <c r="E29" i="55"/>
  <c r="F29" i="55"/>
  <c r="B34" i="55"/>
  <c r="C34" i="55"/>
  <c r="B35" i="55"/>
  <c r="C35" i="55"/>
  <c r="B36" i="55"/>
  <c r="C36" i="55"/>
  <c r="B37" i="55"/>
  <c r="C37" i="55"/>
  <c r="B38" i="55"/>
  <c r="C38" i="55"/>
  <c r="B39" i="55"/>
  <c r="C39" i="55"/>
  <c r="B40" i="55"/>
  <c r="C40" i="55"/>
  <c r="B41" i="55"/>
  <c r="C41" i="55"/>
  <c r="B42" i="55"/>
  <c r="C42" i="55"/>
  <c r="B43" i="55"/>
  <c r="C43" i="55"/>
  <c r="B21" i="55"/>
  <c r="C21" i="55"/>
  <c r="B22" i="55"/>
  <c r="C22" i="55"/>
  <c r="B23" i="55"/>
  <c r="C23" i="55"/>
  <c r="B24" i="55"/>
  <c r="C24" i="55"/>
  <c r="B25" i="55"/>
  <c r="C25" i="55"/>
  <c r="B26" i="55"/>
  <c r="C26" i="55"/>
  <c r="B27" i="55"/>
  <c r="C27" i="55"/>
  <c r="B28" i="55"/>
  <c r="C28" i="55"/>
  <c r="B29" i="55"/>
  <c r="C29" i="55"/>
  <c r="B30" i="55"/>
  <c r="C30" i="55"/>
  <c r="N55" i="32" l="1"/>
  <c r="N103" i="32"/>
  <c r="N29" i="32"/>
  <c r="F190" i="5"/>
  <c r="G190" i="5"/>
  <c r="H190" i="5"/>
  <c r="H149" i="5"/>
  <c r="G149" i="5"/>
  <c r="F149" i="5"/>
  <c r="D17" i="55"/>
  <c r="F43" i="55"/>
  <c r="F17" i="55"/>
  <c r="E43" i="55"/>
  <c r="D43" i="55"/>
  <c r="E41" i="63" l="1"/>
  <c r="N348" i="32"/>
  <c r="Q85" i="63"/>
  <c r="D53" i="63" s="1"/>
  <c r="E85" i="63"/>
  <c r="E52" i="63" s="1"/>
  <c r="C40" i="63"/>
  <c r="P85" i="63"/>
  <c r="C53" i="63" s="1"/>
  <c r="C41" i="63"/>
  <c r="C85" i="63"/>
  <c r="C52" i="63" s="1"/>
  <c r="E40" i="63"/>
  <c r="D41" i="63"/>
  <c r="D85" i="63"/>
  <c r="D52" i="63" s="1"/>
  <c r="D40" i="63"/>
  <c r="R85" i="63" l="1"/>
  <c r="E53" i="63" s="1"/>
  <c r="AC85" i="63"/>
  <c r="C54" i="63" s="1"/>
  <c r="C55" i="63" s="1"/>
  <c r="C42" i="63"/>
  <c r="C43" i="63" s="1"/>
  <c r="E42" i="63"/>
  <c r="E43" i="63" s="1"/>
  <c r="AD85" i="63"/>
  <c r="AE85" i="63"/>
  <c r="D42" i="63"/>
  <c r="D43" i="63" s="1"/>
  <c r="E54" i="63" l="1"/>
  <c r="E55" i="63" s="1"/>
  <c r="D54" i="63"/>
  <c r="D55" i="63" s="1"/>
  <c r="AA55" i="32" l="1"/>
  <c r="AA29" i="32"/>
  <c r="Q37" i="58" l="1"/>
  <c r="P414" i="51" l="1"/>
  <c r="D383" i="51"/>
  <c r="D382" i="51"/>
  <c r="D381" i="51"/>
  <c r="P419" i="51"/>
  <c r="P398" i="51"/>
  <c r="E331" i="52"/>
  <c r="D331" i="52"/>
  <c r="C293" i="3" l="1"/>
  <c r="E293" i="3"/>
  <c r="D356" i="60"/>
  <c r="E356" i="60"/>
  <c r="D293" i="3"/>
  <c r="C356" i="60"/>
  <c r="C293" i="60"/>
  <c r="C57" i="60" s="1"/>
  <c r="D356" i="3"/>
  <c r="E356" i="3"/>
  <c r="Z402" i="51"/>
  <c r="C331" i="52"/>
  <c r="E42" i="52"/>
  <c r="D42" i="52"/>
  <c r="Z418" i="51"/>
  <c r="D81" i="52" l="1"/>
  <c r="D716" i="32"/>
  <c r="E81" i="52"/>
  <c r="E716" i="32"/>
  <c r="C356" i="51"/>
  <c r="C293" i="51"/>
  <c r="C42" i="52"/>
  <c r="C716" i="32" s="1"/>
  <c r="E356" i="51"/>
  <c r="D356" i="51"/>
  <c r="Q397" i="51"/>
  <c r="Q396" i="51"/>
  <c r="B397" i="51"/>
  <c r="C119" i="52"/>
  <c r="P716" i="32" s="1"/>
  <c r="E119" i="52"/>
  <c r="R716" i="32" s="1"/>
  <c r="D119" i="52"/>
  <c r="Q716" i="32" s="1"/>
  <c r="C356" i="3"/>
  <c r="B413" i="51" l="1"/>
  <c r="B429" i="51"/>
  <c r="C175" i="51"/>
  <c r="C57" i="51"/>
  <c r="C95" i="51" s="1"/>
  <c r="C81" i="52"/>
  <c r="C237" i="52"/>
  <c r="R397" i="51"/>
  <c r="S397" i="51" s="1"/>
  <c r="T397" i="51" s="1"/>
  <c r="U397" i="51" s="1"/>
  <c r="R396" i="51"/>
  <c r="S396" i="51" s="1"/>
  <c r="T396" i="51" s="1"/>
  <c r="U396" i="51" s="1"/>
  <c r="D237" i="52"/>
  <c r="E237" i="52" l="1"/>
  <c r="V397" i="51"/>
  <c r="V396" i="51"/>
  <c r="W396" i="51" l="1"/>
  <c r="W397" i="51"/>
  <c r="D29" i="46"/>
  <c r="E29" i="46"/>
  <c r="F29" i="46"/>
  <c r="D30" i="46"/>
  <c r="E30" i="46"/>
  <c r="F30" i="46"/>
  <c r="X397" i="51" l="1"/>
  <c r="X396" i="51"/>
  <c r="Y397" i="51" l="1"/>
  <c r="Y396" i="51"/>
  <c r="C80" i="58"/>
  <c r="D80" i="58"/>
  <c r="E80" i="58"/>
  <c r="Z397" i="51" l="1"/>
  <c r="Z396" i="51"/>
  <c r="B93" i="29" l="1"/>
  <c r="B106" i="29" s="1"/>
  <c r="B118" i="29" s="1"/>
  <c r="B94" i="29"/>
  <c r="B107" i="29" s="1"/>
  <c r="B119" i="29" s="1"/>
  <c r="C101" i="29"/>
  <c r="D101" i="29"/>
  <c r="B102" i="29"/>
  <c r="B51" i="29"/>
  <c r="B64" i="29" s="1"/>
  <c r="B76" i="29" s="1"/>
  <c r="B52" i="29"/>
  <c r="B65" i="29" s="1"/>
  <c r="B77" i="29" s="1"/>
  <c r="C59" i="29"/>
  <c r="C84" i="29" s="1"/>
  <c r="D59" i="29"/>
  <c r="D84" i="29" s="1"/>
  <c r="B60" i="29"/>
  <c r="C60" i="29"/>
  <c r="D60" i="29"/>
  <c r="F70" i="29"/>
  <c r="G70" i="29"/>
  <c r="F71" i="29"/>
  <c r="G71" i="29"/>
  <c r="K116" i="29"/>
  <c r="C116" i="29"/>
  <c r="O116" i="29" s="1"/>
  <c r="K104" i="29"/>
  <c r="C104" i="29"/>
  <c r="O104" i="29" s="1"/>
  <c r="O91" i="29"/>
  <c r="K91" i="29"/>
  <c r="C74" i="29"/>
  <c r="O74" i="29" s="1"/>
  <c r="C62" i="29"/>
  <c r="O62" i="29" s="1"/>
  <c r="K74" i="29"/>
  <c r="K62" i="29"/>
  <c r="O49" i="29"/>
  <c r="K49" i="29"/>
  <c r="F64" i="29"/>
  <c r="G64" i="29"/>
  <c r="E64" i="29"/>
  <c r="E65" i="29"/>
  <c r="F65" i="29"/>
  <c r="G65" i="29"/>
  <c r="E66" i="29"/>
  <c r="F66" i="29"/>
  <c r="G66" i="29"/>
  <c r="E67" i="29"/>
  <c r="F67" i="29"/>
  <c r="G67" i="29"/>
  <c r="E68" i="29"/>
  <c r="F68" i="29"/>
  <c r="G68" i="29"/>
  <c r="C42" i="29"/>
  <c r="D42" i="29"/>
  <c r="B22" i="29"/>
  <c r="B34" i="29" s="1"/>
  <c r="B23" i="29"/>
  <c r="B35" i="29" s="1"/>
  <c r="O131" i="29"/>
  <c r="D126" i="29" l="1"/>
  <c r="D114" i="29"/>
  <c r="C126" i="29"/>
  <c r="C114" i="29"/>
  <c r="G118" i="29"/>
  <c r="F118" i="29"/>
  <c r="E118" i="29"/>
  <c r="E127" i="29" s="1"/>
  <c r="F102" i="29"/>
  <c r="E102" i="29"/>
  <c r="G102" i="29"/>
  <c r="E51" i="29"/>
  <c r="C817" i="32" s="1"/>
  <c r="C816" i="32"/>
  <c r="G57" i="29"/>
  <c r="F55" i="29"/>
  <c r="F80" i="29" s="1"/>
  <c r="T13" i="29"/>
  <c r="E37" i="29"/>
  <c r="E54" i="29"/>
  <c r="E79" i="29" s="1"/>
  <c r="U10" i="29"/>
  <c r="G52" i="29"/>
  <c r="G77" i="29" s="1"/>
  <c r="F53" i="29"/>
  <c r="F78" i="29" s="1"/>
  <c r="T11" i="29"/>
  <c r="G41" i="29"/>
  <c r="G83" i="29"/>
  <c r="F57" i="29"/>
  <c r="E55" i="29"/>
  <c r="G36" i="29"/>
  <c r="G53" i="29"/>
  <c r="G78" i="29" s="1"/>
  <c r="U11" i="29"/>
  <c r="T10" i="29"/>
  <c r="F52" i="29"/>
  <c r="F77" i="29" s="1"/>
  <c r="E57" i="29"/>
  <c r="U12" i="29"/>
  <c r="G54" i="29"/>
  <c r="G79" i="29" s="1"/>
  <c r="E52" i="29"/>
  <c r="E77" i="29" s="1"/>
  <c r="F41" i="29"/>
  <c r="F58" i="29"/>
  <c r="F83" i="29" s="1"/>
  <c r="G55" i="29"/>
  <c r="G80" i="29" s="1"/>
  <c r="U13" i="29"/>
  <c r="T12" i="29"/>
  <c r="F54" i="29"/>
  <c r="F79" i="29" s="1"/>
  <c r="E53" i="29"/>
  <c r="E78" i="29" s="1"/>
  <c r="F103" i="29"/>
  <c r="E80" i="29"/>
  <c r="F37" i="29"/>
  <c r="F35" i="29"/>
  <c r="G37" i="29"/>
  <c r="F36" i="29"/>
  <c r="E35" i="29"/>
  <c r="E36" i="29"/>
  <c r="G35" i="29"/>
  <c r="U17" i="29"/>
  <c r="Q11" i="29"/>
  <c r="Q12" i="29" s="1"/>
  <c r="Q13" i="29" s="1"/>
  <c r="Q9" i="29"/>
  <c r="Q15" i="29" l="1"/>
  <c r="Q16" i="29" s="1"/>
  <c r="Q17" i="29" s="1"/>
  <c r="Q14" i="29"/>
  <c r="E76" i="29"/>
  <c r="P817" i="32" s="1"/>
  <c r="E114" i="29"/>
  <c r="G103" i="29"/>
  <c r="G59" i="29"/>
  <c r="G42" i="29"/>
  <c r="R784" i="32" s="1"/>
  <c r="G127" i="29" l="1"/>
  <c r="G114" i="29"/>
  <c r="F127" i="29"/>
  <c r="F128" i="29" s="1"/>
  <c r="F114" i="29"/>
  <c r="G30" i="29"/>
  <c r="G72" i="29" s="1"/>
  <c r="G84" i="29" s="1"/>
  <c r="R785" i="32" s="1"/>
  <c r="D74" i="6"/>
  <c r="E54" i="6"/>
  <c r="E52" i="6"/>
  <c r="E48" i="6"/>
  <c r="F49" i="6"/>
  <c r="D53" i="6"/>
  <c r="E53" i="6"/>
  <c r="F50" i="6"/>
  <c r="E49" i="6"/>
  <c r="D75" i="6"/>
  <c r="D48" i="6"/>
  <c r="D50" i="6"/>
  <c r="D54" i="6"/>
  <c r="F51" i="6"/>
  <c r="E50" i="6"/>
  <c r="F47" i="6"/>
  <c r="D78" i="6"/>
  <c r="F80" i="6"/>
  <c r="F79" i="6"/>
  <c r="F78" i="6"/>
  <c r="F77" i="6"/>
  <c r="F76" i="6"/>
  <c r="F75" i="6"/>
  <c r="F74" i="6"/>
  <c r="F73" i="6"/>
  <c r="F53" i="6"/>
  <c r="D51" i="6"/>
  <c r="D49" i="6"/>
  <c r="F54" i="6"/>
  <c r="F52" i="6"/>
  <c r="E51" i="6"/>
  <c r="F48" i="6"/>
  <c r="E47" i="6"/>
  <c r="D79" i="6"/>
  <c r="D77" i="6"/>
  <c r="E80" i="6"/>
  <c r="E79" i="6"/>
  <c r="E78" i="6"/>
  <c r="E77" i="6"/>
  <c r="E76" i="6"/>
  <c r="E75" i="6"/>
  <c r="E74" i="6"/>
  <c r="E73" i="6"/>
  <c r="D80" i="6"/>
  <c r="D76" i="6"/>
  <c r="N785" i="32"/>
  <c r="E785" i="32"/>
  <c r="T17" i="29"/>
  <c r="F42" i="29"/>
  <c r="Q784" i="32" s="1"/>
  <c r="AA784" i="32" l="1"/>
  <c r="G128" i="29"/>
  <c r="AA785" i="32"/>
  <c r="F30" i="29"/>
  <c r="F72" i="29" s="1"/>
  <c r="F84" i="29" s="1"/>
  <c r="AA382" i="32"/>
  <c r="E55" i="6"/>
  <c r="F81" i="6"/>
  <c r="R383" i="32" s="1"/>
  <c r="F55" i="6"/>
  <c r="E81" i="6"/>
  <c r="Q383" i="32" s="1"/>
  <c r="F59" i="29"/>
  <c r="D52" i="6"/>
  <c r="M417" i="32" l="1"/>
  <c r="Q40" i="58"/>
  <c r="AA383" i="32"/>
  <c r="Q785" i="32"/>
  <c r="G61" i="29"/>
  <c r="D785" i="32"/>
  <c r="E204" i="13"/>
  <c r="E205" i="13"/>
  <c r="F205" i="13"/>
  <c r="F137" i="13" s="1"/>
  <c r="G205" i="13"/>
  <c r="G137" i="13" s="1"/>
  <c r="E206" i="13"/>
  <c r="F94" i="13"/>
  <c r="F117" i="13" s="1"/>
  <c r="G206" i="13"/>
  <c r="G138" i="13" s="1"/>
  <c r="E207" i="13"/>
  <c r="F95" i="13"/>
  <c r="G207" i="13"/>
  <c r="G139" i="13" s="1"/>
  <c r="F48" i="13"/>
  <c r="G48" i="13"/>
  <c r="T26" i="13"/>
  <c r="U26" i="13"/>
  <c r="W26" i="13"/>
  <c r="B207" i="13"/>
  <c r="C207" i="13"/>
  <c r="D207" i="13"/>
  <c r="B185" i="13"/>
  <c r="C185" i="13"/>
  <c r="D185" i="13"/>
  <c r="B163" i="13"/>
  <c r="C163" i="13"/>
  <c r="D163" i="13"/>
  <c r="B139" i="13"/>
  <c r="C139" i="13"/>
  <c r="D139" i="13"/>
  <c r="B117" i="13"/>
  <c r="C117" i="13"/>
  <c r="D117" i="13"/>
  <c r="B95" i="13"/>
  <c r="C95" i="13"/>
  <c r="D95" i="13"/>
  <c r="B70" i="13"/>
  <c r="C70" i="13"/>
  <c r="D70" i="13"/>
  <c r="B48" i="13"/>
  <c r="C48" i="13"/>
  <c r="D48" i="13"/>
  <c r="E48" i="13"/>
  <c r="Q26" i="13"/>
  <c r="R26" i="13"/>
  <c r="S26" i="13"/>
  <c r="V26" i="13"/>
  <c r="E137" i="13" l="1"/>
  <c r="E138" i="13"/>
  <c r="E136" i="13"/>
  <c r="E139" i="13"/>
  <c r="AA384" i="32"/>
  <c r="AB26" i="13"/>
  <c r="E95" i="13"/>
  <c r="E27" i="13"/>
  <c r="G91" i="13"/>
  <c r="F27" i="13"/>
  <c r="F71" i="13"/>
  <c r="G90" i="13"/>
  <c r="F90" i="13"/>
  <c r="G95" i="13"/>
  <c r="G93" i="13"/>
  <c r="G116" i="13" s="1"/>
  <c r="G27" i="13"/>
  <c r="E71" i="13"/>
  <c r="G71" i="13"/>
  <c r="G92" i="13"/>
  <c r="F91" i="13"/>
  <c r="X26" i="13"/>
  <c r="F93" i="13"/>
  <c r="F116" i="13" s="1"/>
  <c r="F206" i="13"/>
  <c r="F138" i="13" s="1"/>
  <c r="F164" i="13"/>
  <c r="AA26" i="13"/>
  <c r="F207" i="13"/>
  <c r="F139" i="13" s="1"/>
  <c r="Z26" i="13"/>
  <c r="Y26" i="13"/>
  <c r="G94" i="13"/>
  <c r="G117" i="13" s="1"/>
  <c r="G164" i="13"/>
  <c r="AC26" i="13"/>
  <c r="E164" i="13"/>
  <c r="F92" i="13"/>
  <c r="F96" i="13" l="1"/>
  <c r="G96" i="13"/>
  <c r="O714" i="32"/>
  <c r="N346" i="32"/>
  <c r="N347" i="32"/>
  <c r="H168" i="5" l="1"/>
  <c r="N343" i="32"/>
  <c r="G47" i="47" l="1"/>
  <c r="H47" i="47"/>
  <c r="I47" i="47"/>
  <c r="F47" i="47"/>
  <c r="G42" i="47"/>
  <c r="H42" i="47"/>
  <c r="I42" i="47"/>
  <c r="F42" i="47"/>
  <c r="K32" i="29" l="1"/>
  <c r="K20" i="29"/>
  <c r="O7" i="29"/>
  <c r="K7" i="29"/>
  <c r="O418" i="51"/>
  <c r="P418" i="51"/>
  <c r="Q418" i="51"/>
  <c r="R418" i="51"/>
  <c r="S418" i="51"/>
  <c r="T418" i="51"/>
  <c r="U418" i="51"/>
  <c r="V418" i="51"/>
  <c r="O402" i="51"/>
  <c r="P402" i="51"/>
  <c r="Q402" i="51"/>
  <c r="R402" i="51"/>
  <c r="S402" i="51"/>
  <c r="T402" i="51"/>
  <c r="U402" i="51"/>
  <c r="V402" i="51"/>
  <c r="Y402" i="51"/>
  <c r="P430" i="51" l="1"/>
  <c r="Y418" i="51"/>
  <c r="AA815" i="32"/>
  <c r="AA747" i="32"/>
  <c r="AA705" i="32"/>
  <c r="AA671" i="32"/>
  <c r="AA639" i="32"/>
  <c r="AA607" i="32"/>
  <c r="AA573" i="32"/>
  <c r="AA284" i="32"/>
  <c r="P6" i="5"/>
  <c r="M6" i="5"/>
  <c r="M26" i="5"/>
  <c r="M45" i="5"/>
  <c r="P68" i="5"/>
  <c r="N68" i="5"/>
  <c r="N88" i="5"/>
  <c r="N107" i="5"/>
  <c r="P130" i="5"/>
  <c r="O130" i="5"/>
  <c r="O151" i="5"/>
  <c r="O171" i="5"/>
  <c r="N32" i="55"/>
  <c r="N19" i="55"/>
  <c r="N6" i="55"/>
  <c r="N131" i="29"/>
  <c r="AC22" i="13" l="1"/>
  <c r="AC25" i="13"/>
  <c r="AC21" i="13"/>
  <c r="AC23" i="13"/>
  <c r="AC24" i="13"/>
  <c r="C41" i="56"/>
  <c r="D41" i="56"/>
  <c r="E41" i="56"/>
  <c r="F41" i="56"/>
  <c r="G41" i="56"/>
  <c r="H41" i="56"/>
  <c r="I41" i="56"/>
  <c r="J41" i="56"/>
  <c r="K41" i="56"/>
  <c r="L41" i="56"/>
  <c r="M41" i="56"/>
  <c r="L417" i="32" l="1"/>
  <c r="AC27" i="13"/>
  <c r="C36" i="56"/>
  <c r="C55" i="56" s="1"/>
  <c r="D36" i="56"/>
  <c r="D55" i="56" s="1"/>
  <c r="E36" i="56"/>
  <c r="E55" i="56" s="1"/>
  <c r="F36" i="56"/>
  <c r="F55" i="56" s="1"/>
  <c r="Z226" i="32" l="1"/>
  <c r="P37" i="58"/>
  <c r="P40" i="58"/>
  <c r="P39" i="58"/>
  <c r="O54" i="32" l="1"/>
  <c r="O53" i="32"/>
  <c r="B65" i="55"/>
  <c r="B66" i="55"/>
  <c r="B67" i="55"/>
  <c r="M63" i="55" l="1"/>
  <c r="M57" i="55"/>
  <c r="O102" i="32" l="1"/>
  <c r="O101" i="32"/>
  <c r="O576" i="32" l="1"/>
  <c r="O575" i="32"/>
  <c r="O574" i="32"/>
  <c r="Q27" i="13"/>
  <c r="B89" i="13"/>
  <c r="B64" i="13"/>
  <c r="O671" i="32" l="1"/>
  <c r="O673" i="32"/>
  <c r="O675" i="32"/>
  <c r="O674" i="32"/>
  <c r="O672" i="32"/>
  <c r="D83" i="60" l="1"/>
  <c r="B3" i="60"/>
  <c r="B2" i="60"/>
  <c r="B183" i="32" l="1"/>
  <c r="B184" i="32"/>
  <c r="B185" i="32"/>
  <c r="B186" i="32"/>
  <c r="B187" i="32"/>
  <c r="B188" i="32"/>
  <c r="B189" i="32"/>
  <c r="B174" i="32"/>
  <c r="B175" i="32"/>
  <c r="B176" i="32"/>
  <c r="B177" i="32"/>
  <c r="B178" i="32"/>
  <c r="B179" i="32"/>
  <c r="B180" i="32"/>
  <c r="B146" i="32"/>
  <c r="T23" i="13"/>
  <c r="T24" i="13"/>
  <c r="U24" i="13"/>
  <c r="V24" i="13"/>
  <c r="T25" i="13"/>
  <c r="U25" i="13"/>
  <c r="V25" i="13"/>
  <c r="C137" i="32" l="1"/>
  <c r="E137" i="32" l="1"/>
  <c r="E574" i="32"/>
  <c r="D137" i="32"/>
  <c r="D574" i="32"/>
  <c r="C574" i="32"/>
  <c r="D146" i="32" l="1"/>
  <c r="E146" i="32"/>
  <c r="U21" i="13" l="1"/>
  <c r="X21" i="13"/>
  <c r="Y21" i="13"/>
  <c r="AB21" i="13"/>
  <c r="T22" i="13"/>
  <c r="W22" i="13"/>
  <c r="X22" i="13"/>
  <c r="AA22" i="13"/>
  <c r="AB22" i="13"/>
  <c r="E92" i="13"/>
  <c r="E115" i="13" s="1"/>
  <c r="V23" i="13"/>
  <c r="W23" i="13"/>
  <c r="Z23" i="13"/>
  <c r="AA23" i="13"/>
  <c r="E93" i="13"/>
  <c r="E116" i="13" s="1"/>
  <c r="Y24" i="13"/>
  <c r="Z24" i="13"/>
  <c r="E94" i="13"/>
  <c r="E117" i="13" s="1"/>
  <c r="X25" i="13"/>
  <c r="Y25" i="13"/>
  <c r="AB25" i="13"/>
  <c r="G45" i="13"/>
  <c r="F46" i="13"/>
  <c r="G46" i="13"/>
  <c r="E46" i="13"/>
  <c r="E47" i="13"/>
  <c r="F47" i="13"/>
  <c r="G47" i="13"/>
  <c r="B208" i="13"/>
  <c r="S27" i="13"/>
  <c r="E90" i="13" l="1"/>
  <c r="E44" i="13"/>
  <c r="E91" i="13"/>
  <c r="C204" i="13"/>
  <c r="R23" i="13"/>
  <c r="AA25" i="13"/>
  <c r="W25" i="13"/>
  <c r="AB24" i="13"/>
  <c r="X24" i="13"/>
  <c r="W21" i="13"/>
  <c r="D180" i="13"/>
  <c r="S21" i="13"/>
  <c r="D205" i="13"/>
  <c r="S24" i="13"/>
  <c r="B203" i="13"/>
  <c r="Q22" i="13"/>
  <c r="Y23" i="13"/>
  <c r="U23" i="13"/>
  <c r="Z22" i="13"/>
  <c r="V22" i="13"/>
  <c r="AA21" i="13"/>
  <c r="D184" i="13"/>
  <c r="S25" i="13"/>
  <c r="C183" i="13"/>
  <c r="R24" i="13"/>
  <c r="B182" i="13"/>
  <c r="Q23" i="13"/>
  <c r="Z25" i="13"/>
  <c r="AA24" i="13"/>
  <c r="W24" i="13"/>
  <c r="AB23" i="13"/>
  <c r="X23" i="13"/>
  <c r="Y22" i="13"/>
  <c r="U22" i="13"/>
  <c r="Z21" i="13"/>
  <c r="V21" i="13"/>
  <c r="C184" i="13"/>
  <c r="R25" i="13"/>
  <c r="B183" i="13"/>
  <c r="Q24" i="13"/>
  <c r="D181" i="13"/>
  <c r="S22" i="13"/>
  <c r="C180" i="13"/>
  <c r="R21" i="13"/>
  <c r="X27" i="13"/>
  <c r="C208" i="13"/>
  <c r="R27" i="13"/>
  <c r="B206" i="13"/>
  <c r="Q25" i="13"/>
  <c r="D204" i="13"/>
  <c r="S23" i="13"/>
  <c r="C203" i="13"/>
  <c r="R22" i="13"/>
  <c r="B202" i="13"/>
  <c r="Q21" i="13"/>
  <c r="T27" i="13"/>
  <c r="T21" i="13"/>
  <c r="AB27" i="13"/>
  <c r="U27" i="13"/>
  <c r="Y27" i="13"/>
  <c r="G44" i="13"/>
  <c r="V27" i="13"/>
  <c r="Z27" i="13"/>
  <c r="E45" i="13"/>
  <c r="F44" i="13"/>
  <c r="F45" i="13"/>
  <c r="W27" i="13"/>
  <c r="AA27" i="13"/>
  <c r="B47" i="13"/>
  <c r="D45" i="13"/>
  <c r="C44" i="13"/>
  <c r="B43" i="13"/>
  <c r="D69" i="13"/>
  <c r="C68" i="13"/>
  <c r="B67" i="13"/>
  <c r="D65" i="13"/>
  <c r="C96" i="13"/>
  <c r="B94" i="13"/>
  <c r="D92" i="13"/>
  <c r="C91" i="13"/>
  <c r="B90" i="13"/>
  <c r="D116" i="13"/>
  <c r="C115" i="13"/>
  <c r="B114" i="13"/>
  <c r="D112" i="13"/>
  <c r="C140" i="13"/>
  <c r="B138" i="13"/>
  <c r="D136" i="13"/>
  <c r="C135" i="13"/>
  <c r="B134" i="13"/>
  <c r="D162" i="13"/>
  <c r="C161" i="13"/>
  <c r="B160" i="13"/>
  <c r="D158" i="13"/>
  <c r="B184" i="13"/>
  <c r="D182" i="13"/>
  <c r="C181" i="13"/>
  <c r="B180" i="13"/>
  <c r="D206" i="13"/>
  <c r="C205" i="13"/>
  <c r="B204" i="13"/>
  <c r="D202" i="13"/>
  <c r="D46" i="13"/>
  <c r="C45" i="13"/>
  <c r="B44" i="13"/>
  <c r="D71" i="13"/>
  <c r="C69" i="13"/>
  <c r="B68" i="13"/>
  <c r="D66" i="13"/>
  <c r="C65" i="13"/>
  <c r="B96" i="13"/>
  <c r="D93" i="13"/>
  <c r="C92" i="13"/>
  <c r="B91" i="13"/>
  <c r="C116" i="13"/>
  <c r="B115" i="13"/>
  <c r="D113" i="13"/>
  <c r="C112" i="13"/>
  <c r="B140" i="13"/>
  <c r="D137" i="13"/>
  <c r="C136" i="13"/>
  <c r="B135" i="13"/>
  <c r="D164" i="13"/>
  <c r="C162" i="13"/>
  <c r="B161" i="13"/>
  <c r="D159" i="13"/>
  <c r="C158" i="13"/>
  <c r="D183" i="13"/>
  <c r="C182" i="13"/>
  <c r="B181" i="13"/>
  <c r="D208" i="13"/>
  <c r="C206" i="13"/>
  <c r="B205" i="13"/>
  <c r="D203" i="13"/>
  <c r="C202" i="13"/>
  <c r="D47" i="13"/>
  <c r="C46" i="13"/>
  <c r="B45" i="13"/>
  <c r="D43" i="13"/>
  <c r="C71" i="13"/>
  <c r="B69" i="13"/>
  <c r="D67" i="13"/>
  <c r="C66" i="13"/>
  <c r="B65" i="13"/>
  <c r="D94" i="13"/>
  <c r="C93" i="13"/>
  <c r="B92" i="13"/>
  <c r="D90" i="13"/>
  <c r="B116" i="13"/>
  <c r="D114" i="13"/>
  <c r="C113" i="13"/>
  <c r="B112" i="13"/>
  <c r="D138" i="13"/>
  <c r="C137" i="13"/>
  <c r="B136" i="13"/>
  <c r="D134" i="13"/>
  <c r="C164" i="13"/>
  <c r="B162" i="13"/>
  <c r="D160" i="13"/>
  <c r="C159" i="13"/>
  <c r="B158" i="13"/>
  <c r="C47" i="13"/>
  <c r="B46" i="13"/>
  <c r="D44" i="13"/>
  <c r="C43" i="13"/>
  <c r="B71" i="13"/>
  <c r="D68" i="13"/>
  <c r="C67" i="13"/>
  <c r="B66" i="13"/>
  <c r="D96" i="13"/>
  <c r="C94" i="13"/>
  <c r="B93" i="13"/>
  <c r="D91" i="13"/>
  <c r="C90" i="13"/>
  <c r="D115" i="13"/>
  <c r="C114" i="13"/>
  <c r="B113" i="13"/>
  <c r="D140" i="13"/>
  <c r="C138" i="13"/>
  <c r="B137" i="13"/>
  <c r="D135" i="13"/>
  <c r="C134" i="13"/>
  <c r="B164" i="13"/>
  <c r="D161" i="13"/>
  <c r="C160" i="13"/>
  <c r="B159" i="13"/>
  <c r="E96" i="13" l="1"/>
  <c r="C575" i="32" s="1"/>
  <c r="C576" i="32" s="1"/>
  <c r="D575" i="32"/>
  <c r="D576" i="32" s="1"/>
  <c r="D578" i="32" s="1"/>
  <c r="E575" i="32"/>
  <c r="E576" i="32" s="1"/>
  <c r="E578" i="32" s="1"/>
  <c r="C179" i="32"/>
  <c r="P574" i="32"/>
  <c r="D179" i="32"/>
  <c r="Q574" i="32"/>
  <c r="E179" i="32"/>
  <c r="R574" i="32"/>
  <c r="O39" i="58" l="1"/>
  <c r="E577" i="32"/>
  <c r="D577" i="32"/>
  <c r="E188" i="32"/>
  <c r="D188" i="32"/>
  <c r="C578" i="32"/>
  <c r="C577" i="32"/>
  <c r="A189" i="13"/>
  <c r="A168" i="13"/>
  <c r="A121" i="13"/>
  <c r="A100" i="13"/>
  <c r="A52" i="13"/>
  <c r="A31" i="13"/>
  <c r="C104" i="46" l="1"/>
  <c r="F51" i="56" l="1"/>
  <c r="F56" i="56" s="1"/>
  <c r="F57" i="56" s="1"/>
  <c r="F59" i="56" s="1"/>
  <c r="E51" i="56"/>
  <c r="E56" i="56" s="1"/>
  <c r="E57" i="56" s="1"/>
  <c r="E59" i="56" s="1"/>
  <c r="D51" i="56"/>
  <c r="D56" i="56" s="1"/>
  <c r="D57" i="56" s="1"/>
  <c r="D59" i="56" s="1"/>
  <c r="C51" i="56"/>
  <c r="C56" i="56" s="1"/>
  <c r="C57" i="56" s="1"/>
  <c r="C59" i="56" s="1"/>
  <c r="E52" i="56" l="1"/>
  <c r="D52" i="56"/>
  <c r="F52" i="56"/>
  <c r="B141" i="32" l="1"/>
  <c r="B142" i="32"/>
  <c r="B143" i="32"/>
  <c r="B144" i="32"/>
  <c r="B145" i="32"/>
  <c r="B147" i="32"/>
  <c r="B148" i="32"/>
  <c r="B190" i="32"/>
  <c r="Q102" i="32" l="1"/>
  <c r="R102" i="32" l="1"/>
  <c r="P102" i="32"/>
  <c r="Q100" i="32"/>
  <c r="Q101" i="32"/>
  <c r="N102" i="32"/>
  <c r="D102" i="32"/>
  <c r="D100" i="32"/>
  <c r="D101" i="32" s="1"/>
  <c r="S704" i="32"/>
  <c r="Q7" i="13"/>
  <c r="R7" i="13"/>
  <c r="S7" i="13"/>
  <c r="Q20" i="13"/>
  <c r="R20" i="13"/>
  <c r="S20" i="13"/>
  <c r="E131" i="13"/>
  <c r="F131" i="13"/>
  <c r="G131" i="13"/>
  <c r="E132" i="13"/>
  <c r="F132" i="13"/>
  <c r="E85" i="13"/>
  <c r="F85" i="13"/>
  <c r="G85" i="13"/>
  <c r="E87" i="13"/>
  <c r="E110" i="13" s="1"/>
  <c r="F87" i="13"/>
  <c r="F110" i="13" s="1"/>
  <c r="G87" i="13"/>
  <c r="G110" i="13" s="1"/>
  <c r="E88" i="13"/>
  <c r="E111" i="13" s="1"/>
  <c r="F88" i="13"/>
  <c r="F111" i="13" s="1"/>
  <c r="E178" i="13"/>
  <c r="F178" i="13"/>
  <c r="G178" i="13"/>
  <c r="E179" i="13"/>
  <c r="F179" i="13"/>
  <c r="G179" i="13"/>
  <c r="E119" i="13"/>
  <c r="N119" i="13"/>
  <c r="Q8" i="13"/>
  <c r="R8" i="13"/>
  <c r="S8" i="13"/>
  <c r="Q9" i="13"/>
  <c r="R9" i="13"/>
  <c r="S9" i="13"/>
  <c r="Q10" i="13"/>
  <c r="R10" i="13"/>
  <c r="S10" i="13"/>
  <c r="Q11" i="13"/>
  <c r="R11" i="13"/>
  <c r="S11" i="13"/>
  <c r="Q12" i="13"/>
  <c r="R12" i="13"/>
  <c r="S12" i="13"/>
  <c r="Q13" i="13"/>
  <c r="R13" i="13"/>
  <c r="S13" i="13"/>
  <c r="Q14" i="13"/>
  <c r="R14" i="13"/>
  <c r="S14" i="13"/>
  <c r="Q15" i="13"/>
  <c r="R15" i="13"/>
  <c r="S15" i="13"/>
  <c r="Q16" i="13"/>
  <c r="R16" i="13"/>
  <c r="S16" i="13"/>
  <c r="Q17" i="13"/>
  <c r="R17" i="13"/>
  <c r="S17" i="13"/>
  <c r="D199" i="13"/>
  <c r="N101" i="32" l="1"/>
  <c r="N100" i="32"/>
  <c r="E102" i="32"/>
  <c r="C102" i="32"/>
  <c r="P101" i="32"/>
  <c r="P100" i="32"/>
  <c r="R100" i="32"/>
  <c r="R101" i="32"/>
  <c r="E100" i="32"/>
  <c r="E101" i="32" s="1"/>
  <c r="C100" i="32"/>
  <c r="B200" i="13"/>
  <c r="Q19" i="13"/>
  <c r="E108" i="13"/>
  <c r="D179" i="13"/>
  <c r="S19" i="13"/>
  <c r="C178" i="13"/>
  <c r="R18" i="13"/>
  <c r="C156" i="13"/>
  <c r="R19" i="13"/>
  <c r="B178" i="13"/>
  <c r="Q18" i="13"/>
  <c r="S18" i="13"/>
  <c r="F108" i="13"/>
  <c r="G108" i="13"/>
  <c r="D63" i="13"/>
  <c r="C62" i="13"/>
  <c r="C179" i="13"/>
  <c r="C199" i="13"/>
  <c r="C111" i="13"/>
  <c r="C42" i="13"/>
  <c r="B88" i="13"/>
  <c r="D132" i="13"/>
  <c r="C131" i="13"/>
  <c r="B156" i="13"/>
  <c r="D200" i="13"/>
  <c r="B42" i="13"/>
  <c r="D41" i="13"/>
  <c r="C63" i="13"/>
  <c r="B62" i="13"/>
  <c r="D87" i="13"/>
  <c r="B111" i="13"/>
  <c r="D110" i="13"/>
  <c r="C132" i="13"/>
  <c r="B131" i="13"/>
  <c r="D155" i="13"/>
  <c r="B179" i="13"/>
  <c r="D178" i="13"/>
  <c r="C200" i="13"/>
  <c r="B199" i="13"/>
  <c r="C41" i="13"/>
  <c r="B63" i="13"/>
  <c r="D88" i="13"/>
  <c r="C87" i="13"/>
  <c r="C110" i="13"/>
  <c r="B132" i="13"/>
  <c r="D156" i="13"/>
  <c r="C155" i="13"/>
  <c r="D42" i="13"/>
  <c r="B41" i="13"/>
  <c r="D62" i="13"/>
  <c r="C88" i="13"/>
  <c r="B87" i="13"/>
  <c r="D111" i="13"/>
  <c r="B110" i="13"/>
  <c r="D131" i="13"/>
  <c r="B155" i="13"/>
  <c r="E177" i="13"/>
  <c r="F177" i="13"/>
  <c r="N50" i="13"/>
  <c r="N6" i="13"/>
  <c r="N166" i="13"/>
  <c r="N187" i="13"/>
  <c r="N143" i="13"/>
  <c r="C176" i="13"/>
  <c r="C177" i="13"/>
  <c r="C168" i="13"/>
  <c r="C169" i="13"/>
  <c r="C170" i="13"/>
  <c r="C171" i="13"/>
  <c r="C172" i="13"/>
  <c r="C173" i="13"/>
  <c r="C174" i="13"/>
  <c r="C175" i="13"/>
  <c r="C189" i="13"/>
  <c r="C190" i="13"/>
  <c r="C191" i="13"/>
  <c r="C192" i="13"/>
  <c r="C193" i="13"/>
  <c r="C194" i="13"/>
  <c r="C195" i="13"/>
  <c r="C196" i="13"/>
  <c r="C197" i="13"/>
  <c r="C198" i="13"/>
  <c r="B201" i="13"/>
  <c r="C201" i="13"/>
  <c r="D201" i="13"/>
  <c r="C145" i="13"/>
  <c r="C146" i="13"/>
  <c r="C147" i="13"/>
  <c r="C148" i="13"/>
  <c r="C149" i="13"/>
  <c r="C150" i="13"/>
  <c r="C151" i="13"/>
  <c r="C152" i="13"/>
  <c r="C153" i="13"/>
  <c r="C154" i="13"/>
  <c r="B157" i="13"/>
  <c r="C157" i="13"/>
  <c r="D157" i="13"/>
  <c r="C121" i="13"/>
  <c r="C122" i="13"/>
  <c r="C123" i="13"/>
  <c r="C124" i="13"/>
  <c r="C125" i="13"/>
  <c r="C126" i="13"/>
  <c r="C127" i="13"/>
  <c r="C128" i="13"/>
  <c r="C129" i="13"/>
  <c r="C130" i="13"/>
  <c r="B133" i="13"/>
  <c r="C133" i="13"/>
  <c r="D133" i="13"/>
  <c r="C108" i="13"/>
  <c r="C109" i="13"/>
  <c r="C100" i="13"/>
  <c r="C101" i="13"/>
  <c r="C102" i="13"/>
  <c r="C103" i="13"/>
  <c r="C104" i="13"/>
  <c r="C105" i="13"/>
  <c r="C106" i="13"/>
  <c r="C107" i="13"/>
  <c r="C77" i="13"/>
  <c r="C78" i="13"/>
  <c r="C79" i="13"/>
  <c r="C80" i="13"/>
  <c r="C81" i="13"/>
  <c r="C82" i="13"/>
  <c r="C83" i="13"/>
  <c r="C84" i="13"/>
  <c r="C85" i="13"/>
  <c r="C86" i="13"/>
  <c r="C52" i="13"/>
  <c r="C53" i="13"/>
  <c r="C54" i="13"/>
  <c r="D54" i="13"/>
  <c r="C55" i="13"/>
  <c r="C56" i="13"/>
  <c r="C57" i="13"/>
  <c r="C58" i="13"/>
  <c r="C59" i="13"/>
  <c r="C60" i="13"/>
  <c r="C61" i="13"/>
  <c r="C31" i="13"/>
  <c r="C32" i="13"/>
  <c r="C33" i="13"/>
  <c r="C34" i="13"/>
  <c r="C35" i="13"/>
  <c r="C36" i="13"/>
  <c r="B37" i="13"/>
  <c r="C37" i="13"/>
  <c r="C38" i="13"/>
  <c r="C39" i="13"/>
  <c r="C40" i="13"/>
  <c r="D121" i="13"/>
  <c r="D53" i="13"/>
  <c r="D170" i="13"/>
  <c r="D148" i="13"/>
  <c r="D125" i="13"/>
  <c r="D57" i="13"/>
  <c r="D174" i="13"/>
  <c r="D152" i="13"/>
  <c r="D176" i="13"/>
  <c r="D177" i="13"/>
  <c r="B168" i="13"/>
  <c r="B146" i="13"/>
  <c r="B123" i="13"/>
  <c r="B55" i="13"/>
  <c r="B172" i="13"/>
  <c r="B150" i="13"/>
  <c r="B127" i="13"/>
  <c r="B59" i="13"/>
  <c r="B197" i="13"/>
  <c r="B154" i="13"/>
  <c r="C101" i="32" l="1"/>
  <c r="E176" i="13"/>
  <c r="D58" i="13"/>
  <c r="B102" i="13"/>
  <c r="D130" i="13"/>
  <c r="B128" i="13"/>
  <c r="D122" i="13"/>
  <c r="D196" i="13"/>
  <c r="B194" i="13"/>
  <c r="D175" i="13"/>
  <c r="B173" i="13"/>
  <c r="B83" i="13"/>
  <c r="B33" i="13"/>
  <c r="B79" i="13"/>
  <c r="D126" i="13"/>
  <c r="B124" i="13"/>
  <c r="B151" i="13"/>
  <c r="B198" i="13"/>
  <c r="D192" i="13"/>
  <c r="B190" i="13"/>
  <c r="D171" i="13"/>
  <c r="B169" i="13"/>
  <c r="B106" i="13"/>
  <c r="B147" i="13"/>
  <c r="G176" i="13"/>
  <c r="D39" i="13"/>
  <c r="D35" i="13"/>
  <c r="B56" i="13"/>
  <c r="D81" i="13"/>
  <c r="D77" i="13"/>
  <c r="D149" i="13"/>
  <c r="D145" i="13"/>
  <c r="D40" i="13"/>
  <c r="B38" i="13"/>
  <c r="D36" i="13"/>
  <c r="B34" i="13"/>
  <c r="D32" i="13"/>
  <c r="B61" i="13"/>
  <c r="D59" i="13"/>
  <c r="B57" i="13"/>
  <c r="D55" i="13"/>
  <c r="B53" i="13"/>
  <c r="D86" i="13"/>
  <c r="B84" i="13"/>
  <c r="D82" i="13"/>
  <c r="B80" i="13"/>
  <c r="D78" i="13"/>
  <c r="B107" i="13"/>
  <c r="D105" i="13"/>
  <c r="B103" i="13"/>
  <c r="D101" i="13"/>
  <c r="D109" i="13"/>
  <c r="B129" i="13"/>
  <c r="D127" i="13"/>
  <c r="B125" i="13"/>
  <c r="D123" i="13"/>
  <c r="B121" i="13"/>
  <c r="D154" i="13"/>
  <c r="B152" i="13"/>
  <c r="D150" i="13"/>
  <c r="B148" i="13"/>
  <c r="D146" i="13"/>
  <c r="D197" i="13"/>
  <c r="B195" i="13"/>
  <c r="D193" i="13"/>
  <c r="B191" i="13"/>
  <c r="D189" i="13"/>
  <c r="B174" i="13"/>
  <c r="D172" i="13"/>
  <c r="B170" i="13"/>
  <c r="D168" i="13"/>
  <c r="B177" i="13"/>
  <c r="B176" i="13"/>
  <c r="F176" i="13"/>
  <c r="B60" i="13"/>
  <c r="B52" i="13"/>
  <c r="D85" i="13"/>
  <c r="B39" i="13"/>
  <c r="D37" i="13"/>
  <c r="B35" i="13"/>
  <c r="D33" i="13"/>
  <c r="B31" i="13"/>
  <c r="D60" i="13"/>
  <c r="B58" i="13"/>
  <c r="D56" i="13"/>
  <c r="B54" i="13"/>
  <c r="D52" i="13"/>
  <c r="B85" i="13"/>
  <c r="D83" i="13"/>
  <c r="B81" i="13"/>
  <c r="D79" i="13"/>
  <c r="B77" i="13"/>
  <c r="D106" i="13"/>
  <c r="B104" i="13"/>
  <c r="D102" i="13"/>
  <c r="B100" i="13"/>
  <c r="D108" i="13"/>
  <c r="B130" i="13"/>
  <c r="D128" i="13"/>
  <c r="B126" i="13"/>
  <c r="D124" i="13"/>
  <c r="B122" i="13"/>
  <c r="B153" i="13"/>
  <c r="D151" i="13"/>
  <c r="B149" i="13"/>
  <c r="D147" i="13"/>
  <c r="B145" i="13"/>
  <c r="D198" i="13"/>
  <c r="B196" i="13"/>
  <c r="D194" i="13"/>
  <c r="B192" i="13"/>
  <c r="D190" i="13"/>
  <c r="B175" i="13"/>
  <c r="D173" i="13"/>
  <c r="B171" i="13"/>
  <c r="D169" i="13"/>
  <c r="D31" i="13"/>
  <c r="D104" i="13"/>
  <c r="D100" i="13"/>
  <c r="B108" i="13"/>
  <c r="D153" i="13"/>
  <c r="B40" i="13"/>
  <c r="D38" i="13"/>
  <c r="B36" i="13"/>
  <c r="D34" i="13"/>
  <c r="B32" i="13"/>
  <c r="D61" i="13"/>
  <c r="B86" i="13"/>
  <c r="D84" i="13"/>
  <c r="B82" i="13"/>
  <c r="D80" i="13"/>
  <c r="B78" i="13"/>
  <c r="D107" i="13"/>
  <c r="B105" i="13"/>
  <c r="D103" i="13"/>
  <c r="B101" i="13"/>
  <c r="B109" i="13"/>
  <c r="D129" i="13"/>
  <c r="D195" i="13"/>
  <c r="B193" i="13"/>
  <c r="D191" i="13"/>
  <c r="B189" i="13"/>
  <c r="G177" i="13"/>
  <c r="D32" i="6" l="1"/>
  <c r="L45" i="6"/>
  <c r="L97" i="6"/>
  <c r="L110" i="6"/>
  <c r="L71" i="6"/>
  <c r="P13" i="6"/>
  <c r="Q13" i="6"/>
  <c r="P14" i="6"/>
  <c r="Q14" i="6"/>
  <c r="P15" i="6"/>
  <c r="Q15" i="6"/>
  <c r="F105" i="6"/>
  <c r="D120" i="6" l="1"/>
  <c r="E24" i="6" l="1"/>
  <c r="D24" i="6" l="1"/>
  <c r="F24" i="6"/>
  <c r="R414" i="32" l="1"/>
  <c r="Q414" i="32"/>
  <c r="P414" i="32"/>
  <c r="AA447" i="32"/>
  <c r="AA446" i="32"/>
  <c r="F27" i="6"/>
  <c r="E27" i="6"/>
  <c r="D27" i="6"/>
  <c r="F26" i="6"/>
  <c r="E26" i="6"/>
  <c r="D26" i="6"/>
  <c r="N414" i="32"/>
  <c r="E414" i="32"/>
  <c r="D414" i="32"/>
  <c r="C414" i="32"/>
  <c r="F21" i="6"/>
  <c r="E21" i="6"/>
  <c r="AA414" i="32" l="1"/>
  <c r="E22" i="6"/>
  <c r="D28" i="6"/>
  <c r="D21" i="6"/>
  <c r="F22" i="6"/>
  <c r="E23" i="6"/>
  <c r="D25" i="6"/>
  <c r="E28" i="6"/>
  <c r="D42" i="6"/>
  <c r="F23" i="6"/>
  <c r="E25" i="6"/>
  <c r="F28" i="6"/>
  <c r="F25" i="6"/>
  <c r="D23" i="6"/>
  <c r="D22" i="6"/>
  <c r="AA450" i="32" l="1"/>
  <c r="AA448" i="32"/>
  <c r="K379" i="51" l="1"/>
  <c r="L417" i="51"/>
  <c r="L401" i="51"/>
  <c r="L385" i="51"/>
  <c r="W402" i="51" l="1"/>
  <c r="W418" i="51"/>
  <c r="X418" i="51"/>
  <c r="X402" i="51"/>
  <c r="M131" i="29" l="1"/>
  <c r="H73" i="5"/>
  <c r="F49" i="47"/>
  <c r="H59" i="47"/>
  <c r="F21" i="47"/>
  <c r="H20" i="47"/>
  <c r="H52" i="47" s="1"/>
  <c r="F12" i="47"/>
  <c r="F20" i="47"/>
  <c r="F52" i="47" s="1"/>
  <c r="O446" i="32"/>
  <c r="O447" i="32"/>
  <c r="O448" i="32"/>
  <c r="O449" i="32"/>
  <c r="O445" i="32"/>
  <c r="P9" i="6"/>
  <c r="Q9" i="6"/>
  <c r="P10" i="6"/>
  <c r="Q10" i="6"/>
  <c r="P11" i="6"/>
  <c r="Q11" i="6"/>
  <c r="P12" i="6"/>
  <c r="Q12" i="6"/>
  <c r="Q8" i="6"/>
  <c r="P8" i="6"/>
  <c r="D99" i="6"/>
  <c r="F99" i="6"/>
  <c r="D446" i="32"/>
  <c r="F100" i="6"/>
  <c r="E102" i="6"/>
  <c r="R14" i="6"/>
  <c r="E105" i="6"/>
  <c r="B112" i="6"/>
  <c r="C112" i="6"/>
  <c r="B113" i="6"/>
  <c r="C113" i="6"/>
  <c r="B114" i="6"/>
  <c r="C114" i="6"/>
  <c r="B115" i="6"/>
  <c r="C115" i="6"/>
  <c r="B116" i="6"/>
  <c r="C116" i="6"/>
  <c r="B117" i="6"/>
  <c r="C117" i="6"/>
  <c r="B118" i="6"/>
  <c r="C118" i="6"/>
  <c r="B119" i="6"/>
  <c r="C119" i="6"/>
  <c r="B99" i="6"/>
  <c r="C99" i="6"/>
  <c r="B100" i="6"/>
  <c r="C100" i="6"/>
  <c r="B101" i="6"/>
  <c r="C101" i="6"/>
  <c r="B102" i="6"/>
  <c r="C102" i="6"/>
  <c r="B103" i="6"/>
  <c r="C103" i="6"/>
  <c r="B104" i="6"/>
  <c r="C104" i="6"/>
  <c r="B105" i="6"/>
  <c r="C105" i="6"/>
  <c r="B106" i="6"/>
  <c r="C106" i="6"/>
  <c r="B86" i="6"/>
  <c r="C86" i="6"/>
  <c r="B87" i="6"/>
  <c r="C87" i="6"/>
  <c r="B88" i="6"/>
  <c r="C88" i="6"/>
  <c r="B89" i="6"/>
  <c r="C89" i="6"/>
  <c r="B90" i="6"/>
  <c r="C90" i="6"/>
  <c r="B91" i="6"/>
  <c r="C91" i="6"/>
  <c r="B92" i="6"/>
  <c r="C92" i="6"/>
  <c r="B93" i="6"/>
  <c r="C93" i="6"/>
  <c r="B73" i="6"/>
  <c r="C73" i="6"/>
  <c r="B74" i="6"/>
  <c r="C74" i="6"/>
  <c r="B75" i="6"/>
  <c r="C75" i="6"/>
  <c r="B76" i="6"/>
  <c r="C76" i="6"/>
  <c r="B77" i="6"/>
  <c r="C77" i="6"/>
  <c r="B78" i="6"/>
  <c r="C78" i="6"/>
  <c r="B79" i="6"/>
  <c r="C79" i="6"/>
  <c r="B80" i="6"/>
  <c r="C80" i="6"/>
  <c r="B60" i="6"/>
  <c r="C60" i="6"/>
  <c r="B61" i="6"/>
  <c r="C61" i="6"/>
  <c r="B62" i="6"/>
  <c r="C62" i="6"/>
  <c r="B63" i="6"/>
  <c r="C63" i="6"/>
  <c r="B64" i="6"/>
  <c r="C64" i="6"/>
  <c r="B65" i="6"/>
  <c r="C65" i="6"/>
  <c r="B66" i="6"/>
  <c r="C66" i="6"/>
  <c r="B67" i="6"/>
  <c r="C67" i="6"/>
  <c r="B47" i="6"/>
  <c r="C47" i="6"/>
  <c r="B48" i="6"/>
  <c r="C48" i="6"/>
  <c r="B49" i="6"/>
  <c r="C49" i="6"/>
  <c r="B50" i="6"/>
  <c r="C50" i="6"/>
  <c r="B51" i="6"/>
  <c r="C51" i="6"/>
  <c r="B52" i="6"/>
  <c r="C52" i="6"/>
  <c r="B53" i="6"/>
  <c r="C53" i="6"/>
  <c r="B54" i="6"/>
  <c r="C54" i="6"/>
  <c r="B34" i="6"/>
  <c r="C34" i="6"/>
  <c r="B35" i="6"/>
  <c r="C35" i="6"/>
  <c r="B36" i="6"/>
  <c r="C36" i="6"/>
  <c r="B37" i="6"/>
  <c r="C37" i="6"/>
  <c r="B38" i="6"/>
  <c r="C38" i="6"/>
  <c r="B39" i="6"/>
  <c r="C39" i="6"/>
  <c r="B40" i="6"/>
  <c r="C40" i="6"/>
  <c r="B41" i="6"/>
  <c r="C41" i="6"/>
  <c r="B21" i="6"/>
  <c r="C21" i="6"/>
  <c r="B22" i="6"/>
  <c r="C22" i="6"/>
  <c r="B23" i="6"/>
  <c r="C23" i="6"/>
  <c r="B24" i="6"/>
  <c r="C24" i="6"/>
  <c r="B25" i="6"/>
  <c r="C25" i="6"/>
  <c r="B26" i="6"/>
  <c r="C26" i="6"/>
  <c r="B27" i="6"/>
  <c r="C27" i="6"/>
  <c r="B28" i="6"/>
  <c r="C28" i="6"/>
  <c r="Q445" i="32"/>
  <c r="R446" i="32"/>
  <c r="R448" i="32"/>
  <c r="P447" i="32"/>
  <c r="Q447" i="32"/>
  <c r="E445" i="32"/>
  <c r="C447" i="32"/>
  <c r="D447" i="32"/>
  <c r="E448" i="32"/>
  <c r="R12" i="6"/>
  <c r="S12" i="6"/>
  <c r="T13" i="6"/>
  <c r="S14" i="6"/>
  <c r="T14" i="6"/>
  <c r="R15" i="6"/>
  <c r="S15" i="6"/>
  <c r="R9" i="6"/>
  <c r="C446" i="32"/>
  <c r="E447" i="32"/>
  <c r="S13" i="6"/>
  <c r="N446" i="32"/>
  <c r="T8" i="6"/>
  <c r="R8" i="6"/>
  <c r="C142" i="46"/>
  <c r="F74" i="47" s="1"/>
  <c r="B3" i="58"/>
  <c r="B2" i="58"/>
  <c r="B3" i="56"/>
  <c r="B3" i="48"/>
  <c r="B3" i="47"/>
  <c r="B3" i="46"/>
  <c r="B2" i="56"/>
  <c r="B2" i="48"/>
  <c r="B2" i="47"/>
  <c r="B2" i="46"/>
  <c r="AA783" i="32"/>
  <c r="AA541" i="32"/>
  <c r="AA511" i="32"/>
  <c r="AA479" i="32"/>
  <c r="AA444" i="32"/>
  <c r="AA413" i="32"/>
  <c r="AA381" i="32"/>
  <c r="AA252" i="32"/>
  <c r="B3" i="55"/>
  <c r="B2" i="55"/>
  <c r="O255" i="32"/>
  <c r="O254" i="32"/>
  <c r="O253" i="32"/>
  <c r="O223" i="32"/>
  <c r="O222" i="32"/>
  <c r="O221" i="32"/>
  <c r="O642" i="32"/>
  <c r="O641" i="32"/>
  <c r="O640" i="32"/>
  <c r="O751" i="32"/>
  <c r="O750" i="32"/>
  <c r="O749" i="32"/>
  <c r="O748" i="32"/>
  <c r="O818" i="32"/>
  <c r="O817" i="32"/>
  <c r="O816" i="32"/>
  <c r="O786" i="32"/>
  <c r="O785" i="32"/>
  <c r="O784" i="32"/>
  <c r="C32" i="29"/>
  <c r="O32" i="29" s="1"/>
  <c r="C20" i="29"/>
  <c r="O20" i="29" s="1"/>
  <c r="L131" i="29"/>
  <c r="K131" i="29"/>
  <c r="J131" i="29"/>
  <c r="I131" i="29"/>
  <c r="H131" i="29"/>
  <c r="G131" i="29"/>
  <c r="F131" i="29"/>
  <c r="O610" i="32"/>
  <c r="O609" i="32"/>
  <c r="O608" i="32"/>
  <c r="O706" i="32"/>
  <c r="O707" i="32"/>
  <c r="O514" i="32"/>
  <c r="O513" i="32"/>
  <c r="O512" i="32"/>
  <c r="O482" i="32"/>
  <c r="O481" i="32"/>
  <c r="D106" i="6"/>
  <c r="F120" i="6"/>
  <c r="O480" i="32"/>
  <c r="O416" i="32"/>
  <c r="O415" i="32"/>
  <c r="O414" i="32"/>
  <c r="O382" i="32"/>
  <c r="O383" i="32"/>
  <c r="O384" i="32"/>
  <c r="N98" i="13"/>
  <c r="N75" i="13"/>
  <c r="D188" i="13"/>
  <c r="D167" i="13"/>
  <c r="D120" i="13"/>
  <c r="D99" i="13"/>
  <c r="C26" i="5"/>
  <c r="P26" i="5" s="1"/>
  <c r="C110" i="6"/>
  <c r="M110" i="6" s="1"/>
  <c r="C97" i="6"/>
  <c r="M97" i="6" s="1"/>
  <c r="L84" i="6"/>
  <c r="M84" i="6"/>
  <c r="C71" i="6"/>
  <c r="M71" i="6" s="1"/>
  <c r="C58" i="6"/>
  <c r="M58" i="6" s="1"/>
  <c r="L58" i="6"/>
  <c r="C32" i="6"/>
  <c r="N32" i="6" s="1"/>
  <c r="M32" i="6"/>
  <c r="C19" i="6"/>
  <c r="N19" i="6" s="1"/>
  <c r="M19" i="6"/>
  <c r="M6" i="6"/>
  <c r="N6" i="6"/>
  <c r="D104" i="6"/>
  <c r="E103" i="6"/>
  <c r="D103" i="6"/>
  <c r="D102" i="6"/>
  <c r="F101" i="6"/>
  <c r="E99" i="6"/>
  <c r="D71" i="6"/>
  <c r="C88" i="5"/>
  <c r="C151" i="5"/>
  <c r="P151" i="5" s="1"/>
  <c r="E173" i="5"/>
  <c r="B173" i="5"/>
  <c r="B154" i="5"/>
  <c r="E153" i="5"/>
  <c r="B153" i="5"/>
  <c r="E109" i="5"/>
  <c r="B109" i="5"/>
  <c r="B91" i="5"/>
  <c r="E90" i="5"/>
  <c r="B90" i="5"/>
  <c r="E83" i="52"/>
  <c r="B3" i="52"/>
  <c r="B2" i="52"/>
  <c r="B3" i="51"/>
  <c r="B2" i="51"/>
  <c r="AI44" i="3"/>
  <c r="O28" i="32"/>
  <c r="O27" i="32"/>
  <c r="O103" i="32"/>
  <c r="O100" i="32"/>
  <c r="O99" i="32"/>
  <c r="D142" i="46"/>
  <c r="G74" i="47" s="1"/>
  <c r="E142" i="46"/>
  <c r="H74" i="47" s="1"/>
  <c r="F142" i="46"/>
  <c r="I74" i="47" s="1"/>
  <c r="G59" i="47"/>
  <c r="I59" i="47"/>
  <c r="F59" i="47"/>
  <c r="D30" i="5"/>
  <c r="E30" i="5"/>
  <c r="B47" i="5"/>
  <c r="D47" i="5"/>
  <c r="D70" i="5" s="1"/>
  <c r="D132" i="5" s="1"/>
  <c r="D173" i="5" s="1"/>
  <c r="B28" i="5"/>
  <c r="D28" i="5"/>
  <c r="E28" i="5"/>
  <c r="E50" i="13"/>
  <c r="D136" i="46"/>
  <c r="E136" i="46"/>
  <c r="F136" i="46"/>
  <c r="D104" i="46"/>
  <c r="E104" i="46"/>
  <c r="F104" i="46"/>
  <c r="G17" i="47"/>
  <c r="I12" i="47"/>
  <c r="I44" i="47"/>
  <c r="G12" i="47"/>
  <c r="F44" i="47"/>
  <c r="H53" i="47"/>
  <c r="H49" i="47"/>
  <c r="I49" i="47"/>
  <c r="I53" i="47"/>
  <c r="G49" i="47"/>
  <c r="B29" i="5"/>
  <c r="D29" i="5"/>
  <c r="D31" i="5"/>
  <c r="D51" i="13"/>
  <c r="D30" i="13"/>
  <c r="O712" i="32"/>
  <c r="O710" i="32"/>
  <c r="O708" i="32"/>
  <c r="O709" i="32"/>
  <c r="O711" i="32"/>
  <c r="O713" i="32"/>
  <c r="O542" i="32"/>
  <c r="O543" i="32"/>
  <c r="B3" i="5"/>
  <c r="B3" i="6"/>
  <c r="B3" i="13"/>
  <c r="B3" i="3"/>
  <c r="B3" i="29"/>
  <c r="B2" i="32"/>
  <c r="B3" i="10"/>
  <c r="B3" i="31"/>
  <c r="B2" i="31"/>
  <c r="B2" i="10"/>
  <c r="B3" i="32"/>
  <c r="B2" i="5"/>
  <c r="B2" i="6"/>
  <c r="B2" i="13"/>
  <c r="B2" i="3"/>
  <c r="B2" i="29"/>
  <c r="I17" i="47"/>
  <c r="H21" i="47"/>
  <c r="F17" i="47"/>
  <c r="I21" i="47"/>
  <c r="G21" i="47"/>
  <c r="H12" i="47"/>
  <c r="I20" i="47"/>
  <c r="I52" i="47" s="1"/>
  <c r="G20" i="47"/>
  <c r="G52" i="47" s="1"/>
  <c r="F102" i="6"/>
  <c r="E104" i="6"/>
  <c r="E100" i="6"/>
  <c r="E106" i="6"/>
  <c r="D100" i="6"/>
  <c r="E94" i="6"/>
  <c r="D105" i="6"/>
  <c r="D101" i="6"/>
  <c r="E120" i="6"/>
  <c r="D94" i="6"/>
  <c r="F156" i="5"/>
  <c r="H31" i="5"/>
  <c r="G112" i="5"/>
  <c r="P285" i="32"/>
  <c r="R285" i="32"/>
  <c r="F73" i="5"/>
  <c r="G28" i="5"/>
  <c r="G156" i="5"/>
  <c r="F28" i="5"/>
  <c r="F32" i="5"/>
  <c r="G32" i="5"/>
  <c r="F27" i="55"/>
  <c r="E42" i="6"/>
  <c r="E60" i="6"/>
  <c r="P446" i="32"/>
  <c r="R10" i="6"/>
  <c r="T12" i="6"/>
  <c r="P449" i="32"/>
  <c r="G73" i="5"/>
  <c r="D27" i="55"/>
  <c r="G31" i="5"/>
  <c r="H28" i="5"/>
  <c r="F31" i="5"/>
  <c r="H32" i="5"/>
  <c r="F112" i="5"/>
  <c r="Q285" i="32"/>
  <c r="E27" i="55"/>
  <c r="AA285" i="32"/>
  <c r="P445" i="32"/>
  <c r="D73" i="6"/>
  <c r="N447" i="32"/>
  <c r="Q446" i="32"/>
  <c r="F104" i="6"/>
  <c r="F103" i="6"/>
  <c r="T11" i="6"/>
  <c r="D448" i="32"/>
  <c r="R447" i="32"/>
  <c r="F94" i="6"/>
  <c r="F106" i="6"/>
  <c r="S11" i="6"/>
  <c r="T9" i="6"/>
  <c r="E446" i="32"/>
  <c r="Q449" i="32"/>
  <c r="Q448" i="32"/>
  <c r="R449" i="32"/>
  <c r="D47" i="6"/>
  <c r="S9" i="6"/>
  <c r="R445" i="32"/>
  <c r="D445" i="32"/>
  <c r="S8" i="6"/>
  <c r="T15" i="6"/>
  <c r="D449" i="32"/>
  <c r="N448" i="32"/>
  <c r="R11" i="6"/>
  <c r="T10" i="6"/>
  <c r="F65" i="6"/>
  <c r="R13" i="6"/>
  <c r="C449" i="32"/>
  <c r="D66" i="6"/>
  <c r="F16" i="6"/>
  <c r="D16" i="6"/>
  <c r="P448" i="32"/>
  <c r="C448" i="32"/>
  <c r="E449" i="32"/>
  <c r="C445" i="32"/>
  <c r="F42" i="6"/>
  <c r="E16" i="6"/>
  <c r="C180" i="32"/>
  <c r="O40" i="58" s="1"/>
  <c r="P382" i="32"/>
  <c r="D153" i="5" l="1"/>
  <c r="D90" i="5"/>
  <c r="D109" i="5"/>
  <c r="F131" i="46"/>
  <c r="F134" i="46" s="1"/>
  <c r="C99" i="46"/>
  <c r="F60" i="47" s="1"/>
  <c r="F95" i="6"/>
  <c r="R382" i="32"/>
  <c r="R384" i="32" s="1"/>
  <c r="Q382" i="32"/>
  <c r="Q384" i="32" s="1"/>
  <c r="E180" i="32"/>
  <c r="N180" i="32"/>
  <c r="C415" i="32"/>
  <c r="D107" i="6"/>
  <c r="C107" i="5"/>
  <c r="P107" i="5" s="1"/>
  <c r="P88" i="5"/>
  <c r="C45" i="5"/>
  <c r="P45" i="5" s="1"/>
  <c r="F60" i="6"/>
  <c r="D37" i="56"/>
  <c r="E37" i="56"/>
  <c r="E64" i="6"/>
  <c r="F99" i="46"/>
  <c r="F102" i="46" s="1"/>
  <c r="I55" i="47" s="1"/>
  <c r="D131" i="46"/>
  <c r="C131" i="46"/>
  <c r="E99" i="46"/>
  <c r="D99" i="46"/>
  <c r="D102" i="46" s="1"/>
  <c r="G55" i="47" s="1"/>
  <c r="F62" i="6"/>
  <c r="G93" i="5"/>
  <c r="E67" i="6"/>
  <c r="F37" i="56"/>
  <c r="N382" i="32"/>
  <c r="F67" i="6"/>
  <c r="D67" i="6"/>
  <c r="T16" i="6"/>
  <c r="F17" i="6"/>
  <c r="D382" i="32"/>
  <c r="D180" i="32"/>
  <c r="D189" i="32" s="1"/>
  <c r="E382" i="32"/>
  <c r="E131" i="46"/>
  <c r="E61" i="6"/>
  <c r="C171" i="5"/>
  <c r="P171" i="5" s="1"/>
  <c r="E383" i="32"/>
  <c r="F93" i="5"/>
  <c r="E138" i="32"/>
  <c r="F61" i="6"/>
  <c r="F64" i="6"/>
  <c r="F107" i="6"/>
  <c r="J417" i="32"/>
  <c r="S16" i="6"/>
  <c r="C138" i="32"/>
  <c r="I417" i="32"/>
  <c r="D138" i="32"/>
  <c r="D415" i="32"/>
  <c r="D416" i="32" s="1"/>
  <c r="D417" i="32" s="1"/>
  <c r="Q415" i="32"/>
  <c r="F417" i="32"/>
  <c r="E415" i="32"/>
  <c r="E416" i="32" s="1"/>
  <c r="E417" i="32" s="1"/>
  <c r="Q450" i="32"/>
  <c r="R450" i="32"/>
  <c r="P450" i="32"/>
  <c r="E107" i="6"/>
  <c r="D60" i="6"/>
  <c r="D61" i="6"/>
  <c r="E63" i="6"/>
  <c r="D29" i="6"/>
  <c r="E29" i="6"/>
  <c r="F29" i="6"/>
  <c r="E17" i="6"/>
  <c r="R16" i="6"/>
  <c r="C382" i="32"/>
  <c r="F66" i="6"/>
  <c r="C450" i="32"/>
  <c r="E95" i="6"/>
  <c r="E101" i="6"/>
  <c r="S10" i="6"/>
  <c r="E66" i="6"/>
  <c r="D62" i="6"/>
  <c r="R415" i="32"/>
  <c r="D65" i="6"/>
  <c r="D55" i="6"/>
  <c r="E450" i="32"/>
  <c r="E65" i="6"/>
  <c r="D64" i="6"/>
  <c r="D450" i="32"/>
  <c r="G53" i="47"/>
  <c r="H44" i="47"/>
  <c r="G44" i="47"/>
  <c r="F53" i="47"/>
  <c r="H17" i="47"/>
  <c r="C102" i="46" l="1"/>
  <c r="N138" i="32"/>
  <c r="N450" i="32"/>
  <c r="N415" i="32"/>
  <c r="G60" i="47"/>
  <c r="E95" i="51"/>
  <c r="C416" i="32"/>
  <c r="C417" i="32" s="1"/>
  <c r="O752" i="32"/>
  <c r="E189" i="32"/>
  <c r="E384" i="32"/>
  <c r="E385" i="32" s="1"/>
  <c r="C143" i="46"/>
  <c r="F75" i="47" s="1"/>
  <c r="D134" i="46"/>
  <c r="D143" i="46"/>
  <c r="G75" i="47" s="1"/>
  <c r="E102" i="46"/>
  <c r="H55" i="47" s="1"/>
  <c r="H60" i="47"/>
  <c r="I60" i="47"/>
  <c r="F143" i="46"/>
  <c r="I75" i="47" s="1"/>
  <c r="E134" i="46"/>
  <c r="E143" i="46"/>
  <c r="E147" i="32"/>
  <c r="D147" i="32"/>
  <c r="E62" i="6"/>
  <c r="P415" i="32"/>
  <c r="P416" i="32" s="1"/>
  <c r="Q385" i="32"/>
  <c r="Q416" i="32"/>
  <c r="Q417" i="32" s="1"/>
  <c r="D383" i="32"/>
  <c r="D384" i="32" s="1"/>
  <c r="D385" i="32" s="1"/>
  <c r="F56" i="6"/>
  <c r="F63" i="6"/>
  <c r="R416" i="32"/>
  <c r="R417" i="32" s="1"/>
  <c r="D63" i="6"/>
  <c r="D81" i="6"/>
  <c r="G417" i="32"/>
  <c r="C383" i="32"/>
  <c r="C384" i="32" s="1"/>
  <c r="C385" i="32" s="1"/>
  <c r="E56" i="6"/>
  <c r="H417" i="32" l="1"/>
  <c r="N416" i="32"/>
  <c r="N383" i="32"/>
  <c r="M390" i="51"/>
  <c r="AA415" i="32"/>
  <c r="P383" i="32"/>
  <c r="K417" i="32"/>
  <c r="H75" i="47"/>
  <c r="P417" i="32"/>
  <c r="E68" i="6"/>
  <c r="D68" i="6"/>
  <c r="R385" i="32"/>
  <c r="F68" i="6"/>
  <c r="N384" i="32" l="1"/>
  <c r="M406" i="51"/>
  <c r="M422" i="51" s="1"/>
  <c r="AA416" i="32"/>
  <c r="P384" i="32"/>
  <c r="P385" i="32" s="1"/>
  <c r="D784" i="32"/>
  <c r="G19" i="29"/>
  <c r="T9" i="29"/>
  <c r="F34" i="29" l="1"/>
  <c r="Q786" i="32"/>
  <c r="D786" i="32"/>
  <c r="E784" i="32"/>
  <c r="U9" i="29"/>
  <c r="D816" i="32" l="1"/>
  <c r="F51" i="29"/>
  <c r="D817" i="32" s="1"/>
  <c r="G34" i="29"/>
  <c r="G51" i="29"/>
  <c r="E817" i="32" s="1"/>
  <c r="P816" i="32"/>
  <c r="E816" i="32"/>
  <c r="Q787" i="32"/>
  <c r="D787" i="32"/>
  <c r="R786" i="32"/>
  <c r="R787" i="32" s="1"/>
  <c r="E786" i="32"/>
  <c r="E787" i="32" s="1"/>
  <c r="C818" i="32"/>
  <c r="F18" i="29"/>
  <c r="D134" i="32" s="1"/>
  <c r="F60" i="29" l="1"/>
  <c r="F76" i="29"/>
  <c r="F85" i="29" s="1"/>
  <c r="G76" i="29"/>
  <c r="G85" i="29" s="1"/>
  <c r="G60" i="29"/>
  <c r="F43" i="29"/>
  <c r="D176" i="32" s="1"/>
  <c r="Q816" i="32"/>
  <c r="C819" i="32"/>
  <c r="D818" i="32"/>
  <c r="D819" i="32" s="1"/>
  <c r="P818" i="32"/>
  <c r="Q817" i="32" l="1"/>
  <c r="R817" i="32"/>
  <c r="G86" i="29"/>
  <c r="P819" i="32"/>
  <c r="N784" i="32"/>
  <c r="N786" i="32" l="1"/>
  <c r="Q818" i="32"/>
  <c r="AA786" i="32" l="1"/>
  <c r="Q819" i="32"/>
  <c r="M388" i="51" l="1"/>
  <c r="M398" i="51" s="1"/>
  <c r="M359" i="51"/>
  <c r="M404" i="51" l="1"/>
  <c r="N816" i="32"/>
  <c r="M420" i="51" l="1"/>
  <c r="M430" i="51" s="1"/>
  <c r="M414" i="51"/>
  <c r="N817" i="32" l="1"/>
  <c r="AA817" i="32"/>
  <c r="E129" i="13"/>
  <c r="G129" i="13"/>
  <c r="F129" i="13"/>
  <c r="Q36" i="58" l="1"/>
  <c r="D20" i="46" l="1"/>
  <c r="D72" i="46"/>
  <c r="E25" i="46"/>
  <c r="C25" i="46"/>
  <c r="C24" i="46"/>
  <c r="E20" i="46" l="1"/>
  <c r="E72" i="46"/>
  <c r="D73" i="46"/>
  <c r="D74" i="46" s="1"/>
  <c r="D21" i="46"/>
  <c r="F41" i="46" l="1"/>
  <c r="F24" i="46"/>
  <c r="C20" i="46"/>
  <c r="C72" i="46"/>
  <c r="C41" i="46"/>
  <c r="C73" i="46"/>
  <c r="C21" i="46"/>
  <c r="C42" i="46"/>
  <c r="F73" i="46"/>
  <c r="F21" i="46"/>
  <c r="C74" i="46" l="1"/>
  <c r="F42" i="46"/>
  <c r="F25" i="46"/>
  <c r="E24" i="46"/>
  <c r="F33" i="46" s="1"/>
  <c r="E41" i="46"/>
  <c r="E73" i="46"/>
  <c r="E74" i="46" s="1"/>
  <c r="E21" i="46"/>
  <c r="E42" i="46"/>
  <c r="F20" i="46"/>
  <c r="F72" i="46"/>
  <c r="F74" i="46" s="1"/>
  <c r="D42" i="46"/>
  <c r="D25" i="46"/>
  <c r="D41" i="46"/>
  <c r="D24" i="46"/>
  <c r="D33" i="46" s="1"/>
  <c r="E33" i="46" l="1"/>
  <c r="F34" i="46"/>
  <c r="D34" i="46"/>
  <c r="E34" i="46"/>
  <c r="G18" i="29" l="1"/>
  <c r="E134" i="32" s="1"/>
  <c r="E818" i="32" l="1"/>
  <c r="G43" i="29" l="1"/>
  <c r="E176" i="32" s="1"/>
  <c r="R816" i="32"/>
  <c r="E819" i="32"/>
  <c r="G44" i="29" l="1"/>
  <c r="R818" i="32"/>
  <c r="E143" i="32"/>
  <c r="R819" i="32" l="1"/>
  <c r="E185" i="32" l="1"/>
  <c r="N134" i="32" l="1"/>
  <c r="N818" i="32" l="1"/>
  <c r="N176" i="32"/>
  <c r="AA816" i="32"/>
  <c r="AA818" i="32" l="1"/>
  <c r="P36" i="58" l="1"/>
  <c r="AD22" i="13" l="1"/>
  <c r="AD19" i="13" l="1"/>
  <c r="O111" i="13"/>
  <c r="G123" i="13" l="1"/>
  <c r="F127" i="13"/>
  <c r="F126" i="13"/>
  <c r="E126" i="13"/>
  <c r="E124" i="13"/>
  <c r="F128" i="13"/>
  <c r="G124" i="13"/>
  <c r="F130" i="13"/>
  <c r="E130" i="13"/>
  <c r="E84" i="13" l="1"/>
  <c r="E107" i="13" s="1"/>
  <c r="E175" i="13"/>
  <c r="E170" i="13"/>
  <c r="F82" i="13"/>
  <c r="F105" i="13" s="1"/>
  <c r="F173" i="13"/>
  <c r="G172" i="13"/>
  <c r="G168" i="13"/>
  <c r="E169" i="13"/>
  <c r="F171" i="13"/>
  <c r="E172" i="13"/>
  <c r="F169" i="13"/>
  <c r="H106" i="13"/>
  <c r="G84" i="13"/>
  <c r="G107" i="13" s="1"/>
  <c r="G175" i="13"/>
  <c r="G171" i="13"/>
  <c r="E83" i="13"/>
  <c r="E106" i="13" s="1"/>
  <c r="E174" i="13"/>
  <c r="E80" i="13"/>
  <c r="E103" i="13" s="1"/>
  <c r="E171" i="13"/>
  <c r="F172" i="13"/>
  <c r="G83" i="13"/>
  <c r="G106" i="13" s="1"/>
  <c r="G174" i="13"/>
  <c r="G79" i="13"/>
  <c r="G170" i="13"/>
  <c r="F84" i="13"/>
  <c r="F107" i="13" s="1"/>
  <c r="F175" i="13"/>
  <c r="F170" i="13"/>
  <c r="Y15" i="13"/>
  <c r="W19" i="13"/>
  <c r="F124" i="13"/>
  <c r="G132" i="13"/>
  <c r="E123" i="13"/>
  <c r="V13" i="13"/>
  <c r="G82" i="13"/>
  <c r="T10" i="13"/>
  <c r="E33" i="13"/>
  <c r="E79" i="13"/>
  <c r="W10" i="13"/>
  <c r="F42" i="13"/>
  <c r="U19" i="13"/>
  <c r="F39" i="13"/>
  <c r="U16" i="13"/>
  <c r="V9" i="13"/>
  <c r="G78" i="13"/>
  <c r="G33" i="13"/>
  <c r="V10" i="13"/>
  <c r="W18" i="13"/>
  <c r="V17" i="13"/>
  <c r="G40" i="13"/>
  <c r="G86" i="13"/>
  <c r="F123" i="13"/>
  <c r="E42" i="13"/>
  <c r="T19" i="13"/>
  <c r="G80" i="13"/>
  <c r="V11" i="13"/>
  <c r="G34" i="13"/>
  <c r="U10" i="13"/>
  <c r="F33" i="13"/>
  <c r="F79" i="13"/>
  <c r="G41" i="13"/>
  <c r="V18" i="13"/>
  <c r="U17" i="13"/>
  <c r="F40" i="13"/>
  <c r="F86" i="13"/>
  <c r="F109" i="13" s="1"/>
  <c r="G127" i="13"/>
  <c r="E128" i="13"/>
  <c r="G173" i="13"/>
  <c r="G169" i="13"/>
  <c r="F201" i="13"/>
  <c r="G130" i="13"/>
  <c r="G102" i="13" l="1"/>
  <c r="G165" i="13"/>
  <c r="G128" i="13"/>
  <c r="E127" i="13"/>
  <c r="G202" i="13"/>
  <c r="E82" i="13"/>
  <c r="E105" i="13" s="1"/>
  <c r="E173" i="13"/>
  <c r="F168" i="13"/>
  <c r="F202" i="13"/>
  <c r="F83" i="13"/>
  <c r="F106" i="13" s="1"/>
  <c r="F174" i="13"/>
  <c r="H110" i="13"/>
  <c r="G109" i="13"/>
  <c r="H111" i="13"/>
  <c r="F77" i="13"/>
  <c r="U8" i="13"/>
  <c r="F38" i="13"/>
  <c r="U15" i="13"/>
  <c r="W15" i="13"/>
  <c r="W8" i="13"/>
  <c r="G103" i="13"/>
  <c r="T11" i="13"/>
  <c r="E34" i="13"/>
  <c r="E41" i="13"/>
  <c r="T18" i="13"/>
  <c r="G39" i="13"/>
  <c r="V16" i="13"/>
  <c r="V19" i="13"/>
  <c r="G42" i="13"/>
  <c r="G88" i="13"/>
  <c r="G111" i="13" s="1"/>
  <c r="Y19" i="13"/>
  <c r="G38" i="13"/>
  <c r="V15" i="13"/>
  <c r="T8" i="13"/>
  <c r="E77" i="13"/>
  <c r="E78" i="13"/>
  <c r="T9" i="13"/>
  <c r="F78" i="13"/>
  <c r="U9" i="13"/>
  <c r="E125" i="13"/>
  <c r="F125" i="13"/>
  <c r="Q513" i="32" s="1"/>
  <c r="E38" i="13"/>
  <c r="T15" i="13"/>
  <c r="Z15" i="13"/>
  <c r="W9" i="13"/>
  <c r="V8" i="13"/>
  <c r="G77" i="13"/>
  <c r="E542" i="32"/>
  <c r="Z19" i="13"/>
  <c r="W17" i="13"/>
  <c r="H109" i="13"/>
  <c r="E39" i="13"/>
  <c r="T16" i="13"/>
  <c r="F41" i="13"/>
  <c r="U18" i="13"/>
  <c r="U11" i="13"/>
  <c r="F34" i="13"/>
  <c r="F80" i="13"/>
  <c r="T17" i="13"/>
  <c r="E40" i="13"/>
  <c r="E86" i="13"/>
  <c r="E109" i="13" s="1"/>
  <c r="F102" i="13"/>
  <c r="E102" i="13"/>
  <c r="V14" i="13"/>
  <c r="G37" i="13"/>
  <c r="H102" i="13"/>
  <c r="AD21" i="13"/>
  <c r="AD23" i="13"/>
  <c r="G31" i="13"/>
  <c r="F31" i="13"/>
  <c r="G125" i="13"/>
  <c r="E122" i="13"/>
  <c r="J106" i="13"/>
  <c r="H107" i="13" l="1"/>
  <c r="P513" i="32"/>
  <c r="D512" i="32"/>
  <c r="D515" i="32" s="1"/>
  <c r="R512" i="32"/>
  <c r="G20" i="13"/>
  <c r="E136" i="32" s="1"/>
  <c r="E512" i="32"/>
  <c r="Q512" i="32"/>
  <c r="Q514" i="32" s="1"/>
  <c r="G201" i="13"/>
  <c r="C512" i="32"/>
  <c r="C515" i="32" s="1"/>
  <c r="F134" i="13"/>
  <c r="F203" i="13"/>
  <c r="AD11" i="13"/>
  <c r="G134" i="13"/>
  <c r="G203" i="13"/>
  <c r="F165" i="13"/>
  <c r="E201" i="13"/>
  <c r="E168" i="13"/>
  <c r="C542" i="32"/>
  <c r="E20" i="13"/>
  <c r="C544" i="32" s="1"/>
  <c r="G126" i="13"/>
  <c r="G36" i="13"/>
  <c r="E101" i="13"/>
  <c r="Y18" i="13"/>
  <c r="J110" i="13"/>
  <c r="F64" i="13"/>
  <c r="F121" i="13"/>
  <c r="F100" i="13" s="1"/>
  <c r="G121" i="13"/>
  <c r="G100" i="13" s="1"/>
  <c r="W14" i="13"/>
  <c r="T12" i="13"/>
  <c r="E35" i="13"/>
  <c r="E81" i="13"/>
  <c r="E89" i="13" s="1"/>
  <c r="Y17" i="13"/>
  <c r="J109" i="13"/>
  <c r="T13" i="13"/>
  <c r="E36" i="13"/>
  <c r="AA19" i="13"/>
  <c r="Z18" i="13"/>
  <c r="K110" i="13"/>
  <c r="U13" i="13"/>
  <c r="F36" i="13"/>
  <c r="Y14" i="13"/>
  <c r="AD16" i="13"/>
  <c r="H100" i="13"/>
  <c r="F103" i="13"/>
  <c r="E32" i="13"/>
  <c r="T14" i="13"/>
  <c r="E37" i="13"/>
  <c r="J111" i="13"/>
  <c r="D542" i="32"/>
  <c r="X10" i="13"/>
  <c r="X15" i="13"/>
  <c r="AA15" i="13"/>
  <c r="G35" i="13"/>
  <c r="V12" i="13"/>
  <c r="G81" i="13"/>
  <c r="X17" i="13"/>
  <c r="I109" i="13"/>
  <c r="U12" i="13"/>
  <c r="F81" i="13"/>
  <c r="F35" i="13"/>
  <c r="U14" i="13"/>
  <c r="F37" i="13"/>
  <c r="X19" i="13"/>
  <c r="I111" i="13"/>
  <c r="X18" i="13"/>
  <c r="I110" i="13"/>
  <c r="F20" i="13"/>
  <c r="P512" i="32"/>
  <c r="AD24" i="13"/>
  <c r="E544" i="32" l="1"/>
  <c r="R513" i="32"/>
  <c r="R514" i="32" s="1"/>
  <c r="R515" i="32" s="1"/>
  <c r="F209" i="13"/>
  <c r="E480" i="32"/>
  <c r="V20" i="13"/>
  <c r="F89" i="13"/>
  <c r="F97" i="13" s="1"/>
  <c r="D513" i="32"/>
  <c r="D514" i="32" s="1"/>
  <c r="G89" i="13"/>
  <c r="E481" i="32" s="1"/>
  <c r="E513" i="32"/>
  <c r="E514" i="32" s="1"/>
  <c r="E515" i="32" s="1"/>
  <c r="Q515" i="32"/>
  <c r="G209" i="13"/>
  <c r="T20" i="13"/>
  <c r="C480" i="32"/>
  <c r="C136" i="32"/>
  <c r="H114" i="13"/>
  <c r="F135" i="13"/>
  <c r="F114" i="13" s="1"/>
  <c r="F204" i="13"/>
  <c r="F208" i="13" s="1"/>
  <c r="O108" i="13"/>
  <c r="H113" i="13"/>
  <c r="G204" i="13"/>
  <c r="G135" i="13"/>
  <c r="G114" i="13" s="1"/>
  <c r="F113" i="13"/>
  <c r="Q542" i="32"/>
  <c r="G113" i="13"/>
  <c r="E202" i="13"/>
  <c r="X13" i="13"/>
  <c r="AA11" i="13"/>
  <c r="Z11" i="13"/>
  <c r="I106" i="13"/>
  <c r="Z14" i="13"/>
  <c r="K111" i="13"/>
  <c r="Y10" i="13"/>
  <c r="AC11" i="13"/>
  <c r="H101" i="13"/>
  <c r="P515" i="32"/>
  <c r="E104" i="13"/>
  <c r="C513" i="32"/>
  <c r="C514" i="32" s="1"/>
  <c r="G105" i="13"/>
  <c r="P514" i="32"/>
  <c r="C543" i="32"/>
  <c r="X9" i="13"/>
  <c r="AC16" i="13"/>
  <c r="AC19" i="13"/>
  <c r="D480" i="32"/>
  <c r="G28" i="13"/>
  <c r="U20" i="13"/>
  <c r="D544" i="32"/>
  <c r="D136" i="32"/>
  <c r="E145" i="32" s="1"/>
  <c r="F104" i="13"/>
  <c r="F122" i="13"/>
  <c r="F32" i="13"/>
  <c r="AB19" i="13"/>
  <c r="Z17" i="13"/>
  <c r="K109" i="13"/>
  <c r="P542" i="32"/>
  <c r="E121" i="13"/>
  <c r="E64" i="13"/>
  <c r="E31" i="13"/>
  <c r="F28" i="13"/>
  <c r="AB15" i="13"/>
  <c r="C481" i="32"/>
  <c r="E543" i="32"/>
  <c r="G104" i="13"/>
  <c r="F43" i="13"/>
  <c r="Q480" i="32"/>
  <c r="D178" i="32"/>
  <c r="Q544" i="32"/>
  <c r="W16" i="13"/>
  <c r="H108" i="13"/>
  <c r="AA18" i="13"/>
  <c r="L110" i="13"/>
  <c r="F101" i="13" l="1"/>
  <c r="C482" i="32"/>
  <c r="C483" i="32" s="1"/>
  <c r="E482" i="32"/>
  <c r="E483" i="32" s="1"/>
  <c r="G97" i="13"/>
  <c r="D481" i="32"/>
  <c r="D482" i="32" s="1"/>
  <c r="D483" i="32" s="1"/>
  <c r="F136" i="13"/>
  <c r="E203" i="13"/>
  <c r="E134" i="13"/>
  <c r="G136" i="13"/>
  <c r="G208" i="13"/>
  <c r="F133" i="13"/>
  <c r="Q481" i="32" s="1"/>
  <c r="Q482" i="32" s="1"/>
  <c r="Q483" i="32" s="1"/>
  <c r="Z10" i="13"/>
  <c r="Y13" i="13"/>
  <c r="AB17" i="13"/>
  <c r="AC18" i="13"/>
  <c r="Z16" i="13"/>
  <c r="AA17" i="13"/>
  <c r="L109" i="13"/>
  <c r="D543" i="32"/>
  <c r="I105" i="13"/>
  <c r="Y9" i="13"/>
  <c r="AA16" i="13"/>
  <c r="AD18" i="13"/>
  <c r="AC15" i="13"/>
  <c r="P544" i="32"/>
  <c r="C178" i="32"/>
  <c r="P480" i="32"/>
  <c r="F72" i="13"/>
  <c r="E43" i="13"/>
  <c r="X8" i="13"/>
  <c r="AB18" i="13"/>
  <c r="M110" i="13"/>
  <c r="AA13" i="13"/>
  <c r="X12" i="13"/>
  <c r="L111" i="13"/>
  <c r="AA14" i="13"/>
  <c r="AD17" i="13"/>
  <c r="X16" i="13"/>
  <c r="J107" i="13"/>
  <c r="E133" i="13"/>
  <c r="E100" i="13"/>
  <c r="W13" i="13"/>
  <c r="X14" i="13"/>
  <c r="K103" i="13"/>
  <c r="Y16" i="13"/>
  <c r="Q543" i="32"/>
  <c r="D145" i="32"/>
  <c r="E208" i="13" l="1"/>
  <c r="J102" i="13"/>
  <c r="N110" i="13"/>
  <c r="F112" i="13"/>
  <c r="H116" i="13"/>
  <c r="G115" i="13"/>
  <c r="G140" i="13"/>
  <c r="R575" i="32" s="1"/>
  <c r="R576" i="32" s="1"/>
  <c r="H115" i="13"/>
  <c r="E135" i="13"/>
  <c r="E114" i="13" s="1"/>
  <c r="AD15" i="13"/>
  <c r="E113" i="13"/>
  <c r="F115" i="13"/>
  <c r="F140" i="13"/>
  <c r="O109" i="13"/>
  <c r="J108" i="13"/>
  <c r="AB14" i="13"/>
  <c r="Z8" i="13"/>
  <c r="AA10" i="13"/>
  <c r="Y12" i="13"/>
  <c r="AB13" i="13"/>
  <c r="Z9" i="13"/>
  <c r="I101" i="13"/>
  <c r="AB11" i="13"/>
  <c r="O110" i="13"/>
  <c r="I108" i="13"/>
  <c r="O38" i="58"/>
  <c r="K108" i="13"/>
  <c r="AC17" i="13"/>
  <c r="I107" i="13"/>
  <c r="I104" i="13"/>
  <c r="P543" i="32"/>
  <c r="AB16" i="13"/>
  <c r="L103" i="13"/>
  <c r="Z13" i="13"/>
  <c r="K107" i="13"/>
  <c r="G122" i="13"/>
  <c r="G32" i="13"/>
  <c r="R542" i="32"/>
  <c r="G64" i="13"/>
  <c r="W12" i="13"/>
  <c r="H105" i="13"/>
  <c r="L108" i="13"/>
  <c r="D187" i="32"/>
  <c r="M109" i="13"/>
  <c r="P481" i="32"/>
  <c r="P482" i="32" s="1"/>
  <c r="P483" i="32" s="1"/>
  <c r="F141" i="13"/>
  <c r="E112" i="13"/>
  <c r="I102" i="13"/>
  <c r="W11" i="13"/>
  <c r="I100" i="13" l="1"/>
  <c r="K102" i="13"/>
  <c r="Q575" i="32"/>
  <c r="Q576" i="32" s="1"/>
  <c r="R577" i="32"/>
  <c r="E140" i="13"/>
  <c r="N109" i="13"/>
  <c r="AA9" i="13"/>
  <c r="Z12" i="13"/>
  <c r="H104" i="13"/>
  <c r="G101" i="13"/>
  <c r="G133" i="13"/>
  <c r="M111" i="13"/>
  <c r="X11" i="13"/>
  <c r="M103" i="13"/>
  <c r="AB10" i="13"/>
  <c r="L107" i="13"/>
  <c r="R480" i="32"/>
  <c r="E178" i="32"/>
  <c r="R544" i="32"/>
  <c r="G43" i="13"/>
  <c r="G72" i="13"/>
  <c r="M108" i="13"/>
  <c r="J104" i="13"/>
  <c r="J101" i="13"/>
  <c r="AC14" i="13"/>
  <c r="W20" i="13"/>
  <c r="H103" i="13"/>
  <c r="Y8" i="13"/>
  <c r="AC13" i="13"/>
  <c r="Y11" i="13"/>
  <c r="AD26" i="13"/>
  <c r="N575" i="32"/>
  <c r="N111" i="13" l="1"/>
  <c r="K106" i="13"/>
  <c r="O103" i="13"/>
  <c r="P575" i="32"/>
  <c r="P576" i="32" s="1"/>
  <c r="H117" i="13"/>
  <c r="Q577" i="32"/>
  <c r="AD14" i="13"/>
  <c r="K101" i="13"/>
  <c r="AA12" i="13"/>
  <c r="Z20" i="13"/>
  <c r="J103" i="13"/>
  <c r="J105" i="13"/>
  <c r="E187" i="32"/>
  <c r="AD10" i="13"/>
  <c r="L106" i="13"/>
  <c r="M107" i="13"/>
  <c r="AD13" i="13"/>
  <c r="H112" i="13"/>
  <c r="AB9" i="13"/>
  <c r="M102" i="13"/>
  <c r="R481" i="32"/>
  <c r="R482" i="32" s="1"/>
  <c r="R483" i="32" s="1"/>
  <c r="G112" i="13"/>
  <c r="G141" i="13"/>
  <c r="Y20" i="13"/>
  <c r="L102" i="13"/>
  <c r="R543" i="32"/>
  <c r="X20" i="13"/>
  <c r="AD25" i="13"/>
  <c r="J100" i="13" l="1"/>
  <c r="AD27" i="13"/>
  <c r="N574" i="32"/>
  <c r="K104" i="13"/>
  <c r="L104" i="13"/>
  <c r="I103" i="13"/>
  <c r="O102" i="13"/>
  <c r="O107" i="13"/>
  <c r="J113" i="13"/>
  <c r="N512" i="32"/>
  <c r="I113" i="13"/>
  <c r="J114" i="13"/>
  <c r="N542" i="32"/>
  <c r="I114" i="13"/>
  <c r="P577" i="32"/>
  <c r="L101" i="13"/>
  <c r="AB12" i="13"/>
  <c r="AC9" i="13"/>
  <c r="AB8" i="13"/>
  <c r="O106" i="13"/>
  <c r="AD9" i="13"/>
  <c r="K105" i="13"/>
  <c r="J112" i="13"/>
  <c r="N108" i="13"/>
  <c r="AC10" i="13"/>
  <c r="AA8" i="13"/>
  <c r="N137" i="32" l="1"/>
  <c r="AD8" i="13"/>
  <c r="AD12" i="13"/>
  <c r="J115" i="13"/>
  <c r="I115" i="13"/>
  <c r="AC8" i="13"/>
  <c r="M100" i="13"/>
  <c r="AC12" i="13"/>
  <c r="M105" i="13"/>
  <c r="I112" i="13"/>
  <c r="AA20" i="13"/>
  <c r="M106" i="13"/>
  <c r="N103" i="13"/>
  <c r="AB20" i="13"/>
  <c r="L100" i="13"/>
  <c r="N102" i="13"/>
  <c r="L105" i="13"/>
  <c r="N513" i="32" l="1"/>
  <c r="N576" i="32"/>
  <c r="N107" i="13"/>
  <c r="O104" i="13"/>
  <c r="N544" i="32"/>
  <c r="N480" i="32"/>
  <c r="N481" i="32"/>
  <c r="AD20" i="13"/>
  <c r="M104" i="13"/>
  <c r="O105" i="13"/>
  <c r="M113" i="13"/>
  <c r="L113" i="13"/>
  <c r="I116" i="13"/>
  <c r="L114" i="13"/>
  <c r="M114" i="13"/>
  <c r="N101" i="13"/>
  <c r="K100" i="13"/>
  <c r="M101" i="13"/>
  <c r="L112" i="13"/>
  <c r="AC20" i="13"/>
  <c r="AA542" i="32"/>
  <c r="N136" i="32" l="1"/>
  <c r="N514" i="32"/>
  <c r="AA512" i="32"/>
  <c r="N543" i="32"/>
  <c r="N104" i="13"/>
  <c r="K114" i="13"/>
  <c r="J116" i="13"/>
  <c r="K113" i="13"/>
  <c r="J117" i="13"/>
  <c r="L115" i="13"/>
  <c r="M115" i="13"/>
  <c r="N100" i="13"/>
  <c r="N106" i="13"/>
  <c r="K112" i="13"/>
  <c r="M112" i="13"/>
  <c r="O101" i="13"/>
  <c r="N482" i="32" l="1"/>
  <c r="AA513" i="32"/>
  <c r="AA514" i="32"/>
  <c r="N178" i="32"/>
  <c r="I117" i="13"/>
  <c r="M116" i="13"/>
  <c r="O100" i="13"/>
  <c r="O113" i="13"/>
  <c r="Q38" i="58" l="1"/>
  <c r="AA544" i="32"/>
  <c r="AA543" i="32"/>
  <c r="N179" i="32"/>
  <c r="AA481" i="32"/>
  <c r="AA482" i="32"/>
  <c r="AA480" i="32"/>
  <c r="N114" i="13"/>
  <c r="L116" i="13"/>
  <c r="N113" i="13"/>
  <c r="K115" i="13"/>
  <c r="K116" i="13"/>
  <c r="L117" i="13"/>
  <c r="O112" i="13"/>
  <c r="N105" i="13"/>
  <c r="Q39" i="58" l="1"/>
  <c r="AA574" i="32"/>
  <c r="M117" i="13"/>
  <c r="K117" i="13"/>
  <c r="N115" i="13"/>
  <c r="P38" i="58"/>
  <c r="N112" i="13"/>
  <c r="Q34" i="58" l="1"/>
  <c r="N116" i="13"/>
  <c r="O115" i="13"/>
  <c r="O114" i="13"/>
  <c r="Q41" i="58" l="1"/>
  <c r="Q42" i="58" s="1"/>
  <c r="N117" i="13"/>
  <c r="O116" i="13"/>
  <c r="O117" i="13" l="1"/>
  <c r="AA575" i="32" l="1"/>
  <c r="AA576" i="32" l="1"/>
  <c r="D142" i="32" l="1"/>
  <c r="D184" i="32"/>
  <c r="O35" i="58"/>
  <c r="E142" i="32" l="1"/>
  <c r="E184" i="32" l="1"/>
  <c r="P35" i="58" l="1"/>
  <c r="C58" i="29" l="1"/>
  <c r="C71" i="29" s="1"/>
  <c r="C83" i="29" s="1"/>
  <c r="R16" i="29"/>
  <c r="C100" i="29"/>
  <c r="C29" i="29"/>
  <c r="C41" i="29" s="1"/>
  <c r="C113" i="29" l="1"/>
  <c r="C125" i="29" s="1"/>
  <c r="D95" i="29"/>
  <c r="D108" i="29" s="1"/>
  <c r="D120" i="29" s="1"/>
  <c r="D53" i="29"/>
  <c r="D66" i="29" s="1"/>
  <c r="D78" i="29" s="1"/>
  <c r="D24" i="29"/>
  <c r="D36" i="29" s="1"/>
  <c r="D26" i="29"/>
  <c r="D38" i="29" s="1"/>
  <c r="D97" i="29"/>
  <c r="D110" i="29" s="1"/>
  <c r="D122" i="29" s="1"/>
  <c r="D55" i="29"/>
  <c r="D68" i="29" s="1"/>
  <c r="D80" i="29" s="1"/>
  <c r="D28" i="29"/>
  <c r="D40" i="29" s="1"/>
  <c r="D57" i="29"/>
  <c r="D70" i="29" s="1"/>
  <c r="D82" i="29" s="1"/>
  <c r="D99" i="29"/>
  <c r="C97" i="29"/>
  <c r="C110" i="29" s="1"/>
  <c r="C122" i="29" s="1"/>
  <c r="C26" i="29"/>
  <c r="C38" i="29" s="1"/>
  <c r="C55" i="29"/>
  <c r="C68" i="29" s="1"/>
  <c r="C80" i="29" s="1"/>
  <c r="R13" i="29"/>
  <c r="D29" i="29"/>
  <c r="D41" i="29" s="1"/>
  <c r="D100" i="29"/>
  <c r="D58" i="29"/>
  <c r="D71" i="29" s="1"/>
  <c r="D83" i="29" s="1"/>
  <c r="D93" i="29"/>
  <c r="D106" i="29" s="1"/>
  <c r="D118" i="29" s="1"/>
  <c r="D22" i="29"/>
  <c r="D34" i="29" s="1"/>
  <c r="D51" i="29"/>
  <c r="D64" i="29" s="1"/>
  <c r="D76" i="29" s="1"/>
  <c r="D94" i="29"/>
  <c r="D107" i="29" s="1"/>
  <c r="D119" i="29" s="1"/>
  <c r="D23" i="29"/>
  <c r="D35" i="29" s="1"/>
  <c r="D52" i="29"/>
  <c r="D65" i="29" s="1"/>
  <c r="D77" i="29" s="1"/>
  <c r="C53" i="29"/>
  <c r="C66" i="29" s="1"/>
  <c r="C78" i="29" s="1"/>
  <c r="R11" i="29"/>
  <c r="C95" i="29"/>
  <c r="C108" i="29" s="1"/>
  <c r="C120" i="29" s="1"/>
  <c r="C24" i="29"/>
  <c r="C36" i="29" s="1"/>
  <c r="D54" i="29"/>
  <c r="D67" i="29" s="1"/>
  <c r="D79" i="29" s="1"/>
  <c r="D96" i="29"/>
  <c r="D109" i="29" s="1"/>
  <c r="D121" i="29" s="1"/>
  <c r="D25" i="29"/>
  <c r="D37" i="29" s="1"/>
  <c r="C99" i="29"/>
  <c r="C28" i="29"/>
  <c r="C40" i="29" s="1"/>
  <c r="C57" i="29"/>
  <c r="C70" i="29" s="1"/>
  <c r="C82" i="29" s="1"/>
  <c r="R15" i="29"/>
  <c r="C94" i="29"/>
  <c r="C107" i="29" s="1"/>
  <c r="C119" i="29" s="1"/>
  <c r="C23" i="29"/>
  <c r="C35" i="29" s="1"/>
  <c r="C52" i="29"/>
  <c r="C65" i="29" s="1"/>
  <c r="C77" i="29" s="1"/>
  <c r="R10" i="29"/>
  <c r="C54" i="29"/>
  <c r="C67" i="29" s="1"/>
  <c r="C79" i="29" s="1"/>
  <c r="R12" i="29"/>
  <c r="C96" i="29"/>
  <c r="C109" i="29" s="1"/>
  <c r="C121" i="29" s="1"/>
  <c r="C25" i="29"/>
  <c r="C37" i="29" s="1"/>
  <c r="C112" i="29" l="1"/>
  <c r="C124" i="29" s="1"/>
  <c r="D112" i="29"/>
  <c r="D124" i="29" s="1"/>
  <c r="D113" i="29"/>
  <c r="D125" i="29" s="1"/>
  <c r="C93" i="29"/>
  <c r="C106" i="29" s="1"/>
  <c r="C118" i="29" s="1"/>
  <c r="C22" i="29"/>
  <c r="C34" i="29" s="1"/>
  <c r="C51" i="29"/>
  <c r="C64" i="29" s="1"/>
  <c r="C76" i="29" s="1"/>
  <c r="R9" i="29"/>
  <c r="F74" i="5" l="1"/>
  <c r="C254" i="32" s="1"/>
  <c r="C255" i="32" s="1"/>
  <c r="F70" i="5"/>
  <c r="F153" i="5" l="1"/>
  <c r="F154" i="5"/>
  <c r="F113" i="5"/>
  <c r="F157" i="5"/>
  <c r="G70" i="5"/>
  <c r="F155" i="5" l="1"/>
  <c r="F111" i="5"/>
  <c r="F94" i="5"/>
  <c r="F30" i="5" l="1"/>
  <c r="F72" i="5"/>
  <c r="F92" i="5" s="1"/>
  <c r="G153" i="5" l="1"/>
  <c r="G111" i="5"/>
  <c r="G155" i="5"/>
  <c r="G157" i="5"/>
  <c r="G113" i="5"/>
  <c r="F71" i="5"/>
  <c r="G154" i="5"/>
  <c r="H70" i="5"/>
  <c r="D22" i="55" l="1"/>
  <c r="D26" i="55"/>
  <c r="G94" i="5"/>
  <c r="D25" i="55" l="1"/>
  <c r="P286" i="32" s="1"/>
  <c r="P287" i="32" l="1"/>
  <c r="P288" i="32" s="1"/>
  <c r="F110" i="5" l="1"/>
  <c r="F91" i="5" s="1"/>
  <c r="F29" i="5"/>
  <c r="F24" i="5"/>
  <c r="D24" i="55"/>
  <c r="H153" i="5" l="1"/>
  <c r="C135" i="32"/>
  <c r="C221" i="32"/>
  <c r="F109" i="5"/>
  <c r="D23" i="55"/>
  <c r="H154" i="5"/>
  <c r="C256" i="32"/>
  <c r="F86" i="5"/>
  <c r="H111" i="5"/>
  <c r="H155" i="5"/>
  <c r="D21" i="55"/>
  <c r="C285" i="32"/>
  <c r="H157" i="5"/>
  <c r="H113" i="5"/>
  <c r="D30" i="55" l="1"/>
  <c r="C286" i="32" s="1"/>
  <c r="F90" i="5"/>
  <c r="C222" i="32"/>
  <c r="H94" i="5"/>
  <c r="C223" i="32" l="1"/>
  <c r="C224" i="32" s="1"/>
  <c r="C287" i="32"/>
  <c r="F106" i="5"/>
  <c r="C288" i="32" l="1"/>
  <c r="H30" i="5"/>
  <c r="H72" i="5"/>
  <c r="H92" i="5" s="1"/>
  <c r="G30" i="5"/>
  <c r="G72" i="5"/>
  <c r="G92" i="5" s="1"/>
  <c r="H71" i="5"/>
  <c r="G110" i="5"/>
  <c r="E25" i="55" l="1"/>
  <c r="E26" i="55"/>
  <c r="F22" i="55" l="1"/>
  <c r="E22" i="55"/>
  <c r="F26" i="55"/>
  <c r="E23" i="55"/>
  <c r="Q286" i="32"/>
  <c r="E24" i="55"/>
  <c r="E21" i="55"/>
  <c r="E30" i="55" l="1"/>
  <c r="D286" i="32" s="1"/>
  <c r="Q287" i="32"/>
  <c r="Q288" i="32" s="1"/>
  <c r="D285" i="32"/>
  <c r="D287" i="32" l="1"/>
  <c r="E285" i="32"/>
  <c r="H110" i="5"/>
  <c r="H91" i="5" s="1"/>
  <c r="H29" i="5"/>
  <c r="F24" i="55"/>
  <c r="H24" i="5"/>
  <c r="D288" i="32" l="1"/>
  <c r="E256" i="32"/>
  <c r="H86" i="5"/>
  <c r="G109" i="5"/>
  <c r="G24" i="5"/>
  <c r="G29" i="5"/>
  <c r="G71" i="5"/>
  <c r="F23" i="55"/>
  <c r="H109" i="5"/>
  <c r="E221" i="32"/>
  <c r="E135" i="32"/>
  <c r="F21" i="55"/>
  <c r="H25" i="5" l="1"/>
  <c r="D135" i="32"/>
  <c r="E144" i="32" s="1"/>
  <c r="D221" i="32"/>
  <c r="G25" i="5"/>
  <c r="E222" i="32"/>
  <c r="E223" i="32" s="1"/>
  <c r="E224" i="32" s="1"/>
  <c r="D256" i="32"/>
  <c r="G86" i="5"/>
  <c r="G87" i="5" s="1"/>
  <c r="G91" i="5"/>
  <c r="G90" i="5"/>
  <c r="H90" i="5"/>
  <c r="F25" i="55"/>
  <c r="R286" i="32" s="1"/>
  <c r="F30" i="55" l="1"/>
  <c r="E286" i="32" s="1"/>
  <c r="R287" i="32"/>
  <c r="R288" i="32" s="1"/>
  <c r="D144" i="32"/>
  <c r="G106" i="5"/>
  <c r="H87" i="5"/>
  <c r="D222" i="32"/>
  <c r="F63" i="5"/>
  <c r="I25" i="5"/>
  <c r="D223" i="32" l="1"/>
  <c r="D224" i="32" s="1"/>
  <c r="E287" i="32"/>
  <c r="P255" i="32"/>
  <c r="P256" i="32" s="1"/>
  <c r="F125" i="5"/>
  <c r="P221" i="32"/>
  <c r="C177" i="32"/>
  <c r="E288" i="32" l="1"/>
  <c r="P222" i="32"/>
  <c r="O37" i="58"/>
  <c r="P223" i="32" l="1"/>
  <c r="G63" i="5"/>
  <c r="P224" i="32" l="1"/>
  <c r="Q221" i="32"/>
  <c r="D177" i="32"/>
  <c r="G64" i="5"/>
  <c r="Q255" i="32"/>
  <c r="Q256" i="32" s="1"/>
  <c r="G125" i="5"/>
  <c r="D186" i="32" l="1"/>
  <c r="Q222" i="32"/>
  <c r="G126" i="5"/>
  <c r="H63" i="5"/>
  <c r="Q223" i="32" l="1"/>
  <c r="R255" i="32"/>
  <c r="R256" i="32" s="1"/>
  <c r="H125" i="5"/>
  <c r="R221" i="32"/>
  <c r="E177" i="32"/>
  <c r="H64" i="5"/>
  <c r="J25" i="5"/>
  <c r="Q224" i="32" l="1"/>
  <c r="H106" i="5"/>
  <c r="E186" i="32"/>
  <c r="R222" i="32"/>
  <c r="H126" i="5"/>
  <c r="R223" i="32" l="1"/>
  <c r="R224" i="32" l="1"/>
  <c r="AA253" i="32" l="1"/>
  <c r="N177" i="32" l="1"/>
  <c r="V226" i="32" l="1"/>
  <c r="AA221" i="32"/>
  <c r="AA254" i="32"/>
  <c r="W226" i="32"/>
  <c r="AA222" i="32" l="1"/>
  <c r="AA255" i="32"/>
  <c r="X226" i="32" l="1"/>
  <c r="Y226" i="32"/>
  <c r="AA223" i="32"/>
  <c r="N135" i="32" l="1"/>
  <c r="N221" i="32"/>
  <c r="K25" i="5"/>
  <c r="N255" i="32" l="1"/>
  <c r="N222" i="32"/>
  <c r="L25" i="5"/>
  <c r="O25" i="5" l="1"/>
  <c r="M25" i="5"/>
  <c r="N223" i="32" l="1"/>
  <c r="P25" i="5"/>
  <c r="N25" i="5"/>
  <c r="N344" i="32" l="1"/>
  <c r="N285" i="32" l="1"/>
  <c r="AA286" i="32"/>
  <c r="N351" i="32"/>
  <c r="N286" i="32" l="1"/>
  <c r="AA287" i="32" l="1"/>
  <c r="N287" i="32"/>
  <c r="E136" i="3" l="1"/>
  <c r="D136" i="3"/>
  <c r="E136" i="60"/>
  <c r="D136" i="60"/>
  <c r="C136" i="60" l="1"/>
  <c r="C254" i="52"/>
  <c r="C293" i="52" s="1"/>
  <c r="C95" i="60"/>
  <c r="C175" i="60"/>
  <c r="D254" i="52"/>
  <c r="D293" i="52" s="1"/>
  <c r="D136" i="51"/>
  <c r="C136" i="3"/>
  <c r="D175" i="60"/>
  <c r="D213" i="60" s="1"/>
  <c r="D95" i="60"/>
  <c r="E254" i="52"/>
  <c r="E293" i="52" s="1"/>
  <c r="E136" i="51"/>
  <c r="E95" i="60"/>
  <c r="E175" i="60"/>
  <c r="E213" i="60" s="1"/>
  <c r="C213" i="60" l="1"/>
  <c r="E136" i="52"/>
  <c r="E213" i="51"/>
  <c r="Q413" i="51"/>
  <c r="Q429" i="51" s="1"/>
  <c r="D136" i="52"/>
  <c r="E18" i="52"/>
  <c r="D18" i="52"/>
  <c r="D213" i="51"/>
  <c r="C57" i="3"/>
  <c r="C95" i="3" s="1"/>
  <c r="C175" i="3"/>
  <c r="C213" i="3" s="1"/>
  <c r="C136" i="51"/>
  <c r="C18" i="52"/>
  <c r="R413" i="51" l="1"/>
  <c r="R429" i="51" s="1"/>
  <c r="C213" i="51"/>
  <c r="C213" i="52" s="1"/>
  <c r="D752" i="32"/>
  <c r="E752" i="32"/>
  <c r="C95" i="52"/>
  <c r="C57" i="52" s="1"/>
  <c r="C752" i="32"/>
  <c r="C136" i="52"/>
  <c r="S413" i="51" l="1"/>
  <c r="S429" i="51" s="1"/>
  <c r="C175" i="52"/>
  <c r="P752" i="32"/>
  <c r="C288" i="60" l="1"/>
  <c r="C52" i="60" s="1"/>
  <c r="C290" i="60"/>
  <c r="C54" i="60" s="1"/>
  <c r="E131" i="60"/>
  <c r="D135" i="3"/>
  <c r="C286" i="51"/>
  <c r="D132" i="3"/>
  <c r="D285" i="51"/>
  <c r="C290" i="51"/>
  <c r="D284" i="51"/>
  <c r="C292" i="51"/>
  <c r="E130" i="60"/>
  <c r="C289" i="51"/>
  <c r="C291" i="51"/>
  <c r="C285" i="51"/>
  <c r="C288" i="51"/>
  <c r="C292" i="60" l="1"/>
  <c r="C56" i="60" s="1"/>
  <c r="D127" i="60"/>
  <c r="D284" i="60"/>
  <c r="C172" i="51"/>
  <c r="C54" i="51"/>
  <c r="D167" i="51"/>
  <c r="D49" i="51"/>
  <c r="C174" i="51"/>
  <c r="C56" i="51"/>
  <c r="C168" i="51"/>
  <c r="C50" i="51"/>
  <c r="C167" i="51"/>
  <c r="C49" i="51"/>
  <c r="C173" i="51"/>
  <c r="C55" i="51"/>
  <c r="C171" i="51"/>
  <c r="C53" i="51"/>
  <c r="C170" i="51"/>
  <c r="C52" i="51"/>
  <c r="D166" i="51"/>
  <c r="D48" i="51"/>
  <c r="D130" i="60"/>
  <c r="E170" i="60"/>
  <c r="E208" i="60" s="1"/>
  <c r="C130" i="60"/>
  <c r="D329" i="52"/>
  <c r="E129" i="3"/>
  <c r="D175" i="3"/>
  <c r="D213" i="3" s="1"/>
  <c r="D213" i="52" s="1"/>
  <c r="D175" i="52" s="1"/>
  <c r="D57" i="3"/>
  <c r="D95" i="3" s="1"/>
  <c r="D95" i="52" s="1"/>
  <c r="D57" i="52" s="1"/>
  <c r="D289" i="3"/>
  <c r="D135" i="60"/>
  <c r="C285" i="3"/>
  <c r="D327" i="52"/>
  <c r="D321" i="52"/>
  <c r="C327" i="52"/>
  <c r="D249" i="52"/>
  <c r="D288" i="52" s="1"/>
  <c r="E251" i="52"/>
  <c r="C244" i="52"/>
  <c r="C283" i="51"/>
  <c r="E89" i="60"/>
  <c r="E169" i="60"/>
  <c r="E207" i="60" s="1"/>
  <c r="D133" i="60"/>
  <c r="E290" i="3"/>
  <c r="E133" i="3"/>
  <c r="C172" i="60"/>
  <c r="C92" i="60"/>
  <c r="D133" i="3"/>
  <c r="D290" i="3"/>
  <c r="E288" i="3"/>
  <c r="E131" i="3"/>
  <c r="C131" i="60"/>
  <c r="D283" i="60"/>
  <c r="E133" i="60"/>
  <c r="D283" i="3"/>
  <c r="D244" i="52"/>
  <c r="D283" i="52" s="1"/>
  <c r="D283" i="51"/>
  <c r="D165" i="51" s="1"/>
  <c r="D387" i="51"/>
  <c r="C253" i="52"/>
  <c r="D389" i="51"/>
  <c r="C90" i="60"/>
  <c r="C170" i="60"/>
  <c r="E89" i="51"/>
  <c r="E248" i="52"/>
  <c r="C283" i="60"/>
  <c r="C47" i="60" s="1"/>
  <c r="D92" i="51"/>
  <c r="D251" i="52"/>
  <c r="D131" i="60"/>
  <c r="C249" i="52"/>
  <c r="C288" i="52" s="1"/>
  <c r="D245" i="52"/>
  <c r="C251" i="52"/>
  <c r="C292" i="3"/>
  <c r="D89" i="60"/>
  <c r="D169" i="60"/>
  <c r="D129" i="3"/>
  <c r="C289" i="3"/>
  <c r="D89" i="51"/>
  <c r="D248" i="52"/>
  <c r="E244" i="52"/>
  <c r="E283" i="51"/>
  <c r="E165" i="51" s="1"/>
  <c r="E387" i="51"/>
  <c r="E249" i="52"/>
  <c r="E288" i="52" s="1"/>
  <c r="C169" i="60"/>
  <c r="C248" i="52"/>
  <c r="D131" i="3"/>
  <c r="D288" i="3"/>
  <c r="E90" i="60"/>
  <c r="C287" i="3"/>
  <c r="E287" i="3"/>
  <c r="E130" i="3"/>
  <c r="C133" i="60"/>
  <c r="C283" i="3"/>
  <c r="D127" i="3"/>
  <c r="D284" i="3"/>
  <c r="D287" i="3"/>
  <c r="D130" i="3"/>
  <c r="C290" i="3"/>
  <c r="C133" i="3"/>
  <c r="C128" i="3"/>
  <c r="C131" i="3"/>
  <c r="C288" i="3"/>
  <c r="E283" i="3"/>
  <c r="C291" i="3"/>
  <c r="C134" i="3"/>
  <c r="D323" i="52"/>
  <c r="D207" i="60" l="1"/>
  <c r="D90" i="51"/>
  <c r="D391" i="51"/>
  <c r="Q391" i="51" s="1"/>
  <c r="D127" i="51"/>
  <c r="D404" i="51" s="1"/>
  <c r="Q404" i="51" s="1"/>
  <c r="D388" i="51"/>
  <c r="Q388" i="51" s="1"/>
  <c r="E90" i="51"/>
  <c r="E391" i="51"/>
  <c r="C390" i="51"/>
  <c r="C392" i="51"/>
  <c r="E131" i="51"/>
  <c r="E407" i="51" s="1"/>
  <c r="D87" i="51"/>
  <c r="C91" i="51"/>
  <c r="C87" i="51"/>
  <c r="C89" i="51"/>
  <c r="E133" i="51"/>
  <c r="E133" i="52" s="1"/>
  <c r="E92" i="51"/>
  <c r="E126" i="51"/>
  <c r="E403" i="51" s="1"/>
  <c r="E419" i="51" s="1"/>
  <c r="D86" i="51"/>
  <c r="C90" i="51"/>
  <c r="C94" i="51"/>
  <c r="C92" i="51"/>
  <c r="D135" i="51"/>
  <c r="D135" i="52" s="1"/>
  <c r="D94" i="51"/>
  <c r="C93" i="51"/>
  <c r="C88" i="51"/>
  <c r="C89" i="60"/>
  <c r="C208" i="60"/>
  <c r="C207" i="60"/>
  <c r="Q395" i="51"/>
  <c r="D253" i="52"/>
  <c r="C134" i="51"/>
  <c r="C126" i="51"/>
  <c r="C403" i="51" s="1"/>
  <c r="E126" i="60"/>
  <c r="C323" i="52"/>
  <c r="D322" i="52"/>
  <c r="D284" i="52" s="1"/>
  <c r="D326" i="52"/>
  <c r="C326" i="52"/>
  <c r="E126" i="3"/>
  <c r="C126" i="3"/>
  <c r="C51" i="3"/>
  <c r="C169" i="3"/>
  <c r="E208" i="51"/>
  <c r="D12" i="52"/>
  <c r="C135" i="3"/>
  <c r="C15" i="52"/>
  <c r="D15" i="52"/>
  <c r="Q393" i="51"/>
  <c r="C126" i="60"/>
  <c r="E12" i="52"/>
  <c r="C129" i="3"/>
  <c r="D126" i="60"/>
  <c r="C210" i="60"/>
  <c r="D17" i="52"/>
  <c r="C132" i="51"/>
  <c r="D131" i="51"/>
  <c r="D407" i="51" s="1"/>
  <c r="D13" i="52"/>
  <c r="Q752" i="32"/>
  <c r="C47" i="3"/>
  <c r="C165" i="3"/>
  <c r="E51" i="3"/>
  <c r="E89" i="3" s="1"/>
  <c r="E169" i="3"/>
  <c r="E207" i="3" s="1"/>
  <c r="C130" i="3"/>
  <c r="D130" i="51"/>
  <c r="C171" i="3"/>
  <c r="C53" i="3"/>
  <c r="C91" i="3" s="1"/>
  <c r="C56" i="3"/>
  <c r="C94" i="3" s="1"/>
  <c r="C174" i="3"/>
  <c r="D9" i="52"/>
  <c r="D133" i="51"/>
  <c r="C165" i="60"/>
  <c r="D128" i="51"/>
  <c r="D405" i="51" s="1"/>
  <c r="D421" i="51" s="1"/>
  <c r="Q389" i="51"/>
  <c r="C135" i="60"/>
  <c r="E172" i="60"/>
  <c r="E210" i="60" s="1"/>
  <c r="E92" i="60"/>
  <c r="E52" i="3"/>
  <c r="E90" i="3" s="1"/>
  <c r="E170" i="3"/>
  <c r="E208" i="3" s="1"/>
  <c r="D172" i="60"/>
  <c r="D210" i="60" s="1"/>
  <c r="D92" i="60"/>
  <c r="C387" i="51"/>
  <c r="C8" i="52"/>
  <c r="C52" i="3"/>
  <c r="C90" i="3" s="1"/>
  <c r="C170" i="3"/>
  <c r="C208" i="3" s="1"/>
  <c r="D51" i="3"/>
  <c r="D89" i="3" s="1"/>
  <c r="D169" i="3"/>
  <c r="D207" i="3" s="1"/>
  <c r="C130" i="51"/>
  <c r="C12" i="52"/>
  <c r="E8" i="52"/>
  <c r="C132" i="3"/>
  <c r="C133" i="51"/>
  <c r="C131" i="51"/>
  <c r="C407" i="51" s="1"/>
  <c r="C391" i="51"/>
  <c r="C13" i="52"/>
  <c r="D170" i="60"/>
  <c r="D208" i="60" s="1"/>
  <c r="D90" i="60"/>
  <c r="E130" i="51"/>
  <c r="D126" i="51"/>
  <c r="Q387" i="51"/>
  <c r="D8" i="52"/>
  <c r="C174" i="60"/>
  <c r="C94" i="60"/>
  <c r="D126" i="3"/>
  <c r="D54" i="3"/>
  <c r="D92" i="3" s="1"/>
  <c r="D172" i="3"/>
  <c r="D210" i="3" s="1"/>
  <c r="E172" i="3"/>
  <c r="E210" i="3" s="1"/>
  <c r="E54" i="3"/>
  <c r="E92" i="3" s="1"/>
  <c r="C47" i="51"/>
  <c r="C165" i="51"/>
  <c r="D53" i="3"/>
  <c r="D91" i="3" s="1"/>
  <c r="D171" i="3"/>
  <c r="D209" i="3" s="1"/>
  <c r="E329" i="52"/>
  <c r="C173" i="3"/>
  <c r="C211" i="3" s="1"/>
  <c r="C55" i="3"/>
  <c r="C93" i="3" s="1"/>
  <c r="E165" i="3"/>
  <c r="E47" i="3"/>
  <c r="E85" i="3" s="1"/>
  <c r="C172" i="3"/>
  <c r="C210" i="3" s="1"/>
  <c r="C54" i="3"/>
  <c r="C92" i="3" s="1"/>
  <c r="D166" i="3"/>
  <c r="D204" i="3" s="1"/>
  <c r="D48" i="3"/>
  <c r="D86" i="3" s="1"/>
  <c r="D52" i="3"/>
  <c r="D90" i="3" s="1"/>
  <c r="D170" i="3"/>
  <c r="D208" i="3" s="1"/>
  <c r="E13" i="52"/>
  <c r="E47" i="51"/>
  <c r="E85" i="51" s="1"/>
  <c r="C135" i="51"/>
  <c r="C17" i="52"/>
  <c r="D47" i="51"/>
  <c r="D85" i="51" s="1"/>
  <c r="D165" i="3"/>
  <c r="D47" i="3"/>
  <c r="D85" i="3" s="1"/>
  <c r="D47" i="60"/>
  <c r="D85" i="60" s="1"/>
  <c r="D165" i="60"/>
  <c r="C129" i="51"/>
  <c r="E15" i="52"/>
  <c r="C128" i="51"/>
  <c r="C405" i="51" s="1"/>
  <c r="C389" i="51"/>
  <c r="C329" i="52"/>
  <c r="C321" i="52"/>
  <c r="C167" i="3"/>
  <c r="C205" i="3" s="1"/>
  <c r="C49" i="3"/>
  <c r="C87" i="3" s="1"/>
  <c r="D48" i="60"/>
  <c r="D86" i="60" s="1"/>
  <c r="D166" i="60"/>
  <c r="D204" i="60" s="1"/>
  <c r="E706" i="32" l="1"/>
  <c r="D707" i="32"/>
  <c r="D706" i="32"/>
  <c r="E203" i="3"/>
  <c r="D203" i="3"/>
  <c r="D127" i="52"/>
  <c r="C406" i="51"/>
  <c r="C422" i="51" s="1"/>
  <c r="D423" i="51"/>
  <c r="E131" i="52"/>
  <c r="E170" i="52" s="1"/>
  <c r="E203" i="51"/>
  <c r="D203" i="60"/>
  <c r="C54" i="52"/>
  <c r="C52" i="52"/>
  <c r="C203" i="60"/>
  <c r="E423" i="51"/>
  <c r="C203" i="3"/>
  <c r="D420" i="51"/>
  <c r="E52" i="52"/>
  <c r="E710" i="32"/>
  <c r="D203" i="51"/>
  <c r="D403" i="51"/>
  <c r="D419" i="51" s="1"/>
  <c r="D52" i="52"/>
  <c r="D710" i="32"/>
  <c r="C419" i="51"/>
  <c r="C423" i="51"/>
  <c r="Q420" i="51"/>
  <c r="C421" i="51"/>
  <c r="C408" i="51"/>
  <c r="C424" i="51" s="1"/>
  <c r="C203" i="51"/>
  <c r="C89" i="3"/>
  <c r="C89" i="52" s="1"/>
  <c r="C51" i="52" s="1"/>
  <c r="C212" i="60"/>
  <c r="D208" i="51"/>
  <c r="D208" i="52" s="1"/>
  <c r="C90" i="52"/>
  <c r="P710" i="32" s="1"/>
  <c r="C208" i="51"/>
  <c r="C208" i="52" s="1"/>
  <c r="D207" i="51"/>
  <c r="D207" i="52" s="1"/>
  <c r="D205" i="51"/>
  <c r="C212" i="3"/>
  <c r="E126" i="52"/>
  <c r="C209" i="51"/>
  <c r="Q412" i="51"/>
  <c r="Q428" i="51" s="1"/>
  <c r="R387" i="51"/>
  <c r="C210" i="51"/>
  <c r="C210" i="52" s="1"/>
  <c r="C211" i="51"/>
  <c r="R393" i="51"/>
  <c r="S393" i="51" s="1"/>
  <c r="Q394" i="51"/>
  <c r="R395" i="51"/>
  <c r="R391" i="51"/>
  <c r="C283" i="52"/>
  <c r="C126" i="52"/>
  <c r="E749" i="32"/>
  <c r="D85" i="52"/>
  <c r="C135" i="52"/>
  <c r="D90" i="52"/>
  <c r="Q710" i="32" s="1"/>
  <c r="C85" i="51"/>
  <c r="C85" i="60"/>
  <c r="C209" i="3"/>
  <c r="C205" i="51"/>
  <c r="D749" i="32"/>
  <c r="E208" i="52"/>
  <c r="C207" i="51"/>
  <c r="D86" i="52"/>
  <c r="Q707" i="32" s="1"/>
  <c r="D204" i="51"/>
  <c r="D204" i="52" s="1"/>
  <c r="D126" i="52"/>
  <c r="C131" i="52"/>
  <c r="C170" i="52" s="1"/>
  <c r="C133" i="52"/>
  <c r="C130" i="52"/>
  <c r="C706" i="32"/>
  <c r="C206" i="51"/>
  <c r="D131" i="52"/>
  <c r="D170" i="52" s="1"/>
  <c r="C749" i="32"/>
  <c r="E90" i="52"/>
  <c r="R710" i="32" s="1"/>
  <c r="C207" i="3"/>
  <c r="E130" i="52"/>
  <c r="D89" i="52"/>
  <c r="D51" i="52" s="1"/>
  <c r="C751" i="32"/>
  <c r="F387" i="51"/>
  <c r="C710" i="32"/>
  <c r="Q410" i="51"/>
  <c r="D133" i="52"/>
  <c r="D130" i="52"/>
  <c r="Q407" i="51"/>
  <c r="Q423" i="51" s="1"/>
  <c r="C85" i="3"/>
  <c r="D751" i="32"/>
  <c r="C92" i="52"/>
  <c r="D250" i="52"/>
  <c r="D289" i="52" s="1"/>
  <c r="C325" i="52"/>
  <c r="D166" i="52" l="1"/>
  <c r="Q403" i="51"/>
  <c r="R403" i="51" s="1"/>
  <c r="R419" i="51" s="1"/>
  <c r="D203" i="52"/>
  <c r="D165" i="52" s="1"/>
  <c r="R410" i="51"/>
  <c r="Q426" i="51"/>
  <c r="D47" i="52"/>
  <c r="Q706" i="32"/>
  <c r="C289" i="60"/>
  <c r="C53" i="60" s="1"/>
  <c r="D169" i="52"/>
  <c r="C172" i="52"/>
  <c r="C203" i="52"/>
  <c r="C287" i="52"/>
  <c r="D91" i="51"/>
  <c r="D48" i="52"/>
  <c r="R407" i="51"/>
  <c r="R423" i="51" s="1"/>
  <c r="Q405" i="51"/>
  <c r="Q421" i="51" s="1"/>
  <c r="D92" i="52"/>
  <c r="D54" i="52" s="1"/>
  <c r="C85" i="52"/>
  <c r="F403" i="51"/>
  <c r="F419" i="51" s="1"/>
  <c r="S387" i="51"/>
  <c r="E135" i="60"/>
  <c r="C250" i="52"/>
  <c r="C289" i="52" s="1"/>
  <c r="P749" i="32"/>
  <c r="D132" i="51"/>
  <c r="C207" i="52"/>
  <c r="C169" i="52" s="1"/>
  <c r="C328" i="52"/>
  <c r="C290" i="52" l="1"/>
  <c r="D132" i="60"/>
  <c r="D132" i="52" s="1"/>
  <c r="C14" i="52"/>
  <c r="D210" i="51"/>
  <c r="D210" i="52" s="1"/>
  <c r="D172" i="52" s="1"/>
  <c r="D14" i="52"/>
  <c r="E253" i="52"/>
  <c r="C132" i="60"/>
  <c r="C132" i="52" s="1"/>
  <c r="E135" i="3"/>
  <c r="C171" i="60"/>
  <c r="C91" i="60"/>
  <c r="C91" i="52" s="1"/>
  <c r="C165" i="52"/>
  <c r="Q419" i="51"/>
  <c r="D209" i="51"/>
  <c r="D91" i="60"/>
  <c r="D91" i="52" s="1"/>
  <c r="D171" i="60"/>
  <c r="Q749" i="32"/>
  <c r="D291" i="3"/>
  <c r="P706" i="32"/>
  <c r="C47" i="52"/>
  <c r="D292" i="3"/>
  <c r="D325" i="52"/>
  <c r="D328" i="52"/>
  <c r="D290" i="52" s="1"/>
  <c r="D209" i="60" l="1"/>
  <c r="D209" i="52" s="1"/>
  <c r="D171" i="52" s="1"/>
  <c r="C291" i="60"/>
  <c r="C55" i="60" s="1"/>
  <c r="D287" i="52"/>
  <c r="E94" i="51"/>
  <c r="C53" i="52"/>
  <c r="D748" i="32"/>
  <c r="D53" i="52"/>
  <c r="C748" i="32"/>
  <c r="Q409" i="51"/>
  <c r="Q425" i="51" s="1"/>
  <c r="S403" i="51"/>
  <c r="S419" i="51" s="1"/>
  <c r="C209" i="60"/>
  <c r="C209" i="52" s="1"/>
  <c r="C171" i="52" s="1"/>
  <c r="D173" i="3"/>
  <c r="D55" i="3"/>
  <c r="D93" i="3" s="1"/>
  <c r="Q748" i="32"/>
  <c r="E57" i="3"/>
  <c r="E95" i="3" s="1"/>
  <c r="E95" i="52" s="1"/>
  <c r="E57" i="52" s="1"/>
  <c r="E175" i="3"/>
  <c r="E213" i="3" s="1"/>
  <c r="E213" i="52" s="1"/>
  <c r="E175" i="52" s="1"/>
  <c r="C279" i="3"/>
  <c r="D174" i="3"/>
  <c r="D212" i="3" s="1"/>
  <c r="D56" i="3"/>
  <c r="D94" i="3" s="1"/>
  <c r="P748" i="32"/>
  <c r="C252" i="52"/>
  <c r="C291" i="52" s="1"/>
  <c r="D134" i="3"/>
  <c r="E135" i="51"/>
  <c r="E17" i="52"/>
  <c r="C285" i="60"/>
  <c r="C286" i="60"/>
  <c r="C50" i="60" s="1"/>
  <c r="D286" i="60"/>
  <c r="D50" i="60" s="1"/>
  <c r="C284" i="60" l="1"/>
  <c r="C48" i="60" s="1"/>
  <c r="C279" i="60"/>
  <c r="C284" i="51"/>
  <c r="C279" i="51"/>
  <c r="C127" i="60"/>
  <c r="C16" i="52"/>
  <c r="C212" i="51"/>
  <c r="C212" i="52" s="1"/>
  <c r="C174" i="52" s="1"/>
  <c r="C134" i="60"/>
  <c r="C134" i="52" s="1"/>
  <c r="D129" i="60"/>
  <c r="C286" i="3"/>
  <c r="D279" i="3"/>
  <c r="E328" i="52"/>
  <c r="C246" i="52"/>
  <c r="C285" i="52" s="1"/>
  <c r="E135" i="52"/>
  <c r="C93" i="60"/>
  <c r="C93" i="52" s="1"/>
  <c r="C173" i="60"/>
  <c r="C43" i="51"/>
  <c r="C245" i="52"/>
  <c r="C247" i="52"/>
  <c r="C284" i="3"/>
  <c r="C43" i="3"/>
  <c r="D211" i="3"/>
  <c r="E286" i="51"/>
  <c r="C322" i="52"/>
  <c r="E751" i="32"/>
  <c r="D392" i="51"/>
  <c r="Q392" i="51" s="1"/>
  <c r="D252" i="52"/>
  <c r="D291" i="52" s="1"/>
  <c r="C330" i="52"/>
  <c r="C166" i="60" l="1"/>
  <c r="E129" i="60"/>
  <c r="E286" i="60"/>
  <c r="E50" i="60" s="1"/>
  <c r="D285" i="60"/>
  <c r="D167" i="60" s="1"/>
  <c r="D279" i="60"/>
  <c r="C292" i="52"/>
  <c r="C166" i="51"/>
  <c r="C48" i="51"/>
  <c r="C86" i="51" s="1"/>
  <c r="C120" i="51" s="1"/>
  <c r="D93" i="51"/>
  <c r="D286" i="51"/>
  <c r="D279" i="51"/>
  <c r="E290" i="52"/>
  <c r="E168" i="51"/>
  <c r="E50" i="51"/>
  <c r="C641" i="32"/>
  <c r="C750" i="32"/>
  <c r="C753" i="32" s="1"/>
  <c r="C55" i="52"/>
  <c r="C284" i="52"/>
  <c r="D134" i="60"/>
  <c r="C279" i="52"/>
  <c r="C86" i="60"/>
  <c r="C640" i="32"/>
  <c r="C711" i="32"/>
  <c r="R412" i="51"/>
  <c r="R428" i="51" s="1"/>
  <c r="C129" i="60"/>
  <c r="C129" i="52" s="1"/>
  <c r="C10" i="52"/>
  <c r="D128" i="60"/>
  <c r="C43" i="60"/>
  <c r="C94" i="52"/>
  <c r="C56" i="52" s="1"/>
  <c r="C211" i="60"/>
  <c r="C211" i="52" s="1"/>
  <c r="C173" i="52" s="1"/>
  <c r="C88" i="60"/>
  <c r="C168" i="60"/>
  <c r="D93" i="60"/>
  <c r="D173" i="60"/>
  <c r="C11" i="52"/>
  <c r="D285" i="3"/>
  <c r="D43" i="3"/>
  <c r="D246" i="52"/>
  <c r="D285" i="52" s="1"/>
  <c r="C324" i="52"/>
  <c r="C127" i="3"/>
  <c r="C161" i="3" s="1"/>
  <c r="C127" i="51"/>
  <c r="C9" i="52"/>
  <c r="C388" i="51"/>
  <c r="C49" i="60"/>
  <c r="C87" i="60" s="1"/>
  <c r="C87" i="52" s="1"/>
  <c r="C167" i="60"/>
  <c r="C50" i="3"/>
  <c r="C88" i="3" s="1"/>
  <c r="C168" i="3"/>
  <c r="C206" i="3" s="1"/>
  <c r="D134" i="51"/>
  <c r="D408" i="51" s="1"/>
  <c r="D16" i="52"/>
  <c r="E247" i="52"/>
  <c r="C166" i="3"/>
  <c r="C48" i="3"/>
  <c r="C86" i="3" s="1"/>
  <c r="E92" i="52"/>
  <c r="E54" i="52" s="1"/>
  <c r="E210" i="51"/>
  <c r="E210" i="52" s="1"/>
  <c r="E172" i="52" s="1"/>
  <c r="C204" i="60"/>
  <c r="D286" i="3"/>
  <c r="D247" i="52"/>
  <c r="P750" i="32"/>
  <c r="C128" i="60"/>
  <c r="C128" i="52" s="1"/>
  <c r="D324" i="52"/>
  <c r="D711" i="32" l="1"/>
  <c r="D211" i="60"/>
  <c r="D161" i="60"/>
  <c r="C120" i="60"/>
  <c r="P711" i="32"/>
  <c r="D424" i="51"/>
  <c r="Q408" i="51"/>
  <c r="C161" i="51"/>
  <c r="C404" i="51"/>
  <c r="C420" i="51" s="1"/>
  <c r="C430" i="51" s="1"/>
  <c r="C161" i="60"/>
  <c r="D43" i="60"/>
  <c r="C642" i="32"/>
  <c r="C643" i="32" s="1"/>
  <c r="E129" i="51"/>
  <c r="E390" i="51"/>
  <c r="D43" i="51"/>
  <c r="D390" i="51"/>
  <c r="C286" i="52"/>
  <c r="D168" i="51"/>
  <c r="D50" i="51"/>
  <c r="D88" i="51" s="1"/>
  <c r="D120" i="51" s="1"/>
  <c r="E88" i="51"/>
  <c r="C356" i="52"/>
  <c r="D286" i="52"/>
  <c r="C708" i="32"/>
  <c r="C49" i="52"/>
  <c r="D279" i="52"/>
  <c r="C43" i="52"/>
  <c r="D280" i="3"/>
  <c r="D49" i="60"/>
  <c r="D87" i="60" s="1"/>
  <c r="C88" i="52"/>
  <c r="P709" i="32" s="1"/>
  <c r="C206" i="60"/>
  <c r="C206" i="52" s="1"/>
  <c r="C168" i="52" s="1"/>
  <c r="P641" i="32"/>
  <c r="P751" i="32"/>
  <c r="P753" i="32" s="1"/>
  <c r="C674" i="32"/>
  <c r="D205" i="60"/>
  <c r="P640" i="32"/>
  <c r="C204" i="51"/>
  <c r="C238" i="51" s="1"/>
  <c r="D357" i="51"/>
  <c r="C120" i="3"/>
  <c r="P673" i="32" s="1"/>
  <c r="C204" i="3"/>
  <c r="C238" i="3" s="1"/>
  <c r="D330" i="52"/>
  <c r="P708" i="32"/>
  <c r="C127" i="52"/>
  <c r="D357" i="3"/>
  <c r="D129" i="51"/>
  <c r="D11" i="52"/>
  <c r="D134" i="52"/>
  <c r="D128" i="3"/>
  <c r="D161" i="3" s="1"/>
  <c r="D10" i="52"/>
  <c r="D44" i="3"/>
  <c r="D211" i="51"/>
  <c r="D174" i="60"/>
  <c r="D212" i="60" s="1"/>
  <c r="D94" i="60"/>
  <c r="D50" i="3"/>
  <c r="D88" i="3" s="1"/>
  <c r="D168" i="3"/>
  <c r="D206" i="3" s="1"/>
  <c r="C707" i="32"/>
  <c r="D49" i="3"/>
  <c r="D87" i="3" s="1"/>
  <c r="D167" i="3"/>
  <c r="D93" i="52"/>
  <c r="C86" i="52"/>
  <c r="D212" i="51"/>
  <c r="E11" i="52"/>
  <c r="D750" i="32"/>
  <c r="D753" i="32" s="1"/>
  <c r="D640" i="32"/>
  <c r="C205" i="60"/>
  <c r="C205" i="52" s="1"/>
  <c r="C167" i="52" s="1"/>
  <c r="C672" i="32"/>
  <c r="C673" i="32"/>
  <c r="C709" i="32"/>
  <c r="D708" i="32" l="1"/>
  <c r="E709" i="32"/>
  <c r="D709" i="32"/>
  <c r="D211" i="52"/>
  <c r="D173" i="52" s="1"/>
  <c r="D162" i="60"/>
  <c r="D55" i="52"/>
  <c r="C717" i="32"/>
  <c r="D161" i="51"/>
  <c r="D162" i="51" s="1"/>
  <c r="D406" i="51"/>
  <c r="D422" i="51" s="1"/>
  <c r="D430" i="51" s="1"/>
  <c r="E129" i="52"/>
  <c r="E406" i="51"/>
  <c r="E422" i="51" s="1"/>
  <c r="C238" i="60"/>
  <c r="Q424" i="51"/>
  <c r="D292" i="52"/>
  <c r="C120" i="52"/>
  <c r="C50" i="52"/>
  <c r="C48" i="52"/>
  <c r="C161" i="52"/>
  <c r="P674" i="32"/>
  <c r="D44" i="60"/>
  <c r="D44" i="51"/>
  <c r="P642" i="32"/>
  <c r="P643" i="32" s="1"/>
  <c r="C204" i="52"/>
  <c r="C238" i="52" s="1"/>
  <c r="D43" i="52"/>
  <c r="Q411" i="51"/>
  <c r="Q427" i="51" s="1"/>
  <c r="C414" i="51"/>
  <c r="Q390" i="51"/>
  <c r="Q398" i="51" s="1"/>
  <c r="D398" i="51"/>
  <c r="D356" i="52"/>
  <c r="D674" i="32"/>
  <c r="D94" i="52"/>
  <c r="D56" i="52" s="1"/>
  <c r="D357" i="60"/>
  <c r="D120" i="3"/>
  <c r="D205" i="3"/>
  <c r="D238" i="3" s="1"/>
  <c r="D212" i="52"/>
  <c r="D174" i="52" s="1"/>
  <c r="D206" i="51"/>
  <c r="D238" i="51" s="1"/>
  <c r="D87" i="52"/>
  <c r="D128" i="52"/>
  <c r="C675" i="32"/>
  <c r="C359" i="51"/>
  <c r="P672" i="32"/>
  <c r="D673" i="32"/>
  <c r="D672" i="32"/>
  <c r="D129" i="52"/>
  <c r="P707" i="32"/>
  <c r="P717" i="32" s="1"/>
  <c r="D641" i="32"/>
  <c r="D642" i="32" s="1"/>
  <c r="D643" i="32" s="1"/>
  <c r="Q750" i="32"/>
  <c r="C132" i="32"/>
  <c r="C608" i="32"/>
  <c r="D88" i="60"/>
  <c r="D120" i="60" s="1"/>
  <c r="D168" i="60"/>
  <c r="D206" i="60" s="1"/>
  <c r="D238" i="60" s="1"/>
  <c r="D717" i="32" l="1"/>
  <c r="Q711" i="32"/>
  <c r="D49" i="52"/>
  <c r="Q708" i="32"/>
  <c r="C166" i="52"/>
  <c r="C609" i="32"/>
  <c r="C610" i="32" s="1"/>
  <c r="C611" i="32" s="1"/>
  <c r="D280" i="52"/>
  <c r="D280" i="51"/>
  <c r="D280" i="60"/>
  <c r="D205" i="52"/>
  <c r="D167" i="52" s="1"/>
  <c r="D239" i="3"/>
  <c r="R390" i="51"/>
  <c r="Q640" i="32"/>
  <c r="Q751" i="32"/>
  <c r="Q753" i="32" s="1"/>
  <c r="Q406" i="51"/>
  <c r="D414" i="51"/>
  <c r="P608" i="32"/>
  <c r="Q641" i="32"/>
  <c r="C174" i="32"/>
  <c r="D44" i="52"/>
  <c r="D608" i="32"/>
  <c r="D132" i="32"/>
  <c r="D139" i="32" s="1"/>
  <c r="D88" i="52"/>
  <c r="Q709" i="32" s="1"/>
  <c r="D206" i="52"/>
  <c r="D168" i="52" s="1"/>
  <c r="P609" i="32"/>
  <c r="P675" i="32"/>
  <c r="C676" i="32"/>
  <c r="Q674" i="32"/>
  <c r="D239" i="60"/>
  <c r="Q673" i="32"/>
  <c r="Q672" i="32"/>
  <c r="D359" i="51"/>
  <c r="D675" i="32"/>
  <c r="D239" i="51"/>
  <c r="D357" i="52"/>
  <c r="D162" i="3"/>
  <c r="E286" i="3"/>
  <c r="D99" i="32" l="1"/>
  <c r="Q717" i="32"/>
  <c r="Q422" i="51"/>
  <c r="Q430" i="51" s="1"/>
  <c r="Q414" i="51"/>
  <c r="D120" i="52"/>
  <c r="Q608" i="32" s="1"/>
  <c r="D50" i="52"/>
  <c r="D161" i="52"/>
  <c r="Q642" i="32"/>
  <c r="Q643" i="32" s="1"/>
  <c r="R406" i="51"/>
  <c r="R422" i="51" s="1"/>
  <c r="P610" i="32"/>
  <c r="P611" i="32" s="1"/>
  <c r="D238" i="52"/>
  <c r="D239" i="52" s="1"/>
  <c r="O34" i="58"/>
  <c r="E324" i="52"/>
  <c r="Q675" i="32"/>
  <c r="D718" i="32"/>
  <c r="D141" i="32"/>
  <c r="P676" i="32"/>
  <c r="E88" i="60"/>
  <c r="E168" i="60"/>
  <c r="E206" i="60" s="1"/>
  <c r="D676" i="32"/>
  <c r="E50" i="3"/>
  <c r="E88" i="3" s="1"/>
  <c r="E168" i="3"/>
  <c r="E206" i="3" s="1"/>
  <c r="E285" i="60"/>
  <c r="D104" i="32" l="1"/>
  <c r="D27" i="32" s="1"/>
  <c r="D53" i="32"/>
  <c r="D121" i="52"/>
  <c r="D174" i="32"/>
  <c r="D183" i="32" s="1"/>
  <c r="E286" i="52"/>
  <c r="D162" i="52"/>
  <c r="D609" i="32"/>
  <c r="D610" i="32" s="1"/>
  <c r="D611" i="32" s="1"/>
  <c r="Q609" i="32"/>
  <c r="Q610" i="32" s="1"/>
  <c r="Q611" i="32" s="1"/>
  <c r="E88" i="52"/>
  <c r="Q718" i="32"/>
  <c r="E285" i="51"/>
  <c r="Q676" i="32"/>
  <c r="E283" i="60"/>
  <c r="E321" i="52"/>
  <c r="D56" i="32" l="1"/>
  <c r="D54" i="32"/>
  <c r="D30" i="32"/>
  <c r="D28" i="32"/>
  <c r="E127" i="60"/>
  <c r="E284" i="60"/>
  <c r="E279" i="60"/>
  <c r="E50" i="52"/>
  <c r="D181" i="32"/>
  <c r="Q99" i="32" s="1"/>
  <c r="E167" i="51"/>
  <c r="E49" i="51"/>
  <c r="E284" i="51"/>
  <c r="E279" i="51"/>
  <c r="E283" i="52"/>
  <c r="E206" i="51"/>
  <c r="E206" i="52" s="1"/>
  <c r="E168" i="52" s="1"/>
  <c r="E128" i="60"/>
  <c r="E132" i="60"/>
  <c r="E171" i="60"/>
  <c r="E323" i="52"/>
  <c r="E326" i="52"/>
  <c r="E279" i="3"/>
  <c r="E49" i="60"/>
  <c r="E87" i="60" s="1"/>
  <c r="E167" i="60"/>
  <c r="E389" i="51"/>
  <c r="E246" i="52"/>
  <c r="E325" i="52"/>
  <c r="E165" i="60"/>
  <c r="E203" i="60" s="1"/>
  <c r="E47" i="60"/>
  <c r="E284" i="3"/>
  <c r="R394" i="51"/>
  <c r="R426" i="51" s="1"/>
  <c r="E132" i="3"/>
  <c r="E285" i="3"/>
  <c r="E388" i="51"/>
  <c r="E245" i="52"/>
  <c r="E250" i="52"/>
  <c r="E292" i="3"/>
  <c r="E289" i="3"/>
  <c r="E203" i="52" l="1"/>
  <c r="E165" i="52" s="1"/>
  <c r="E91" i="51"/>
  <c r="E287" i="52"/>
  <c r="E87" i="51"/>
  <c r="E166" i="51"/>
  <c r="E48" i="51"/>
  <c r="E86" i="51" s="1"/>
  <c r="E285" i="52"/>
  <c r="E209" i="60"/>
  <c r="Q104" i="32"/>
  <c r="E205" i="60"/>
  <c r="E91" i="60"/>
  <c r="E48" i="3"/>
  <c r="E86" i="3" s="1"/>
  <c r="E166" i="3"/>
  <c r="E53" i="3"/>
  <c r="E91" i="3" s="1"/>
  <c r="E171" i="3"/>
  <c r="E209" i="3" s="1"/>
  <c r="E167" i="3"/>
  <c r="E49" i="3"/>
  <c r="E87" i="3" s="1"/>
  <c r="E207" i="51"/>
  <c r="E207" i="52" s="1"/>
  <c r="E169" i="52" s="1"/>
  <c r="E89" i="52"/>
  <c r="E128" i="51"/>
  <c r="E405" i="51" s="1"/>
  <c r="E421" i="51" s="1"/>
  <c r="R389" i="51"/>
  <c r="E10" i="52"/>
  <c r="E56" i="3"/>
  <c r="E94" i="3" s="1"/>
  <c r="E174" i="3"/>
  <c r="E212" i="3" s="1"/>
  <c r="E128" i="3"/>
  <c r="E327" i="52"/>
  <c r="E132" i="51"/>
  <c r="E14" i="52"/>
  <c r="E127" i="51"/>
  <c r="E404" i="51" s="1"/>
  <c r="E420" i="51" s="1"/>
  <c r="E9" i="52"/>
  <c r="Q53" i="32"/>
  <c r="E85" i="60"/>
  <c r="E43" i="3"/>
  <c r="E291" i="3"/>
  <c r="E94" i="60"/>
  <c r="E174" i="60"/>
  <c r="E212" i="60" s="1"/>
  <c r="E127" i="3"/>
  <c r="E392" i="51"/>
  <c r="R392" i="51" s="1"/>
  <c r="E252" i="52"/>
  <c r="E291" i="52" s="1"/>
  <c r="E707" i="32" l="1"/>
  <c r="E708" i="32"/>
  <c r="E51" i="52"/>
  <c r="R709" i="32"/>
  <c r="E93" i="51"/>
  <c r="E120" i="51" s="1"/>
  <c r="E43" i="51"/>
  <c r="E289" i="52"/>
  <c r="E279" i="52"/>
  <c r="E280" i="3"/>
  <c r="R388" i="51"/>
  <c r="E43" i="60"/>
  <c r="E87" i="52"/>
  <c r="E322" i="52"/>
  <c r="E134" i="60"/>
  <c r="E161" i="60" s="1"/>
  <c r="E205" i="51"/>
  <c r="E134" i="3"/>
  <c r="E161" i="3" s="1"/>
  <c r="E85" i="52"/>
  <c r="Q27" i="32"/>
  <c r="E127" i="52"/>
  <c r="E166" i="60"/>
  <c r="E204" i="60" s="1"/>
  <c r="E48" i="60"/>
  <c r="E86" i="60" s="1"/>
  <c r="E128" i="52"/>
  <c r="E173" i="60"/>
  <c r="E93" i="60"/>
  <c r="E357" i="3"/>
  <c r="Q56" i="32"/>
  <c r="Q54" i="32"/>
  <c r="E357" i="60"/>
  <c r="E132" i="52"/>
  <c r="E330" i="52"/>
  <c r="E209" i="51"/>
  <c r="E209" i="52" s="1"/>
  <c r="E205" i="3"/>
  <c r="E91" i="52"/>
  <c r="E134" i="51"/>
  <c r="E161" i="51" s="1"/>
  <c r="E16" i="52"/>
  <c r="E673" i="32"/>
  <c r="E44" i="3"/>
  <c r="E173" i="3"/>
  <c r="E55" i="3"/>
  <c r="E93" i="3" s="1"/>
  <c r="E120" i="3" s="1"/>
  <c r="E748" i="32"/>
  <c r="E204" i="3"/>
  <c r="E711" i="32" l="1"/>
  <c r="E717" i="32" s="1"/>
  <c r="E120" i="60"/>
  <c r="E47" i="52"/>
  <c r="R706" i="32"/>
  <c r="E53" i="52"/>
  <c r="E49" i="52"/>
  <c r="R708" i="32"/>
  <c r="E408" i="51"/>
  <c r="E292" i="52"/>
  <c r="E284" i="52"/>
  <c r="E171" i="52"/>
  <c r="E43" i="52"/>
  <c r="E204" i="51"/>
  <c r="E204" i="52" s="1"/>
  <c r="E166" i="52" s="1"/>
  <c r="E280" i="51"/>
  <c r="E674" i="32"/>
  <c r="E211" i="3"/>
  <c r="E238" i="3" s="1"/>
  <c r="E205" i="52"/>
  <c r="E167" i="52" s="1"/>
  <c r="E44" i="60"/>
  <c r="R404" i="51"/>
  <c r="R420" i="51" s="1"/>
  <c r="R409" i="51"/>
  <c r="R425" i="51" s="1"/>
  <c r="E398" i="51"/>
  <c r="R398" i="51"/>
  <c r="R399" i="51" s="1"/>
  <c r="E381" i="51" s="1"/>
  <c r="R405" i="51"/>
  <c r="R421" i="51" s="1"/>
  <c r="E162" i="60"/>
  <c r="E357" i="51"/>
  <c r="E211" i="60"/>
  <c r="E238" i="60" s="1"/>
  <c r="E93" i="52"/>
  <c r="E55" i="52" s="1"/>
  <c r="E211" i="51"/>
  <c r="E640" i="32"/>
  <c r="E134" i="52"/>
  <c r="E672" i="32"/>
  <c r="E44" i="51"/>
  <c r="E162" i="3"/>
  <c r="E86" i="52"/>
  <c r="E750" i="32"/>
  <c r="E753" i="32" s="1"/>
  <c r="E212" i="51"/>
  <c r="E212" i="52" s="1"/>
  <c r="E174" i="52" s="1"/>
  <c r="E94" i="52"/>
  <c r="E56" i="52" s="1"/>
  <c r="Q30" i="32"/>
  <c r="Q28" i="32"/>
  <c r="R673" i="32"/>
  <c r="E280" i="52"/>
  <c r="E608" i="32" l="1"/>
  <c r="E48" i="52"/>
  <c r="R707" i="32"/>
  <c r="E424" i="51"/>
  <c r="E430" i="51" s="1"/>
  <c r="R408" i="51"/>
  <c r="R424" i="51" s="1"/>
  <c r="R711" i="32"/>
  <c r="E238" i="51"/>
  <c r="E239" i="51" s="1"/>
  <c r="E641" i="32"/>
  <c r="E642" i="32" s="1"/>
  <c r="E643" i="32" s="1"/>
  <c r="R674" i="32"/>
  <c r="E280" i="60"/>
  <c r="E239" i="60"/>
  <c r="E120" i="52"/>
  <c r="R411" i="51"/>
  <c r="E414" i="51"/>
  <c r="E44" i="52"/>
  <c r="E132" i="32"/>
  <c r="E211" i="52"/>
  <c r="E173" i="52" s="1"/>
  <c r="R640" i="32"/>
  <c r="E675" i="32"/>
  <c r="E239" i="3"/>
  <c r="E718" i="32"/>
  <c r="E162" i="51"/>
  <c r="E139" i="32" l="1"/>
  <c r="R717" i="32"/>
  <c r="R718" i="32" s="1"/>
  <c r="R414" i="51"/>
  <c r="R415" i="51" s="1"/>
  <c r="E382" i="51" s="1"/>
  <c r="E356" i="52" s="1"/>
  <c r="R427" i="51"/>
  <c r="R430" i="51" s="1"/>
  <c r="R431" i="51" s="1"/>
  <c r="E383" i="51" s="1"/>
  <c r="E161" i="52"/>
  <c r="E141" i="32"/>
  <c r="E238" i="52"/>
  <c r="E174" i="32"/>
  <c r="R641" i="32"/>
  <c r="R642" i="32" s="1"/>
  <c r="R643" i="32" s="1"/>
  <c r="R608" i="32"/>
  <c r="E121" i="52"/>
  <c r="E676" i="32"/>
  <c r="R672" i="32"/>
  <c r="E359" i="51"/>
  <c r="E99" i="32" l="1"/>
  <c r="E148" i="32"/>
  <c r="E357" i="52"/>
  <c r="E609" i="32"/>
  <c r="E610" i="32" s="1"/>
  <c r="E611" i="32" s="1"/>
  <c r="E162" i="52"/>
  <c r="R609" i="32"/>
  <c r="R610" i="32" s="1"/>
  <c r="R611" i="32" s="1"/>
  <c r="E181" i="32"/>
  <c r="E190" i="32" s="1"/>
  <c r="E183" i="32"/>
  <c r="E239" i="52"/>
  <c r="R675" i="32"/>
  <c r="E104" i="32" l="1"/>
  <c r="E27" i="32" s="1"/>
  <c r="E53" i="32"/>
  <c r="R99" i="32"/>
  <c r="R676" i="32"/>
  <c r="E56" i="32" l="1"/>
  <c r="E54" i="32"/>
  <c r="E30" i="32"/>
  <c r="E28" i="32"/>
  <c r="R104" i="32"/>
  <c r="R27" i="32" s="1"/>
  <c r="R53" i="32"/>
  <c r="R56" i="32" s="1"/>
  <c r="R54" i="32" l="1"/>
  <c r="R28" i="32"/>
  <c r="R30" i="32"/>
  <c r="F389" i="51" l="1"/>
  <c r="F405" i="51" l="1"/>
  <c r="F421" i="51" s="1"/>
  <c r="S389" i="51"/>
  <c r="S405" i="51" l="1"/>
  <c r="S421" i="51" s="1"/>
  <c r="F390" i="51" l="1"/>
  <c r="S390" i="51" s="1"/>
  <c r="S412" i="51"/>
  <c r="S428" i="51" s="1"/>
  <c r="F392" i="51"/>
  <c r="S392" i="51" s="1"/>
  <c r="F406" i="51" l="1"/>
  <c r="F422" i="51" s="1"/>
  <c r="S409" i="51"/>
  <c r="S425" i="51" s="1"/>
  <c r="S410" i="51"/>
  <c r="F408" i="51"/>
  <c r="F424" i="51" s="1"/>
  <c r="S406" i="51" l="1"/>
  <c r="S422" i="51" s="1"/>
  <c r="S411" i="51" l="1"/>
  <c r="F391" i="51" l="1"/>
  <c r="S391" i="51" l="1"/>
  <c r="S408" i="51" l="1"/>
  <c r="S424" i="51" s="1"/>
  <c r="F407" i="51"/>
  <c r="F423" i="51" l="1"/>
  <c r="S407" i="51"/>
  <c r="S423" i="51" s="1"/>
  <c r="F388" i="51" l="1"/>
  <c r="F404" i="51" l="1"/>
  <c r="F420" i="51" s="1"/>
  <c r="S388" i="51"/>
  <c r="F44" i="3"/>
  <c r="S404" i="51" l="1"/>
  <c r="S420" i="51" s="1"/>
  <c r="S395" i="51" l="1"/>
  <c r="S427" i="51" s="1"/>
  <c r="F430" i="51"/>
  <c r="F44" i="60" l="1"/>
  <c r="S394" i="51" l="1"/>
  <c r="S426" i="51" s="1"/>
  <c r="F398" i="51"/>
  <c r="F44" i="51"/>
  <c r="F414" i="51" l="1"/>
  <c r="S398" i="51"/>
  <c r="S399" i="51" s="1"/>
  <c r="F381" i="51" s="1"/>
  <c r="F359" i="51"/>
  <c r="F44" i="52"/>
  <c r="S414" i="51" l="1"/>
  <c r="S415" i="51" s="1"/>
  <c r="F382" i="51" s="1"/>
  <c r="S430" i="51"/>
  <c r="S431" i="51" s="1"/>
  <c r="F383" i="51" s="1"/>
  <c r="G391" i="51" l="1"/>
  <c r="G405" i="51" l="1"/>
  <c r="T405" i="51" s="1"/>
  <c r="G389" i="51"/>
  <c r="T389" i="51" s="1"/>
  <c r="G390" i="51"/>
  <c r="T390" i="51" s="1"/>
  <c r="T409" i="51"/>
  <c r="T394" i="51"/>
  <c r="T413" i="51"/>
  <c r="T429" i="51" s="1"/>
  <c r="H391" i="51"/>
  <c r="G387" i="51"/>
  <c r="T393" i="51"/>
  <c r="T391" i="51"/>
  <c r="G421" i="51" l="1"/>
  <c r="T425" i="51"/>
  <c r="T421" i="51"/>
  <c r="G407" i="51"/>
  <c r="G423" i="51" s="1"/>
  <c r="H390" i="51"/>
  <c r="U390" i="51" s="1"/>
  <c r="G406" i="51"/>
  <c r="G422" i="51" s="1"/>
  <c r="G404" i="51"/>
  <c r="T404" i="51" s="1"/>
  <c r="G388" i="51"/>
  <c r="T388" i="51" s="1"/>
  <c r="G392" i="51"/>
  <c r="T392" i="51" s="1"/>
  <c r="H407" i="51"/>
  <c r="H423" i="51" s="1"/>
  <c r="U413" i="51"/>
  <c r="U429" i="51" s="1"/>
  <c r="T412" i="51"/>
  <c r="T428" i="51" s="1"/>
  <c r="G403" i="51"/>
  <c r="G419" i="51" s="1"/>
  <c r="AA752" i="32"/>
  <c r="I391" i="51"/>
  <c r="H392" i="51"/>
  <c r="G408" i="51"/>
  <c r="U394" i="51"/>
  <c r="U391" i="51"/>
  <c r="U393" i="51"/>
  <c r="H387" i="51"/>
  <c r="T387" i="51"/>
  <c r="H389" i="51"/>
  <c r="N752" i="32"/>
  <c r="H406" i="51" l="1"/>
  <c r="H422" i="51" s="1"/>
  <c r="U392" i="51"/>
  <c r="H44" i="60"/>
  <c r="G424" i="51"/>
  <c r="T408" i="51"/>
  <c r="T424" i="51" s="1"/>
  <c r="N709" i="32"/>
  <c r="T420" i="51"/>
  <c r="T406" i="51"/>
  <c r="T422" i="51" s="1"/>
  <c r="G420" i="51"/>
  <c r="I390" i="51"/>
  <c r="V390" i="51" s="1"/>
  <c r="H404" i="51"/>
  <c r="U404" i="51" s="1"/>
  <c r="H388" i="51"/>
  <c r="U388" i="51" s="1"/>
  <c r="I407" i="51"/>
  <c r="I423" i="51" s="1"/>
  <c r="T403" i="51"/>
  <c r="T419" i="51" s="1"/>
  <c r="T407" i="51"/>
  <c r="T410" i="51"/>
  <c r="U412" i="51"/>
  <c r="U428" i="51" s="1"/>
  <c r="G398" i="51"/>
  <c r="T395" i="51"/>
  <c r="H403" i="51"/>
  <c r="H419" i="51" s="1"/>
  <c r="U387" i="51"/>
  <c r="N749" i="32"/>
  <c r="U389" i="51"/>
  <c r="V413" i="51"/>
  <c r="V429" i="51" s="1"/>
  <c r="G44" i="60"/>
  <c r="H405" i="51"/>
  <c r="H421" i="51" s="1"/>
  <c r="G44" i="51"/>
  <c r="G44" i="3"/>
  <c r="I387" i="51"/>
  <c r="N748" i="32"/>
  <c r="V394" i="51"/>
  <c r="N751" i="32"/>
  <c r="V391" i="51"/>
  <c r="N706" i="32" l="1"/>
  <c r="N707" i="32"/>
  <c r="N708" i="32"/>
  <c r="G430" i="51"/>
  <c r="N674" i="32"/>
  <c r="U420" i="51"/>
  <c r="U407" i="51"/>
  <c r="U423" i="51" s="1"/>
  <c r="T423" i="51"/>
  <c r="I406" i="51"/>
  <c r="I422" i="51" s="1"/>
  <c r="H408" i="51"/>
  <c r="H420" i="51"/>
  <c r="U410" i="51"/>
  <c r="U426" i="51" s="1"/>
  <c r="T426" i="51"/>
  <c r="J390" i="51"/>
  <c r="W390" i="51" s="1"/>
  <c r="I405" i="51"/>
  <c r="I389" i="51"/>
  <c r="V389" i="51" s="1"/>
  <c r="J391" i="51"/>
  <c r="W391" i="51" s="1"/>
  <c r="I388" i="51"/>
  <c r="U403" i="51"/>
  <c r="U419" i="51" s="1"/>
  <c r="V412" i="51"/>
  <c r="V428" i="51" s="1"/>
  <c r="N640" i="32"/>
  <c r="H44" i="3"/>
  <c r="H44" i="51"/>
  <c r="U395" i="51"/>
  <c r="U398" i="51" s="1"/>
  <c r="T398" i="51"/>
  <c r="T399" i="51" s="1"/>
  <c r="G381" i="51" s="1"/>
  <c r="W413" i="51"/>
  <c r="W429" i="51" s="1"/>
  <c r="T411" i="51"/>
  <c r="U409" i="51"/>
  <c r="H398" i="51"/>
  <c r="U406" i="51"/>
  <c r="G414" i="51"/>
  <c r="AA748" i="32"/>
  <c r="V387" i="51"/>
  <c r="N641" i="32"/>
  <c r="W394" i="51"/>
  <c r="J407" i="51"/>
  <c r="G44" i="52"/>
  <c r="N673" i="32"/>
  <c r="J387" i="51"/>
  <c r="N672" i="32"/>
  <c r="V388" i="51"/>
  <c r="K391" i="51"/>
  <c r="N750" i="32" l="1"/>
  <c r="N717" i="32"/>
  <c r="N711" i="32"/>
  <c r="J423" i="51"/>
  <c r="V407" i="51"/>
  <c r="V423" i="51" s="1"/>
  <c r="V410" i="51"/>
  <c r="V426" i="51" s="1"/>
  <c r="V406" i="51"/>
  <c r="V422" i="51" s="1"/>
  <c r="U422" i="51"/>
  <c r="U411" i="51"/>
  <c r="U427" i="51" s="1"/>
  <c r="T427" i="51"/>
  <c r="T430" i="51" s="1"/>
  <c r="T431" i="51" s="1"/>
  <c r="G383" i="51" s="1"/>
  <c r="J406" i="51"/>
  <c r="J422" i="51" s="1"/>
  <c r="I404" i="51"/>
  <c r="I420" i="51" s="1"/>
  <c r="H424" i="51"/>
  <c r="H430" i="51" s="1"/>
  <c r="U408" i="51"/>
  <c r="I403" i="51"/>
  <c r="I419" i="51" s="1"/>
  <c r="I421" i="51"/>
  <c r="V409" i="51"/>
  <c r="W409" i="51" s="1"/>
  <c r="U425" i="51"/>
  <c r="J404" i="51"/>
  <c r="J388" i="51"/>
  <c r="W388" i="51" s="1"/>
  <c r="K390" i="51"/>
  <c r="X390" i="51" s="1"/>
  <c r="J405" i="51"/>
  <c r="J389" i="51"/>
  <c r="W389" i="51" s="1"/>
  <c r="K407" i="51"/>
  <c r="K423" i="51" s="1"/>
  <c r="X413" i="51"/>
  <c r="X429" i="51" s="1"/>
  <c r="U405" i="51"/>
  <c r="U421" i="51" s="1"/>
  <c r="H414" i="51"/>
  <c r="W412" i="51"/>
  <c r="W428" i="51" s="1"/>
  <c r="T414" i="51"/>
  <c r="T415" i="51" s="1"/>
  <c r="G382" i="51" s="1"/>
  <c r="V395" i="51"/>
  <c r="X391" i="51"/>
  <c r="K387" i="51"/>
  <c r="X394" i="51"/>
  <c r="N608" i="32"/>
  <c r="H44" i="52"/>
  <c r="K388" i="51"/>
  <c r="W387" i="51"/>
  <c r="U399" i="51"/>
  <c r="H381" i="51" s="1"/>
  <c r="L391" i="51"/>
  <c r="W410" i="51" l="1"/>
  <c r="W426" i="51" s="1"/>
  <c r="W407" i="51"/>
  <c r="W423" i="51" s="1"/>
  <c r="W406" i="51"/>
  <c r="W422" i="51" s="1"/>
  <c r="N675" i="32"/>
  <c r="N139" i="32"/>
  <c r="N132" i="32"/>
  <c r="N642" i="32"/>
  <c r="N753" i="32"/>
  <c r="V403" i="51"/>
  <c r="V419" i="51" s="1"/>
  <c r="K406" i="51"/>
  <c r="K422" i="51" s="1"/>
  <c r="J403" i="51"/>
  <c r="J419" i="51" s="1"/>
  <c r="U424" i="51"/>
  <c r="U430" i="51" s="1"/>
  <c r="U431" i="51" s="1"/>
  <c r="H383" i="51" s="1"/>
  <c r="V404" i="51"/>
  <c r="J421" i="51"/>
  <c r="J420" i="51"/>
  <c r="L390" i="51"/>
  <c r="Y390" i="51" s="1"/>
  <c r="Z390" i="51" s="1"/>
  <c r="K405" i="51"/>
  <c r="K389" i="51"/>
  <c r="X389" i="51" s="1"/>
  <c r="X410" i="51"/>
  <c r="X426" i="51" s="1"/>
  <c r="X406" i="51"/>
  <c r="X422" i="51" s="1"/>
  <c r="X409" i="51"/>
  <c r="W395" i="51"/>
  <c r="X395" i="51" s="1"/>
  <c r="V405" i="51"/>
  <c r="V421" i="51" s="1"/>
  <c r="U414" i="51"/>
  <c r="U415" i="51" s="1"/>
  <c r="H382" i="51" s="1"/>
  <c r="X412" i="51"/>
  <c r="X428" i="51" s="1"/>
  <c r="K404" i="51"/>
  <c r="K420" i="51" s="1"/>
  <c r="X388" i="51"/>
  <c r="AA749" i="32"/>
  <c r="Y394" i="51"/>
  <c r="Z394" i="51" s="1"/>
  <c r="Y391" i="51"/>
  <c r="Z391" i="51" s="1"/>
  <c r="X407" i="51"/>
  <c r="X423" i="51" s="1"/>
  <c r="X387" i="51"/>
  <c r="L387" i="51"/>
  <c r="L388" i="51"/>
  <c r="L389" i="51"/>
  <c r="N99" i="32" l="1"/>
  <c r="W403" i="51"/>
  <c r="W419" i="51" s="1"/>
  <c r="AA708" i="32"/>
  <c r="L407" i="51"/>
  <c r="L423" i="51" s="1"/>
  <c r="K421" i="51"/>
  <c r="K403" i="51"/>
  <c r="K419" i="51" s="1"/>
  <c r="L406" i="51"/>
  <c r="L422" i="51" s="1"/>
  <c r="V420" i="51"/>
  <c r="W404" i="51"/>
  <c r="W420" i="51" s="1"/>
  <c r="Y412" i="51"/>
  <c r="Y410" i="51"/>
  <c r="W405" i="51"/>
  <c r="W421" i="51" s="1"/>
  <c r="Y395" i="51"/>
  <c r="Z395" i="51" s="1"/>
  <c r="Y387" i="51"/>
  <c r="Z387" i="51" s="1"/>
  <c r="AA751" i="32"/>
  <c r="Y413" i="51"/>
  <c r="Y409" i="51"/>
  <c r="Y388" i="51"/>
  <c r="Z388" i="51" s="1"/>
  <c r="Y389" i="51"/>
  <c r="Z389" i="51" s="1"/>
  <c r="N53" i="32" l="1"/>
  <c r="N27" i="32"/>
  <c r="Y407" i="51"/>
  <c r="Y423" i="51" s="1"/>
  <c r="X404" i="51"/>
  <c r="X420" i="51" s="1"/>
  <c r="X403" i="51"/>
  <c r="X419" i="51" s="1"/>
  <c r="Y406" i="51"/>
  <c r="Y422" i="51" s="1"/>
  <c r="Z409" i="51"/>
  <c r="Z413" i="51"/>
  <c r="Y429" i="51"/>
  <c r="L403" i="51"/>
  <c r="L419" i="51" s="1"/>
  <c r="L404" i="51"/>
  <c r="L420" i="51" s="1"/>
  <c r="AA711" i="32"/>
  <c r="AA707" i="32"/>
  <c r="L405" i="51"/>
  <c r="L421" i="51" s="1"/>
  <c r="Z412" i="51"/>
  <c r="Y428" i="51"/>
  <c r="Z410" i="51"/>
  <c r="Y426" i="51"/>
  <c r="AA709" i="32"/>
  <c r="X405" i="51"/>
  <c r="X421" i="51" s="1"/>
  <c r="AA673" i="32"/>
  <c r="AA640" i="32"/>
  <c r="N54" i="32" l="1"/>
  <c r="N104" i="32"/>
  <c r="N28" i="32"/>
  <c r="Z407" i="51"/>
  <c r="Z406" i="51"/>
  <c r="Z422" i="51" s="1"/>
  <c r="Y404" i="51"/>
  <c r="Y420" i="51" s="1"/>
  <c r="Y403" i="51"/>
  <c r="Y419" i="51" s="1"/>
  <c r="Z426" i="51"/>
  <c r="Z428" i="51"/>
  <c r="Z429" i="51"/>
  <c r="AA750" i="32"/>
  <c r="AA641" i="32"/>
  <c r="Y405" i="51"/>
  <c r="Z423" i="51" l="1"/>
  <c r="Z404" i="51"/>
  <c r="Z420" i="51" s="1"/>
  <c r="Z403" i="51"/>
  <c r="Z405" i="51"/>
  <c r="Y421" i="51"/>
  <c r="AA706" i="32"/>
  <c r="AA642" i="32"/>
  <c r="AA753" i="32"/>
  <c r="Z419" i="51" l="1"/>
  <c r="Z421" i="51"/>
  <c r="I392" i="51" l="1"/>
  <c r="V392" i="51" s="1"/>
  <c r="I408" i="51" l="1"/>
  <c r="I424" i="51" l="1"/>
  <c r="V408" i="51"/>
  <c r="V411" i="51"/>
  <c r="V427" i="51" s="1"/>
  <c r="V424" i="51" l="1"/>
  <c r="L392" i="51" l="1"/>
  <c r="K392" i="51"/>
  <c r="J392" i="51"/>
  <c r="W392" i="51" s="1"/>
  <c r="X392" i="51" l="1"/>
  <c r="M44" i="51"/>
  <c r="L408" i="51"/>
  <c r="L424" i="51" s="1"/>
  <c r="K408" i="51" l="1"/>
  <c r="K424" i="51" s="1"/>
  <c r="J408" i="51"/>
  <c r="Y392" i="51"/>
  <c r="W411" i="51"/>
  <c r="W427" i="51" s="1"/>
  <c r="J424" i="51" l="1"/>
  <c r="W408" i="51"/>
  <c r="Z392" i="51"/>
  <c r="X411" i="51"/>
  <c r="X427" i="51" s="1"/>
  <c r="X408" i="51" l="1"/>
  <c r="W424" i="51"/>
  <c r="Y411" i="51"/>
  <c r="Y427" i="51" s="1"/>
  <c r="X424" i="51" l="1"/>
  <c r="Y408" i="51"/>
  <c r="Z411" i="51"/>
  <c r="Z427" i="51" s="1"/>
  <c r="Z408" i="51" l="1"/>
  <c r="Y424" i="51"/>
  <c r="Z424" i="51" l="1"/>
  <c r="AA674" i="32" l="1"/>
  <c r="AA717" i="32" l="1"/>
  <c r="AA672" i="32"/>
  <c r="H359" i="51"/>
  <c r="G359" i="51" l="1"/>
  <c r="N174" i="32"/>
  <c r="AA608" i="32"/>
  <c r="AA609" i="32"/>
  <c r="AA675" i="32" l="1"/>
  <c r="AA610" i="32"/>
  <c r="N181" i="32"/>
  <c r="I430" i="51" l="1"/>
  <c r="J430" i="51"/>
  <c r="J398" i="51" l="1"/>
  <c r="J44" i="60" l="1"/>
  <c r="I44" i="60"/>
  <c r="J414" i="51"/>
  <c r="V393" i="51"/>
  <c r="I398" i="51"/>
  <c r="K430" i="51"/>
  <c r="J44" i="3"/>
  <c r="I44" i="3"/>
  <c r="J44" i="51"/>
  <c r="I44" i="51"/>
  <c r="W393" i="51" l="1"/>
  <c r="W425" i="51" s="1"/>
  <c r="V425" i="51"/>
  <c r="V398" i="51"/>
  <c r="V399" i="51" s="1"/>
  <c r="I381" i="51" s="1"/>
  <c r="I414" i="51"/>
  <c r="K398" i="51"/>
  <c r="L430" i="51"/>
  <c r="J44" i="52"/>
  <c r="I44" i="52"/>
  <c r="W398" i="51" l="1"/>
  <c r="X393" i="51"/>
  <c r="V414" i="51"/>
  <c r="V415" i="51" s="1"/>
  <c r="I382" i="51" s="1"/>
  <c r="K44" i="51"/>
  <c r="K44" i="3"/>
  <c r="M44" i="3"/>
  <c r="K44" i="60"/>
  <c r="L398" i="51"/>
  <c r="M44" i="60"/>
  <c r="J359" i="51"/>
  <c r="W399" i="51"/>
  <c r="J381" i="51" s="1"/>
  <c r="X398" i="51" l="1"/>
  <c r="X399" i="51" s="1"/>
  <c r="K381" i="51" s="1"/>
  <c r="X425" i="51"/>
  <c r="Y393" i="51"/>
  <c r="V430" i="51"/>
  <c r="V431" i="51" s="1"/>
  <c r="I383" i="51" s="1"/>
  <c r="K414" i="51"/>
  <c r="W414" i="51"/>
  <c r="W415" i="51" s="1"/>
  <c r="J382" i="51" s="1"/>
  <c r="L44" i="3"/>
  <c r="K44" i="52"/>
  <c r="L44" i="51"/>
  <c r="L44" i="60"/>
  <c r="I359" i="51"/>
  <c r="Z393" i="51" l="1"/>
  <c r="Y425" i="51"/>
  <c r="W430" i="51"/>
  <c r="W431" i="51" s="1"/>
  <c r="J383" i="51" s="1"/>
  <c r="L414" i="51"/>
  <c r="X414" i="51"/>
  <c r="X415" i="51" s="1"/>
  <c r="K382" i="51" s="1"/>
  <c r="Y398" i="51"/>
  <c r="Y399" i="51" s="1"/>
  <c r="L381" i="51" s="1"/>
  <c r="M44" i="52"/>
  <c r="L44" i="52"/>
  <c r="N609" i="32" l="1"/>
  <c r="Z425" i="51"/>
  <c r="X430" i="51"/>
  <c r="X431" i="51" s="1"/>
  <c r="K383" i="51" s="1"/>
  <c r="Z414" i="51"/>
  <c r="Y414" i="51"/>
  <c r="Y415" i="51" s="1"/>
  <c r="L382" i="51" s="1"/>
  <c r="Z398" i="51"/>
  <c r="N610" i="32" l="1"/>
  <c r="Z430" i="51"/>
  <c r="Y430" i="51"/>
  <c r="Y431" i="51" s="1"/>
  <c r="L383" i="51" s="1"/>
  <c r="Z415" i="51"/>
  <c r="Z399" i="51"/>
  <c r="M381" i="51" s="1"/>
  <c r="M382" i="51" l="1"/>
  <c r="Z431" i="51"/>
  <c r="M383" i="51" s="1"/>
  <c r="L359" i="51"/>
  <c r="K359" i="51"/>
  <c r="P34" i="58" l="1"/>
  <c r="P41" i="58" l="1"/>
  <c r="P42" i="58" s="1"/>
  <c r="AA53" i="32" l="1"/>
  <c r="AA27" i="32" l="1"/>
  <c r="AA54" i="32"/>
  <c r="AA28" i="32" l="1"/>
  <c r="S16" i="29" l="1"/>
  <c r="E71" i="29"/>
  <c r="E17" i="29" l="1"/>
  <c r="S17" i="29" s="1"/>
  <c r="E70" i="29"/>
  <c r="E58" i="29"/>
  <c r="E41" i="29"/>
  <c r="E42" i="29" s="1"/>
  <c r="P784" i="32" s="1"/>
  <c r="E18" i="29"/>
  <c r="C134" i="32" s="1"/>
  <c r="C139" i="32" s="1"/>
  <c r="C99" i="32" l="1"/>
  <c r="D148" i="32"/>
  <c r="AB784" i="32"/>
  <c r="E43" i="29"/>
  <c r="E83" i="29"/>
  <c r="E59" i="29"/>
  <c r="E60" i="29"/>
  <c r="D143" i="32"/>
  <c r="F19" i="29"/>
  <c r="C784" i="32"/>
  <c r="E30" i="29"/>
  <c r="E72" i="29" s="1"/>
  <c r="C53" i="32" l="1"/>
  <c r="C104" i="32"/>
  <c r="E84" i="29"/>
  <c r="E85" i="29" s="1"/>
  <c r="F86" i="29" s="1"/>
  <c r="C176" i="32"/>
  <c r="C181" i="32" s="1"/>
  <c r="F44" i="29"/>
  <c r="F61" i="29"/>
  <c r="C785" i="32"/>
  <c r="C786" i="32" s="1"/>
  <c r="C787" i="32" s="1"/>
  <c r="C27" i="32" l="1"/>
  <c r="C54" i="32"/>
  <c r="C56" i="32"/>
  <c r="P785" i="32"/>
  <c r="D185" i="32"/>
  <c r="O36" i="58"/>
  <c r="C28" i="32" l="1"/>
  <c r="C30" i="32"/>
  <c r="P786" i="32"/>
  <c r="AB785" i="32"/>
  <c r="P99" i="32"/>
  <c r="O41" i="58"/>
  <c r="O42" i="58" s="1"/>
  <c r="D190" i="32"/>
  <c r="P787" i="32" l="1"/>
  <c r="P104" i="32"/>
  <c r="P53" i="32"/>
  <c r="P54" i="32" l="1"/>
  <c r="P56" i="32"/>
  <c r="P27" i="32"/>
  <c r="P30" i="32" l="1"/>
  <c r="P28" i="32"/>
  <c r="C398"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JSL</author>
  </authors>
  <commentList>
    <comment ref="I144" authorId="0" shapeId="0" xr:uid="{00000000-0006-0000-0B00-000001000000}">
      <text>
        <r>
          <rPr>
            <sz val="9"/>
            <color indexed="81"/>
            <rFont val="Tahoma"/>
            <family val="2"/>
          </rPr>
          <t xml:space="preserve">JSL: Rough estimates by JSL because published forecast only goes through 2019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D95" authorId="0" shapeId="0" xr:uid="{00000000-0006-0000-0E00-000001000000}">
      <text>
        <r>
          <rPr>
            <sz val="9"/>
            <color rgb="FF000000"/>
            <rFont val="Tahoma"/>
            <family val="2"/>
          </rPr>
          <t xml:space="preserve">downloaded from trading economics Jan 5 2022
</t>
        </r>
      </text>
    </comment>
    <comment ref="E95" authorId="0" shapeId="0" xr:uid="{00000000-0006-0000-0E00-000002000000}">
      <text>
        <r>
          <rPr>
            <sz val="9"/>
            <color rgb="FF000000"/>
            <rFont val="Tahoma"/>
            <family val="2"/>
          </rPr>
          <t xml:space="preserve">downloaded from trading economics Jan 5 2022
</t>
        </r>
      </text>
    </comment>
    <comment ref="F95" authorId="0" shapeId="0" xr:uid="{00000000-0006-0000-0E00-000003000000}">
      <text>
        <r>
          <rPr>
            <sz val="9"/>
            <color rgb="FF000000"/>
            <rFont val="Tahoma"/>
            <family val="2"/>
          </rPr>
          <t xml:space="preserve">downloaded from trading economics Jan 5 2022
</t>
        </r>
      </text>
    </comment>
    <comment ref="G95" authorId="0" shapeId="0" xr:uid="{00000000-0006-0000-0E00-000004000000}">
      <text>
        <r>
          <rPr>
            <sz val="9"/>
            <color rgb="FF000000"/>
            <rFont val="Tahoma"/>
            <family val="2"/>
          </rPr>
          <t xml:space="preserve">downloaded from trading economics Jan 5 2022
</t>
        </r>
      </text>
    </comment>
    <comment ref="H95" authorId="0" shapeId="0" xr:uid="{00000000-0006-0000-0E00-000005000000}">
      <text>
        <r>
          <rPr>
            <sz val="9"/>
            <color rgb="FF000000"/>
            <rFont val="Tahoma"/>
            <family val="2"/>
          </rPr>
          <t xml:space="preserve">downloaded from trading economics Jan 5 2022
</t>
        </r>
      </text>
    </comment>
    <comment ref="I95" authorId="0" shapeId="0" xr:uid="{00000000-0006-0000-0E00-000006000000}">
      <text>
        <r>
          <rPr>
            <sz val="9"/>
            <color rgb="FF000000"/>
            <rFont val="Tahoma"/>
            <family val="2"/>
          </rPr>
          <t xml:space="preserve">downloaded from trading economics Jan 5 2022
</t>
        </r>
      </text>
    </comment>
    <comment ref="J95" authorId="0" shapeId="0" xr:uid="{00000000-0006-0000-0E00-000007000000}">
      <text>
        <r>
          <rPr>
            <sz val="9"/>
            <color rgb="FF000000"/>
            <rFont val="Tahoma"/>
            <family val="2"/>
          </rPr>
          <t xml:space="preserve">downloaded from trading economics Jan 5 2022
</t>
        </r>
      </text>
    </comment>
    <comment ref="K95" authorId="0" shapeId="0" xr:uid="{00000000-0006-0000-0E00-000008000000}">
      <text>
        <r>
          <rPr>
            <sz val="9"/>
            <color rgb="FF000000"/>
            <rFont val="Tahoma"/>
            <family val="2"/>
          </rPr>
          <t xml:space="preserve">downloaded from trading economics Jan 5 2022
</t>
        </r>
      </text>
    </comment>
    <comment ref="L95" authorId="0" shapeId="0" xr:uid="{00000000-0006-0000-0E00-000009000000}">
      <text>
        <r>
          <rPr>
            <sz val="9"/>
            <color rgb="FF000000"/>
            <rFont val="Tahoma"/>
            <family val="2"/>
          </rPr>
          <t xml:space="preserve">downloaded from trading economics Jan 5 2022
</t>
        </r>
      </text>
    </comment>
    <comment ref="M95" authorId="0" shapeId="0" xr:uid="{00000000-0006-0000-0E00-00000A000000}">
      <text>
        <r>
          <rPr>
            <sz val="9"/>
            <color rgb="FF000000"/>
            <rFont val="Tahoma"/>
            <family val="2"/>
          </rPr>
          <t xml:space="preserve">downloaded from trading economics Jan 5 2022
</t>
        </r>
      </text>
    </comment>
    <comment ref="N95" authorId="0" shapeId="0" xr:uid="{00000000-0006-0000-0E00-00000B000000}">
      <text>
        <r>
          <rPr>
            <b/>
            <sz val="9"/>
            <color indexed="81"/>
            <rFont val="Tahoma"/>
            <family val="2"/>
          </rPr>
          <t>John Lively:</t>
        </r>
        <r>
          <rPr>
            <sz val="9"/>
            <color indexed="81"/>
            <rFont val="Tahoma"/>
            <family val="2"/>
          </rPr>
          <t xml:space="preserve">
This is calculated number from GDP and population estimates for 2021. The Trading Ecnomics forecast number was 8300, not correct at all. 
</t>
        </r>
      </text>
    </comment>
    <comment ref="O95" authorId="0" shapeId="0" xr:uid="{00000000-0006-0000-0E00-00000C000000}">
      <text>
        <r>
          <rPr>
            <sz val="9"/>
            <color rgb="FF000000"/>
            <rFont val="Tahoma"/>
            <family val="2"/>
          </rPr>
          <t>Source: https://data.worldbank.org/country/china?view=chart</t>
        </r>
      </text>
    </comment>
    <comment ref="D96" authorId="0" shapeId="0" xr:uid="{00000000-0006-0000-0E00-00000D000000}">
      <text>
        <r>
          <rPr>
            <b/>
            <sz val="9"/>
            <color indexed="81"/>
            <rFont val="Tahoma"/>
            <family val="2"/>
          </rPr>
          <t>John Lively:</t>
        </r>
        <r>
          <rPr>
            <sz val="9"/>
            <color indexed="81"/>
            <rFont val="Tahoma"/>
            <family val="2"/>
          </rPr>
          <t xml:space="preserve">
not listed on trading economics, this is my SWAG</t>
        </r>
      </text>
    </comment>
  </commentList>
</comments>
</file>

<file path=xl/sharedStrings.xml><?xml version="1.0" encoding="utf-8"?>
<sst xmlns="http://schemas.openxmlformats.org/spreadsheetml/2006/main" count="2711" uniqueCount="628">
  <si>
    <t>Units</t>
  </si>
  <si>
    <t>Sales ($M)</t>
  </si>
  <si>
    <t>CAGR</t>
  </si>
  <si>
    <t>Market Segment</t>
  </si>
  <si>
    <t xml:space="preserve">Ethernet </t>
  </si>
  <si>
    <t>Fibre Channel</t>
  </si>
  <si>
    <t>CWDM / DWDM</t>
  </si>
  <si>
    <t>Optical Interconnects</t>
  </si>
  <si>
    <t>FTTx</t>
  </si>
  <si>
    <t>TOTAL</t>
  </si>
  <si>
    <t>Data Rate</t>
  </si>
  <si>
    <t>Reach</t>
  </si>
  <si>
    <t>Form Factor</t>
  </si>
  <si>
    <t>Product Group</t>
  </si>
  <si>
    <t>CWDM</t>
  </si>
  <si>
    <t>BPON</t>
  </si>
  <si>
    <t>GPON</t>
  </si>
  <si>
    <t>EPON</t>
  </si>
  <si>
    <t xml:space="preserve">Application </t>
  </si>
  <si>
    <t>All</t>
  </si>
  <si>
    <t>100 Gbps</t>
  </si>
  <si>
    <t>DWDM</t>
  </si>
  <si>
    <t>TOTAL WDM</t>
  </si>
  <si>
    <t>10G PON</t>
  </si>
  <si>
    <t xml:space="preserve">Abstract: </t>
  </si>
  <si>
    <t>Historical data accounts for sales of the following vendors:</t>
  </si>
  <si>
    <t>Vendor</t>
  </si>
  <si>
    <t>Source of Information</t>
  </si>
  <si>
    <t>Finisar</t>
  </si>
  <si>
    <t>Fujitsu</t>
  </si>
  <si>
    <t>Hitachi Cable</t>
  </si>
  <si>
    <t>OE Solutions</t>
  </si>
  <si>
    <t>Forecast Methodology</t>
  </si>
  <si>
    <t xml:space="preserve">LightCounting forecasting begins with a set of key assumptions such as traffic capacity growth projections and projected subscribers of FTTx systems, and then uses a combination of historical data extrapolation, expert opinions and various methods explained below. </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</si>
  <si>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</si>
  <si>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</si>
  <si>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</si>
  <si>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</si>
  <si>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</si>
  <si>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</si>
  <si>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</si>
  <si>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</si>
  <si>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</si>
  <si>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</si>
  <si>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</si>
  <si>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</si>
  <si>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NeoPhotonics</t>
  </si>
  <si>
    <t>ASP ($)</t>
  </si>
  <si>
    <t>Product</t>
  </si>
  <si>
    <t>One of the model assumptions is that growth in aggregated transceiver capacity is correlated with traffic growth</t>
  </si>
  <si>
    <t>This suggests that networks become more efficient over time, requiring less interface modules to transmit the same amount of traffic.</t>
  </si>
  <si>
    <t>Growth of aggregated capacity of optical transceivers</t>
  </si>
  <si>
    <t>up to 4 Gbps</t>
  </si>
  <si>
    <t>all</t>
  </si>
  <si>
    <t>`</t>
  </si>
  <si>
    <t>Estimates</t>
  </si>
  <si>
    <t>HG-Genuine</t>
  </si>
  <si>
    <t>Hisense</t>
  </si>
  <si>
    <t>Oclaro</t>
  </si>
  <si>
    <t>Source Photonics</t>
  </si>
  <si>
    <t>Survey data</t>
  </si>
  <si>
    <t>10 Gbps</t>
  </si>
  <si>
    <t>Wireless</t>
  </si>
  <si>
    <t>Type</t>
  </si>
  <si>
    <t>ONUs</t>
  </si>
  <si>
    <t>OLTs</t>
  </si>
  <si>
    <t>type</t>
  </si>
  <si>
    <t>Forecast Summary</t>
  </si>
  <si>
    <t>40 Gbps</t>
  </si>
  <si>
    <t>CWDM/DWDM</t>
  </si>
  <si>
    <t>FTTx Transceiver Unit Shipments by Type (Historical Data and Forecast)</t>
  </si>
  <si>
    <t>FTTx Transceiver Sales by Type (Historical Data and Forecast)</t>
  </si>
  <si>
    <t>Total</t>
  </si>
  <si>
    <t>Data rate</t>
  </si>
  <si>
    <t>Shipments of ONUs and OLTs (Historical Data and Forecast)</t>
  </si>
  <si>
    <t>Sales of ONUs and OLTs (Historical Data and Forecast)</t>
  </si>
  <si>
    <t>Shipments of optical transceivers used in wireless infrastructure (Historical Data and Forecast)</t>
  </si>
  <si>
    <t>Sales of optical transceivers used in wireless infrastructure (Historical Data and Forecast)</t>
  </si>
  <si>
    <t>Ethernet Transceiver Shipments by Data Rate (Historical Data and Forecast)</t>
  </si>
  <si>
    <t>Ethernet Transceiver Sales by Data Rate (Historical Data and Forecast)</t>
  </si>
  <si>
    <t>Active Optical Cables (AOCs)</t>
  </si>
  <si>
    <t>Applied Optoelectronics</t>
  </si>
  <si>
    <t>Delta</t>
  </si>
  <si>
    <t>NEC</t>
  </si>
  <si>
    <t>Eoptolink</t>
  </si>
  <si>
    <t>Innolight</t>
  </si>
  <si>
    <t>Survey data and estimates</t>
  </si>
  <si>
    <t>Internet Traffic</t>
  </si>
  <si>
    <t>400 Gbps</t>
  </si>
  <si>
    <t>2.5 Gbps</t>
  </si>
  <si>
    <t>ATOP</t>
  </si>
  <si>
    <t xml:space="preserve">Survey data </t>
  </si>
  <si>
    <t>Sumitomo</t>
  </si>
  <si>
    <t>TE Connectivity</t>
  </si>
  <si>
    <t xml:space="preserve"> </t>
  </si>
  <si>
    <t>The LightCounting detailed transceiver market survey results contains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</si>
  <si>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Segment Definitions</t>
  </si>
  <si>
    <t>Forecast Segment</t>
  </si>
  <si>
    <t>Definition</t>
  </si>
  <si>
    <t>Products included in this forecast</t>
  </si>
  <si>
    <t>WSS</t>
  </si>
  <si>
    <t>Wavelength Selective Switch: an optical device capable of selecting and re-routing individual wavelengths of light in a communication system</t>
  </si>
  <si>
    <t>1x1 up to 1x17 switches operating at 50 and 100 Ghz channel spacing</t>
  </si>
  <si>
    <t>Tunable lasers</t>
  </si>
  <si>
    <t>Lasers with adjustable transmission wavelength</t>
  </si>
  <si>
    <t>Coherent and non-coherent varieties. This forecast excludes lasers manufactured by transceiver vendors that are incorporated into transceivers.</t>
  </si>
  <si>
    <t>CWDM and DWDM</t>
  </si>
  <si>
    <t xml:space="preserve">Coarse Wavelength Division Multiplexing; Dense Wavelength Division Multiplexing - used mainly in core and metro networks where high bandwidth is required. </t>
  </si>
  <si>
    <t>Fiber-to-the-X, where X can be a single family or multi-tenant dwelling, or an office building</t>
  </si>
  <si>
    <t>Transceivers used in BPON, EPON, GPON, WDM-PON ONTs and OLTs, and in point-to-point FTTX systems.</t>
  </si>
  <si>
    <t>FibreChannel</t>
  </si>
  <si>
    <t>FibreChannel is a series of standards developed by Technical Committee 11 within the InterNational Committee for Information Technology Standards (INCITS). FibreChannel is used mainly for interconnects between servers and storage devices in datacenters.</t>
  </si>
  <si>
    <t>Optical interconnects are used for high-speed server-to-server, server-to-router, and server-to-storage communication in data centers and high-performance computing (HPC) systems.</t>
  </si>
  <si>
    <t xml:space="preserve">This category includes Active Optical Cables (AOCs), board-mounted Embedded Optical Modules, and Transceivers used in optical interconnects. </t>
  </si>
  <si>
    <t>CWDM and DWDM Transceivers</t>
  </si>
  <si>
    <t>FTTx Transceivers</t>
  </si>
  <si>
    <t>Ethernet Transceivers</t>
  </si>
  <si>
    <t>Annual Growth Rates</t>
  </si>
  <si>
    <t>Transceiver Sales ($M)</t>
  </si>
  <si>
    <t>Units - FTTX</t>
  </si>
  <si>
    <t>Sales ($M) - FTTx</t>
  </si>
  <si>
    <t>Units - Ethernet</t>
  </si>
  <si>
    <t>Sales ($M) - Ethernet</t>
  </si>
  <si>
    <t xml:space="preserve">      </t>
  </si>
  <si>
    <t>Optical Interconnects segment total</t>
  </si>
  <si>
    <t>Source: LightCounting traffic analysis</t>
  </si>
  <si>
    <t xml:space="preserve">However, we found this is not a one-to-one correlation. While network traffic typically grows 35-45 % per year, aggregated transceiver capacity grows 20-30%. </t>
  </si>
  <si>
    <t xml:space="preserve"> (Excludes modules used in wireless infrastructure)</t>
  </si>
  <si>
    <t>100 GbE Transceiver Shipments by Reach (Historical Data and Forecast)</t>
  </si>
  <si>
    <t>100 GbE Transceiver Sales by Reach (Historical Data and Forecast)</t>
  </si>
  <si>
    <t xml:space="preserve">Ethernet is the common name for IEEE standard 802.3, developed for data transmission over local and wide area networks at speeds from 1 Mb/s to 100 Gbps. </t>
  </si>
  <si>
    <t>FibreChannel compliant SFP and SFP+ form factor transceivers, operating at speeds of 4,8,16,32, and 64 Gbps, and reaches of 100 m to 10 km.</t>
  </si>
  <si>
    <t>Methode</t>
  </si>
  <si>
    <t>Superxone</t>
  </si>
  <si>
    <t>Total ports</t>
  </si>
  <si>
    <t>Wavelengths</t>
  </si>
  <si>
    <t>200 Gbps</t>
  </si>
  <si>
    <t>1-10Gbps discontinued products</t>
  </si>
  <si>
    <t>Acacia</t>
  </si>
  <si>
    <t>Accelink</t>
  </si>
  <si>
    <t>Coadna</t>
  </si>
  <si>
    <t>ColorChip</t>
  </si>
  <si>
    <t>Fujikura</t>
  </si>
  <si>
    <t>Survey Data</t>
  </si>
  <si>
    <t>Furukawa</t>
  </si>
  <si>
    <t>Intel</t>
  </si>
  <si>
    <t>GigaLight</t>
  </si>
  <si>
    <t>Kaiam</t>
  </si>
  <si>
    <t>Lumentum</t>
  </si>
  <si>
    <t>Luxtera</t>
  </si>
  <si>
    <t>Oplink</t>
  </si>
  <si>
    <t>Samtec</t>
  </si>
  <si>
    <t>100Gbps</t>
  </si>
  <si>
    <t>Access</t>
  </si>
  <si>
    <t>LightCounting Optical Components Market Forecast for China</t>
  </si>
  <si>
    <t>Revenue</t>
  </si>
  <si>
    <t>Top 3 China</t>
  </si>
  <si>
    <t>Top 3 US</t>
  </si>
  <si>
    <t>ratio</t>
  </si>
  <si>
    <t>Capex</t>
  </si>
  <si>
    <t>Capex to Revenue ratio</t>
  </si>
  <si>
    <t>Ratio of Revenue of Top 12 CSPs in Europe, Japan and US to Top 3 CSPs in China</t>
  </si>
  <si>
    <t>Capex to Revenue ratio for Top 3 CSPs in China</t>
  </si>
  <si>
    <t>Capex to Revenue ratio for Top 12 in Europe, Japan and US</t>
  </si>
  <si>
    <t>Ratio of GDP per Capita (average for Europe, Japan and US)/China</t>
  </si>
  <si>
    <t>Spending</t>
  </si>
  <si>
    <t>Three new companies (JD.com, NetEase, VIPshop)</t>
  </si>
  <si>
    <t>% of total</t>
  </si>
  <si>
    <t xml:space="preserve">Spending </t>
  </si>
  <si>
    <t>US</t>
  </si>
  <si>
    <t>Ratio of GDP per Capita US/China</t>
  </si>
  <si>
    <t>Top 3 Cloud company revenue</t>
  </si>
  <si>
    <t>China</t>
  </si>
  <si>
    <t>Ratio of Top 3 Cloud company revenues US/China</t>
  </si>
  <si>
    <t>Japan</t>
  </si>
  <si>
    <t>(Developed nations vs. China)</t>
  </si>
  <si>
    <t>Population (mn)</t>
  </si>
  <si>
    <t>average (europe/Japan/US)</t>
  </si>
  <si>
    <t>Same analysis as above, only using PPP instead of exchange rates to compare GDPs</t>
  </si>
  <si>
    <t>This table is calculated from the two above</t>
  </si>
  <si>
    <t>ASPs are calculated from the Revenues and Units above and below.</t>
  </si>
  <si>
    <t>Copied from the ICP tab</t>
  </si>
  <si>
    <t xml:space="preserve">1-10 Gbps </t>
  </si>
  <si>
    <t>Optical interconnects</t>
  </si>
  <si>
    <t>Revenue Normailzed by GDP per Capita</t>
  </si>
  <si>
    <t>China Mobile</t>
  </si>
  <si>
    <t>China Telecom</t>
  </si>
  <si>
    <t>China Unicom</t>
  </si>
  <si>
    <t>Capex adjusted for price parity</t>
  </si>
  <si>
    <t>PPP/GDP China</t>
  </si>
  <si>
    <t>PPP/GDP Europe, Japan, US</t>
  </si>
  <si>
    <t>Sales ($M) - Total China consumption of optical components</t>
  </si>
  <si>
    <t>Units - Total China consumption of optical components</t>
  </si>
  <si>
    <t>Transceivers</t>
  </si>
  <si>
    <t>Units - China consumption of optical components vs. Global demand</t>
  </si>
  <si>
    <t>Rest of World</t>
  </si>
  <si>
    <t>Sales ($M) - Total China consumption of optical components vs. Global demand</t>
  </si>
  <si>
    <t>World</t>
  </si>
  <si>
    <t>Normalized Revenue</t>
  </si>
  <si>
    <t>Spending adjusted by PPP</t>
  </si>
  <si>
    <t>ONUs &amp; OLTs</t>
  </si>
  <si>
    <t>WDM Global</t>
  </si>
  <si>
    <t>WDM Rest of World</t>
  </si>
  <si>
    <t xml:space="preserve">This table is calculated as the difference between the Global and the China tables, above and below. </t>
  </si>
  <si>
    <t>Percentages - China/World</t>
  </si>
  <si>
    <t>FTTX - Global</t>
  </si>
  <si>
    <t>FTTX - Rest of World</t>
  </si>
  <si>
    <t>FTTx - China</t>
  </si>
  <si>
    <t>This table is calculated from the units and revenue tables above and below</t>
  </si>
  <si>
    <t>WDM - China</t>
  </si>
  <si>
    <t>Units - FTTx total</t>
  </si>
  <si>
    <t>Global</t>
  </si>
  <si>
    <t>Sales ($M) - FTTx total</t>
  </si>
  <si>
    <t>Sales of wireless transceivers (Historical Data and Forecast)</t>
  </si>
  <si>
    <t>Shipments of Ethernet transceivers (Historical Data and Forecast)</t>
  </si>
  <si>
    <t>Sales of Ethernet transceivers (Historical Data and Forecast)</t>
  </si>
  <si>
    <t>Sales ($M) - Ethernet transceivers, all speeds and reaches</t>
  </si>
  <si>
    <t>Units - Ethernet transceivers, all speeds and reaches</t>
  </si>
  <si>
    <t>AOCs/EOMs - China only</t>
  </si>
  <si>
    <t>AOCs/EOMs - Rest of World</t>
  </si>
  <si>
    <t>AOCs/EOMs - Global</t>
  </si>
  <si>
    <t>Percentages - China/Global</t>
  </si>
  <si>
    <t>Units - AOCs total</t>
  </si>
  <si>
    <t>Sales ($M) - AOCs total</t>
  </si>
  <si>
    <t>Shipments of AOCs (Historical Data and Forecast)</t>
  </si>
  <si>
    <t>Sales of AOCs (Historical Data and Forecast)</t>
  </si>
  <si>
    <t>Shipments of EOMs (Historical Data and Forecast)</t>
  </si>
  <si>
    <t>Sales of EOMs (Historical Data and Forecast)</t>
  </si>
  <si>
    <t>Units - EOMs total</t>
  </si>
  <si>
    <t>Sales ($M) - EOMs total</t>
  </si>
  <si>
    <t>Sales of High-speed Ethernet transceivers (Historical Data and Forecast)</t>
  </si>
  <si>
    <t>% China</t>
  </si>
  <si>
    <t>Shipments of WDM transceivers (Historical Data and Forecast)</t>
  </si>
  <si>
    <t>Units - WDM ≥ 100 Gbps transceivers</t>
  </si>
  <si>
    <r>
      <t xml:space="preserve">Shipments of WDM </t>
    </r>
    <r>
      <rPr>
        <b/>
        <sz val="12"/>
        <color theme="1"/>
        <rFont val="Calibri"/>
        <family val="2"/>
      </rPr>
      <t>≥</t>
    </r>
    <r>
      <rPr>
        <b/>
        <sz val="12"/>
        <color theme="1"/>
        <rFont val="Arial"/>
        <family val="2"/>
      </rPr>
      <t xml:space="preserve"> 100 Gbps transceivers (Historical Data and Forecast)</t>
    </r>
  </si>
  <si>
    <t>Shipments of WDM ports (Historical Data and Forecast)</t>
  </si>
  <si>
    <t>Units - WDM - all ports</t>
  </si>
  <si>
    <r>
      <t xml:space="preserve">Shipments of WDM </t>
    </r>
    <r>
      <rPr>
        <b/>
        <sz val="12"/>
        <color theme="1"/>
        <rFont val="Calibri"/>
        <family val="2"/>
      </rPr>
      <t>≥</t>
    </r>
    <r>
      <rPr>
        <b/>
        <sz val="12"/>
        <color theme="1"/>
        <rFont val="Arial"/>
        <family val="2"/>
      </rPr>
      <t xml:space="preserve"> 100 Gbps ports (Historical Data and Forecast)</t>
    </r>
  </si>
  <si>
    <t>Units - WDM ≥ 100 Gbps ports</t>
  </si>
  <si>
    <t>Sales of WDM transceivers (Historical Data and Forecast)</t>
  </si>
  <si>
    <t>Sales ($M) - WDM - all transceivers</t>
  </si>
  <si>
    <t>Units - WDM - all transceivers</t>
  </si>
  <si>
    <t>CWDM and DWDM Ports</t>
  </si>
  <si>
    <t>Sales ($M) - Ethernet transceivers,  ≥ 100 GbE</t>
  </si>
  <si>
    <t xml:space="preserve">Units - Ethernet transceivers, ≥ 100 GbE </t>
  </si>
  <si>
    <t>Shipments of High-Speed Ethernet transceivers (Historical Data and Forecast)</t>
  </si>
  <si>
    <t>OC-48 (2.5 G)</t>
  </si>
  <si>
    <t>OC-192 (10G)</t>
  </si>
  <si>
    <t>OC-768 (40G)</t>
  </si>
  <si>
    <t>WDM ports - China</t>
  </si>
  <si>
    <t>WDM ports - Rest of World</t>
  </si>
  <si>
    <t>WDM ports - Global</t>
  </si>
  <si>
    <t>DWDM ports by speed - 10G through 400G - China market only</t>
  </si>
  <si>
    <t>Units - DWDM ports by speed - China market only</t>
  </si>
  <si>
    <t>Huawei</t>
  </si>
  <si>
    <t>ZTE</t>
  </si>
  <si>
    <t>H3C</t>
  </si>
  <si>
    <t>Inspur</t>
  </si>
  <si>
    <t>Lenovo</t>
  </si>
  <si>
    <t>Cisco</t>
  </si>
  <si>
    <t>HPE</t>
  </si>
  <si>
    <t>Arista</t>
  </si>
  <si>
    <t>Fiberhome</t>
  </si>
  <si>
    <t>Revenues ($ mn)</t>
  </si>
  <si>
    <t>Bandwidth growth sanity check</t>
  </si>
  <si>
    <t>Annual Bandwidth Deployed - China</t>
  </si>
  <si>
    <t>Cumulative Bandwidth Deployed - China</t>
  </si>
  <si>
    <t>Annual Bandwidth Deployed - ROW</t>
  </si>
  <si>
    <t>Annual Bandwidth Deployed - Global</t>
  </si>
  <si>
    <t>ROW</t>
  </si>
  <si>
    <t>Transceivers used in CWDM and DWDM systems, with speeds ranging from 1 to 400 Gbps and reaches of 40 and 80 km.  WSS, EDFAs, DCMS, and modulators are also used in DWDM systems; these are forecast separately.</t>
  </si>
  <si>
    <t>Estimated</t>
  </si>
  <si>
    <t>CSP Revenue and Spending</t>
  </si>
  <si>
    <t>ICP Revenue and Spending</t>
  </si>
  <si>
    <t>Network equipment makers</t>
  </si>
  <si>
    <t>Gigalight</t>
  </si>
  <si>
    <t>Hi-Optel</t>
  </si>
  <si>
    <t>Hi-Sense</t>
  </si>
  <si>
    <t>O-Net</t>
  </si>
  <si>
    <t>Xiamen San-U Optronics</t>
  </si>
  <si>
    <r>
      <t xml:space="preserve">Cisco </t>
    </r>
    <r>
      <rPr>
        <vertAlign val="superscript"/>
        <sz val="10"/>
        <color theme="1"/>
        <rFont val="Arial"/>
        <family val="2"/>
      </rPr>
      <t>1</t>
    </r>
  </si>
  <si>
    <r>
      <t xml:space="preserve">Lenovo </t>
    </r>
    <r>
      <rPr>
        <vertAlign val="superscript"/>
        <sz val="10"/>
        <color theme="1"/>
        <rFont val="Arial"/>
        <family val="2"/>
      </rPr>
      <t>1</t>
    </r>
  </si>
  <si>
    <r>
      <rPr>
        <vertAlign val="superscript"/>
        <sz val="10"/>
        <color theme="1"/>
        <rFont val="Arial"/>
        <family val="2"/>
      </rPr>
      <t>1</t>
    </r>
    <r>
      <rPr>
        <sz val="10"/>
        <color theme="1"/>
        <rFont val="Arial"/>
        <family val="2"/>
      </rPr>
      <t xml:space="preserve"> Datacenter Hardware segment only</t>
    </r>
  </si>
  <si>
    <t>Optical Component makers</t>
  </si>
  <si>
    <t>1.8</t>
  </si>
  <si>
    <t>FTTx subscriptions in China and the rest of the world</t>
  </si>
  <si>
    <t>Growth rates of network traffic</t>
  </si>
  <si>
    <t>Growth rates in DWDM network bandwidth</t>
  </si>
  <si>
    <t xml:space="preserve">Chapter 1 - Figure </t>
  </si>
  <si>
    <t>FTTx subscribers</t>
  </si>
  <si>
    <t>Charts from the report, not found elsewhere in this spreadsheet</t>
  </si>
  <si>
    <t>DWDM traffic growth rates</t>
  </si>
  <si>
    <t>Mobile and total internet traffic</t>
  </si>
  <si>
    <t>Nokia/ALU</t>
  </si>
  <si>
    <t>Ericsson</t>
  </si>
  <si>
    <t>Huawei Total</t>
  </si>
  <si>
    <t>Global mobile traffic</t>
  </si>
  <si>
    <t>Source: Ericsson Mobility report, traffic exploration tool</t>
  </si>
  <si>
    <t>Source: MIIT</t>
  </si>
  <si>
    <t>Transceivers used in mobile fronthaul networks</t>
  </si>
  <si>
    <t>Mobile fronthaul transceivers</t>
  </si>
  <si>
    <t>GDP per capita ($) *</t>
  </si>
  <si>
    <t>* Gross domestic product (GDP), Per head, current prices, current exchange rates</t>
  </si>
  <si>
    <t>Wireless fronthaul</t>
  </si>
  <si>
    <t>Units consumed in China</t>
  </si>
  <si>
    <t>ASP ($) of units consumed in China</t>
  </si>
  <si>
    <t>Units - Rest of World</t>
  </si>
  <si>
    <t>Sales ($M) - Rest of World</t>
  </si>
  <si>
    <t>ASP ($) - Rest of World</t>
  </si>
  <si>
    <t>Global Units</t>
  </si>
  <si>
    <t>Global ASPs ($)</t>
  </si>
  <si>
    <t>Global Revenues ($M)</t>
  </si>
  <si>
    <t>NG-PON2</t>
  </si>
  <si>
    <t>NG PON2/Nx25G PON</t>
  </si>
  <si>
    <t>Shipments (Historical Data and Forecast)</t>
  </si>
  <si>
    <t>Units - Wireless 25G, 50G, 100G only</t>
  </si>
  <si>
    <t>Total Units - Fronthaul</t>
  </si>
  <si>
    <t>Sales ($M) - Total Fronthaul</t>
  </si>
  <si>
    <t>Shipments (Historical Data and Forecast) - 25, 50, 100G only</t>
  </si>
  <si>
    <t>Sales ($M) (Historical Data and Forecast) - 25, 50, 100G only</t>
  </si>
  <si>
    <t>Units - Wireless fronthaul</t>
  </si>
  <si>
    <t>Sales ($M) - Wireless fronthaul</t>
  </si>
  <si>
    <t>Spending vs. Revenue</t>
  </si>
  <si>
    <t>Figure 1.6</t>
  </si>
  <si>
    <t>Capex adjusted for Purchasing Power Parity</t>
  </si>
  <si>
    <t>Sales ($M) - Wireless 25G, 50G, 100G only</t>
  </si>
  <si>
    <t>Ratio GDP per Capita (avg for Europe, Japan and US)/China</t>
  </si>
  <si>
    <t>Cumulative Bandwidth Deployed - ROW</t>
  </si>
  <si>
    <t>Cumulative Bandwidth Deployed - Global</t>
  </si>
  <si>
    <t>All CWDM</t>
  </si>
  <si>
    <t>Telecom - excluding China</t>
  </si>
  <si>
    <t>Telecom - China only</t>
  </si>
  <si>
    <t>ZTE revenues (data in table above)</t>
  </si>
  <si>
    <t>Fiberhome revenues (data in table above)</t>
  </si>
  <si>
    <t>Top 3 in China</t>
  </si>
  <si>
    <t>Top 12 in Europe, Japan and US</t>
  </si>
  <si>
    <t>Top 3 in US</t>
  </si>
  <si>
    <t>Dell</t>
  </si>
  <si>
    <t>Dell (servers and storage)</t>
  </si>
  <si>
    <t>Inspur Revenues</t>
  </si>
  <si>
    <t>H3C Revenues</t>
  </si>
  <si>
    <t>Lenovo DC hardware only</t>
  </si>
  <si>
    <t>Transceiver Shipments (Units) -- China only</t>
  </si>
  <si>
    <t>From the FTTx Forecast model_master_2020_v1 spreadsheet, 'Forecast detail' tab.</t>
  </si>
  <si>
    <t>Sales ($M) - 10G only</t>
  </si>
  <si>
    <t>Units - FTTx 10G only</t>
  </si>
  <si>
    <t>China market only</t>
  </si>
  <si>
    <t>Copied from CSP tab, row 76</t>
  </si>
  <si>
    <t>(millions)</t>
  </si>
  <si>
    <t>Optical components</t>
  </si>
  <si>
    <t>Acacia Communications</t>
  </si>
  <si>
    <t>Applied Opto-electronics</t>
  </si>
  <si>
    <t>Oclaro (includes Opnext)</t>
  </si>
  <si>
    <t>China mobile data traffic</t>
  </si>
  <si>
    <t>Chapter 1 - Figure</t>
  </si>
  <si>
    <t>in billions USD</t>
  </si>
  <si>
    <t>Fronthaul</t>
  </si>
  <si>
    <t>Backhaul</t>
  </si>
  <si>
    <t xml:space="preserve">Calculated as the difference between the Global and the China tables, above and below. </t>
  </si>
  <si>
    <t>Sales ($M) of units used in China</t>
  </si>
  <si>
    <t>Wireless backhaul</t>
  </si>
  <si>
    <t>Units - Ethernet transceivers, China by segment</t>
  </si>
  <si>
    <t>Sales ($M) - Ethernet transceivers, China by segment</t>
  </si>
  <si>
    <t>Total Ethernet - China</t>
  </si>
  <si>
    <t>China segments</t>
  </si>
  <si>
    <t>Cloud</t>
  </si>
  <si>
    <t>Telecom</t>
  </si>
  <si>
    <t>Enterprise</t>
  </si>
  <si>
    <t xml:space="preserve">This table is the difference between the Global and the China tables, above and below. </t>
  </si>
  <si>
    <t>WDM ports, China - percent of global consumption</t>
  </si>
  <si>
    <t>100G</t>
  </si>
  <si>
    <t>200G</t>
  </si>
  <si>
    <t xml:space="preserve">400G </t>
  </si>
  <si>
    <t>Total FH</t>
  </si>
  <si>
    <t>Sales of wireless backhaul transceivers (Historical Data and Forecast)</t>
  </si>
  <si>
    <t>Total Units - Backhaul</t>
  </si>
  <si>
    <t>Sales ($M) - Total Backhaul</t>
  </si>
  <si>
    <r>
      <t xml:space="preserve">Coherent Receivers, </t>
    </r>
    <r>
      <rPr>
        <sz val="10"/>
        <rFont val="Calibri"/>
        <family val="2"/>
      </rPr>
      <t>≥</t>
    </r>
    <r>
      <rPr>
        <sz val="5"/>
        <rFont val="Arial"/>
        <family val="2"/>
      </rPr>
      <t>100G</t>
    </r>
  </si>
  <si>
    <t>Modulators, ≥100G</t>
  </si>
  <si>
    <t>ASPs</t>
  </si>
  <si>
    <t>Total Mod/Rcvrs</t>
  </si>
  <si>
    <t>Non-Chinese Suppliers</t>
  </si>
  <si>
    <t>Chinese Suppliers</t>
  </si>
  <si>
    <t>II-VI Photonic Solutions</t>
  </si>
  <si>
    <t>Mod/Rx</t>
  </si>
  <si>
    <t>Unit shipments</t>
  </si>
  <si>
    <t>Optical transceiver shipments</t>
  </si>
  <si>
    <t>Optical transceiver revenues ($ mn)</t>
  </si>
  <si>
    <r>
      <t xml:space="preserve">Modulators, </t>
    </r>
    <r>
      <rPr>
        <sz val="10"/>
        <color theme="1"/>
        <rFont val="Calibri"/>
        <family val="2"/>
      </rPr>
      <t>≥</t>
    </r>
    <r>
      <rPr>
        <sz val="10"/>
        <color theme="1"/>
        <rFont val="Arial"/>
        <family val="2"/>
      </rPr>
      <t>100G</t>
    </r>
  </si>
  <si>
    <t>Coherent receivers, ≥100G</t>
  </si>
  <si>
    <t>calculated from two tables above</t>
  </si>
  <si>
    <t>Revenues of Chinese suppliers of optical component and modules</t>
  </si>
  <si>
    <t>Sunstar</t>
  </si>
  <si>
    <t>Year-over-year change</t>
  </si>
  <si>
    <t>A mix of FibreChannel and Ethernet grey optics devices, as well as some CWDM/DWDM optics, at speeds of 1-100 Gbps.</t>
  </si>
  <si>
    <t>802.3 compliant transceivers operatoring at speeds from 1 to 400 Gbps, and reaches from 100 m to 80 km.</t>
  </si>
  <si>
    <t xml:space="preserve">Chapter 5 - Figure 5.1 </t>
  </si>
  <si>
    <t>Chapter 4 - Figure 4.1</t>
  </si>
  <si>
    <t>Survey data (historical)</t>
  </si>
  <si>
    <t>Estimates (historical)</t>
  </si>
  <si>
    <t>Avago/FOIT/Broadcom</t>
  </si>
  <si>
    <t>1 G</t>
  </si>
  <si>
    <t>10 G</t>
  </si>
  <si>
    <t>40 G</t>
  </si>
  <si>
    <t>50 G</t>
  </si>
  <si>
    <t>100 G</t>
  </si>
  <si>
    <t>200 G</t>
  </si>
  <si>
    <t>10G</t>
  </si>
  <si>
    <t>AOC-EOM Optical Interconnects</t>
  </si>
  <si>
    <t>25G</t>
  </si>
  <si>
    <t>400G</t>
  </si>
  <si>
    <t>800G</t>
  </si>
  <si>
    <t>1,3,6,12 Gbps</t>
  </si>
  <si>
    <t>grey</t>
  </si>
  <si>
    <t>25 Gbps</t>
  </si>
  <si>
    <t>≤ 0.5 km</t>
  </si>
  <si>
    <t>grey MMF</t>
  </si>
  <si>
    <t>300 m</t>
  </si>
  <si>
    <t>grey SMF</t>
  </si>
  <si>
    <t>50 Gbps</t>
  </si>
  <si>
    <t>FTTX - RoW</t>
  </si>
  <si>
    <t>EOM</t>
  </si>
  <si>
    <t>Total AOCs</t>
  </si>
  <si>
    <t>AOCs</t>
  </si>
  <si>
    <t>$ billions</t>
  </si>
  <si>
    <t xml:space="preserve">  </t>
  </si>
  <si>
    <t>40G</t>
  </si>
  <si>
    <t>*Gross domestic product (expenditure approach), per head, current prices, current PPPs, 2017 constant dollars</t>
  </si>
  <si>
    <t>Source: \Fronthaul optics report\Forecast\[Wireless fronthaul forecast model_master_2021_v1.xlsx], Traffic data tab</t>
  </si>
  <si>
    <t>y-o-y growth rates - spending</t>
  </si>
  <si>
    <t>y-o-y growth rates - normalized spending</t>
  </si>
  <si>
    <t>3.2T</t>
  </si>
  <si>
    <t>1.6T</t>
  </si>
  <si>
    <t>400G ZR</t>
  </si>
  <si>
    <t>400G ZR+</t>
  </si>
  <si>
    <t>400GZR CFP2</t>
  </si>
  <si>
    <t>800ZR</t>
  </si>
  <si>
    <t>600G and higher</t>
  </si>
  <si>
    <t>600 Gbps</t>
  </si>
  <si>
    <t>800 Gbps</t>
  </si>
  <si>
    <t>2021E</t>
  </si>
  <si>
    <t>2021-2026</t>
  </si>
  <si>
    <t>From the FTTx Forecast model_master_2021_v2 spreadsheet, 'Forecast detail' tab.</t>
  </si>
  <si>
    <t>25/50G PON</t>
  </si>
  <si>
    <t>placeholder</t>
  </si>
  <si>
    <t>AOC average</t>
  </si>
  <si>
    <t>Grand average</t>
  </si>
  <si>
    <t>Total Revenues of Top Three System Vendors, 2003–2021</t>
  </si>
  <si>
    <t>Huawei Carrier Networks</t>
  </si>
  <si>
    <t>GDP per capita PPP $mn*</t>
  </si>
  <si>
    <t>200G SR4</t>
  </si>
  <si>
    <t>200G DR</t>
  </si>
  <si>
    <t>200G FR4</t>
  </si>
  <si>
    <t>200G LR</t>
  </si>
  <si>
    <t>200G ER4</t>
  </si>
  <si>
    <t>2x200 (400G-SR8)</t>
  </si>
  <si>
    <t>400G SR4.2</t>
  </si>
  <si>
    <t>400G DR4</t>
  </si>
  <si>
    <t>2x(200G FR4)</t>
  </si>
  <si>
    <t>400G FR4</t>
  </si>
  <si>
    <t>400G LR8, LR4</t>
  </si>
  <si>
    <t>400G ER4</t>
  </si>
  <si>
    <t>800G SR8</t>
  </si>
  <si>
    <t>800G DR8, DR4</t>
  </si>
  <si>
    <t>1.6T SR16</t>
  </si>
  <si>
    <t>1.6T DR8</t>
  </si>
  <si>
    <t>1.6T FR8</t>
  </si>
  <si>
    <t>1.6T LR8</t>
  </si>
  <si>
    <t>1.6T ER8</t>
  </si>
  <si>
    <t>1G</t>
  </si>
  <si>
    <t>1G All</t>
  </si>
  <si>
    <t>10G All</t>
  </si>
  <si>
    <t>25G All</t>
  </si>
  <si>
    <t>40G 100-300m</t>
  </si>
  <si>
    <t>40G 0.5-40km</t>
  </si>
  <si>
    <t>50G All</t>
  </si>
  <si>
    <t>100G 100-300m</t>
  </si>
  <si>
    <t>100G 500m</t>
  </si>
  <si>
    <t>100G 2km</t>
  </si>
  <si>
    <t>100G 10-20km</t>
  </si>
  <si>
    <t>100G 30-80km</t>
  </si>
  <si>
    <t>Units - Ethernet total-China</t>
  </si>
  <si>
    <t>ASP ($) - Ethernet total-China</t>
  </si>
  <si>
    <t>Sales ($M) - Ethernet total-China</t>
  </si>
  <si>
    <t>Units - Ethernet total-Rest of World</t>
  </si>
  <si>
    <t>ASP ($) - Ethernet total-Rest of World</t>
  </si>
  <si>
    <t>Sales ($M) - Ethernet total-Rest of World</t>
  </si>
  <si>
    <t>Units - Ethernet total-Global</t>
  </si>
  <si>
    <t>ASP ($) - Ethernet total-Global</t>
  </si>
  <si>
    <t>Sales ($M) - Ethernet total-Global</t>
  </si>
  <si>
    <t>Units - China-Enterprise</t>
  </si>
  <si>
    <t>ASP ($) - China-Enterprise</t>
  </si>
  <si>
    <t>Sales ($M) - China-Enterprise</t>
  </si>
  <si>
    <t>Units - Rest of World-Enterprise</t>
  </si>
  <si>
    <t>ASP ($) - Rest of World-Enterprise</t>
  </si>
  <si>
    <t>Sales ($M) - Rest of World-Enterprise</t>
  </si>
  <si>
    <t>Units - Global-Enterprise</t>
  </si>
  <si>
    <t>ASP ($) - Global-Enterprise</t>
  </si>
  <si>
    <t>Sales ($M) - Global-Enterprise</t>
  </si>
  <si>
    <t>Units - China-Telecom</t>
  </si>
  <si>
    <t>ASP ($) - China-Telecom</t>
  </si>
  <si>
    <t>Sales ($M) - China-Telecom</t>
  </si>
  <si>
    <t>Units - Rest of World-Telecom</t>
  </si>
  <si>
    <t>ASP ($) - Rest of World-Telecom</t>
  </si>
  <si>
    <t>Sales ($M) - Rest of World-Telecom</t>
  </si>
  <si>
    <t>Units - Global-Telecom</t>
  </si>
  <si>
    <t>ASP ($) - Global-Telecom</t>
  </si>
  <si>
    <t>Sales ($M) - Global-Telecom</t>
  </si>
  <si>
    <t>Units - China-Cloud segment</t>
  </si>
  <si>
    <t>ASP ($) - China-Cloud segment</t>
  </si>
  <si>
    <t>ASP ($) - Rest of World-Cloud segment</t>
  </si>
  <si>
    <t>Units - Global-Cloud segment</t>
  </si>
  <si>
    <t>ASP ($) - Global-Cloud segment</t>
  </si>
  <si>
    <t>Sales ($M) - Global-Cloud segment</t>
  </si>
  <si>
    <t>calculated as the difference between Global (below) and China (above)</t>
  </si>
  <si>
    <t>Sales ($M) - China-Cloud</t>
  </si>
  <si>
    <t>Units - Rest of World-Cloud</t>
  </si>
  <si>
    <t>Sales ($M) - Rest of World-Cloud</t>
  </si>
  <si>
    <t>800G 10 km</t>
  </si>
  <si>
    <t>800G ZRlite 10, 20km</t>
  </si>
  <si>
    <t>800G ER4 40km</t>
  </si>
  <si>
    <t>2x(400G FR4)</t>
  </si>
  <si>
    <t>China total</t>
  </si>
  <si>
    <t>1600G</t>
  </si>
  <si>
    <t>50G</t>
  </si>
  <si>
    <t>Units - 100G (all reaches)</t>
  </si>
  <si>
    <t>Sales ($M) - 100G (all Reaches)</t>
  </si>
  <si>
    <t>100G port equivalents</t>
  </si>
  <si>
    <t>WDM Transceivers total</t>
  </si>
  <si>
    <t>Access/aggregation</t>
  </si>
  <si>
    <t xml:space="preserve">Metro </t>
  </si>
  <si>
    <t>Long haul/submarine</t>
  </si>
  <si>
    <t>units shipped</t>
  </si>
  <si>
    <t>Total market</t>
  </si>
  <si>
    <t>Metro</t>
  </si>
  <si>
    <t>Long haul</t>
  </si>
  <si>
    <t>100G port equivalents shipped</t>
  </si>
  <si>
    <t>Total ports shipped</t>
  </si>
  <si>
    <t>Pluggables - units shipped</t>
  </si>
  <si>
    <t>Bandwidth deployed annually</t>
  </si>
  <si>
    <t>Bandwidth, cumulative</t>
  </si>
  <si>
    <t>Growth in cumulative, %</t>
  </si>
  <si>
    <t>Growth of cumulative deployed BW</t>
  </si>
  <si>
    <t>On board</t>
  </si>
  <si>
    <t>Direct detect</t>
  </si>
  <si>
    <t>CFP-DCO</t>
  </si>
  <si>
    <t>80km</t>
  </si>
  <si>
    <t>QSFP-DD DCO</t>
  </si>
  <si>
    <t>CFP2-ACO</t>
  </si>
  <si>
    <t>CFP2-DCO</t>
  </si>
  <si>
    <t>100G % of total</t>
  </si>
  <si>
    <t>200G % of total</t>
  </si>
  <si>
    <t>DWDM 2.5G all</t>
  </si>
  <si>
    <t>CWDM 1-10G all</t>
  </si>
  <si>
    <t>DWDM 10G all</t>
  </si>
  <si>
    <t>China WDM, split into Long Haul, Metro, Access segments</t>
  </si>
  <si>
    <t>Huawei total company revenues (data in table above)</t>
  </si>
  <si>
    <t>Huawei Carrier Networks revenues (data in table above)</t>
  </si>
  <si>
    <t>Overseas</t>
  </si>
  <si>
    <t>Huawei sales (RMB mn)</t>
  </si>
  <si>
    <t>Yearly RAN Sales Shares (%)</t>
  </si>
  <si>
    <t>Others</t>
  </si>
  <si>
    <t>Others includes CICT, Ericsson, Nokia, and others</t>
  </si>
  <si>
    <t>GDP at 8% growth</t>
  </si>
  <si>
    <t>Population at no growth</t>
  </si>
  <si>
    <t>GDP per capita</t>
  </si>
  <si>
    <t>Europe</t>
  </si>
  <si>
    <t>600G</t>
  </si>
  <si>
    <t>Sales of WDM ≥ 400 Gbps transceivers (Historical Data and Forecast)</t>
  </si>
  <si>
    <t>Sales ($M) - WDM ≥ 400 Gbps transceivers</t>
  </si>
  <si>
    <t>25 Gbps and above</t>
  </si>
  <si>
    <t>10 Gbps and below</t>
  </si>
  <si>
    <t>HG Tech</t>
  </si>
  <si>
    <t>Total Internet traffic</t>
  </si>
  <si>
    <t>Chapter 3 - Figure 3.1</t>
  </si>
  <si>
    <r>
      <t>Figure 3.2: Combined spending on infrastructure of 6 leading ICPs in China</t>
    </r>
    <r>
      <rPr>
        <b/>
        <sz val="8"/>
        <color theme="1"/>
        <rFont val="Calibri"/>
        <family val="2"/>
      </rPr>
      <t> </t>
    </r>
  </si>
  <si>
    <t>Executive Summary - Figure E-1: China's growing share of the world optical components market</t>
  </si>
  <si>
    <t xml:space="preserve">Ports_up to 10 Gbps </t>
  </si>
  <si>
    <t>Ports_2.5G</t>
  </si>
  <si>
    <t>Ports_10G</t>
  </si>
  <si>
    <t>Ports_40G</t>
  </si>
  <si>
    <t>Ports_100G</t>
  </si>
  <si>
    <t>Ports_200G</t>
  </si>
  <si>
    <t>Ports_400G</t>
  </si>
  <si>
    <t>Ports_600G</t>
  </si>
  <si>
    <t>Ports_≥800G</t>
  </si>
  <si>
    <t>DWDM_TR_40 Gbps_All_All</t>
  </si>
  <si>
    <t>DWDM_TR_100 Gbps_All_On board</t>
  </si>
  <si>
    <t>DWDM_TR_100 Gbps_All_Direct detect</t>
  </si>
  <si>
    <t>DWDM_TR_100 Gbps_All_CFP-DCO</t>
  </si>
  <si>
    <t>DWDM_TR_100 Gbps_80km_QSFP-DD DCO</t>
  </si>
  <si>
    <t>DWDM_TR_100 Gbps_All_CFP2-ACO</t>
  </si>
  <si>
    <t>DWDM_TR_200 Gbps_All_CFP2-DCO</t>
  </si>
  <si>
    <t>DWDM_TR_200 Gbps_All_CFP2-ACO</t>
  </si>
  <si>
    <t>DWDM_TR_400 Gbps_120 km_400ZR</t>
  </si>
  <si>
    <t>DWDM_TR_400 Gbps_&gt;120 km_400ZR+   OSPF/QSFP-DD</t>
  </si>
  <si>
    <t>DWDM_TR_400 Gbps_&gt;120 km_400ZR+ CFP2</t>
  </si>
  <si>
    <t>DWDM_TR_800 Gbps_120 km_800ZR</t>
  </si>
  <si>
    <t>DWDM_TR_600G and above_All_On board and new</t>
  </si>
  <si>
    <t>SFP+</t>
  </si>
  <si>
    <t>SFP28</t>
  </si>
  <si>
    <t>QSFP+</t>
  </si>
  <si>
    <t>QSFP28, SFP-DD, SFP112</t>
  </si>
  <si>
    <t>QSFP56</t>
  </si>
  <si>
    <t xml:space="preserve">≥400G </t>
  </si>
  <si>
    <t>QSFP-DD, OSFP, QSFP112</t>
  </si>
  <si>
    <t>All Other</t>
  </si>
  <si>
    <t>Mini-SAS HD, CXPx, QSFP, SFP56</t>
  </si>
  <si>
    <t/>
  </si>
  <si>
    <t>10, 20 km</t>
  </si>
  <si>
    <t>duplex</t>
  </si>
  <si>
    <t>Bi-Di</t>
  </si>
  <si>
    <t>1GbE</t>
  </si>
  <si>
    <t>SFP</t>
  </si>
  <si>
    <t>All reaches</t>
  </si>
  <si>
    <t>10 GbE</t>
  </si>
  <si>
    <t>25 GbE</t>
  </si>
  <si>
    <t>50 GbE</t>
  </si>
  <si>
    <t>QSFP28</t>
  </si>
  <si>
    <t>100 GbE</t>
  </si>
  <si>
    <t>200 GbE</t>
  </si>
  <si>
    <t>QSFP29</t>
  </si>
  <si>
    <t>Total BH</t>
  </si>
  <si>
    <t xml:space="preserve">Source: LightCounting traffic analysis </t>
  </si>
  <si>
    <t>Modulator/Coherent Receiver &amp; Tunable forecasts</t>
  </si>
  <si>
    <t>2.5-10G</t>
  </si>
  <si>
    <t xml:space="preserve">This report presents historical data from 2016 to 1H21 and a market forecast through 2026 for optical components deployed in China.  Ethernet, CWDM, DWDM, FTTx, wireless, and FibreChannel transceivers, and optical interconnects are included. The historical data accounts for sales of more than 20 optical component and module vendors, including many vendors that shared confidential sales data with LightCounting. The market forecast is based on a model correlating transceiver sales with network traffic growth and projected subscribers of FTTx systems.  </t>
  </si>
  <si>
    <t>Sample template for January 2022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</si>
</sst>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_);_(&quot;$&quot;* \(#,##0.0\);_(&quot;$&quot;* &quot;-&quot;??_);_(@_)"/>
    <numFmt numFmtId="168" formatCode="[$-409]mmmm\ d\,\ yyyy;@"/>
    <numFmt numFmtId="169" formatCode="0.0"/>
    <numFmt numFmtId="170" formatCode="\$#,##0"/>
    <numFmt numFmtId="171" formatCode="0.00000"/>
    <numFmt numFmtId="172" formatCode="&quot;$&quot;#,##0"/>
    <numFmt numFmtId="173" formatCode="[$$-409]#,##0.0_);[Red]\([$$-409]#,##0.0\)"/>
    <numFmt numFmtId="174" formatCode="#,##0.0\ ;\(#,##0.0\)"/>
    <numFmt numFmtId="175" formatCode="&quot;$&quot;#,##0,_);\(&quot;$&quot;#,##0,\)"/>
    <numFmt numFmtId="176" formatCode="&quot;$&quot;#,##0,,_);\(&quot;$&quot;#,##0,,\)"/>
    <numFmt numFmtId="177" formatCode="0.00000&quot;  &quot;"/>
    <numFmt numFmtId="178" formatCode="0.0_)\%;\(0.0\)\%;0.0_)\%;@_)_%"/>
    <numFmt numFmtId="179" formatCode="#,##0.0_)_%;\(#,##0.0\)_%;0.0_)_%;@_)_%"/>
    <numFmt numFmtId="180" formatCode="#,##0.0_);\(#,##0.0\)"/>
    <numFmt numFmtId="181" formatCode="#,##0.0_);\(#,##0.0\);#,##0.0_);@_)"/>
    <numFmt numFmtId="182" formatCode="_([$€-2]* #,##0.00_);_([$€-2]* \(#,##0.00\);_([$€-2]* &quot;-&quot;??_)"/>
    <numFmt numFmtId="183" formatCode="&quot;$&quot;_(#,##0.00_);&quot;$&quot;\(#,##0.00\)"/>
    <numFmt numFmtId="184" formatCode="&quot;$&quot;_(#,##0.00_);&quot;$&quot;\(#,##0.00\);&quot;$&quot;_(0.00_);@_)"/>
    <numFmt numFmtId="185" formatCode="#,##0.00_);\(#,##0.00\);0.00_);@_)"/>
    <numFmt numFmtId="186" formatCode="\€_(#,##0.00_);\€\(#,##0.00\);\€_(0.00_);@_)"/>
    <numFmt numFmtId="187" formatCode="#,##0.0_)\x;\(#,##0.0\)\x"/>
    <numFmt numFmtId="188" formatCode="#,##0_)\x;\(#,##0\)\x;0_)\x;@_)_x"/>
    <numFmt numFmtId="189" formatCode="#,##0.0_)_x;\(#,##0.0\)_x"/>
    <numFmt numFmtId="190" formatCode="#,##0_)_x;\(#,##0\)_x;0_)_x;@_)_x"/>
    <numFmt numFmtId="191" formatCode="0.0_)\%;\(0.0\)\%"/>
    <numFmt numFmtId="192" formatCode="#,##0.0_)_%;\(#,##0.0\)_%"/>
    <numFmt numFmtId="193" formatCode="0.0%;\(0.0%\)"/>
    <numFmt numFmtId="194" formatCode="_ * #,##0.00_ ;_ * \-#,##0.00_ ;_ * &quot;-&quot;??_ ;_ @_ "/>
    <numFmt numFmtId="195" formatCode="0%;\(0%\)"/>
    <numFmt numFmtId="196" formatCode="&quot;SFr.&quot;#,##0;&quot;SFr.&quot;\-#,##0"/>
    <numFmt numFmtId="197" formatCode="&quot;000-&quot;0000\-000"/>
    <numFmt numFmtId="198" formatCode="&quot;259-5001-&quot;000"/>
    <numFmt numFmtId="199" formatCode="000000"/>
    <numFmt numFmtId="200" formatCode="&quot;600-&quot;0000\-000"/>
    <numFmt numFmtId="201" formatCode="0000"/>
    <numFmt numFmtId="202" formatCode="_(&quot;$&quot;* #,##0.0_);_(&quot;$&quot;* \(#,##0.0\);_(&quot;$&quot;* &quot;-&quot;_);_(@_)"/>
    <numFmt numFmtId="203" formatCode="General_)"/>
    <numFmt numFmtId="204" formatCode="&quot;$&quot;#,##0;\-&quot;$&quot;#,##0"/>
    <numFmt numFmtId="205" formatCode="_ * #,##0_)&quot;£&quot;_ ;_ * \(#,##0\)&quot;£&quot;_ ;_ * &quot;-&quot;_)&quot;£&quot;_ ;_ @_ "/>
    <numFmt numFmtId="206" formatCode="#,##0,"/>
    <numFmt numFmtId="207" formatCode="_(* #,##0.0000_);_(* \(#,##0.0000\);_(* &quot;-&quot;??_);_(@_)"/>
    <numFmt numFmtId="208" formatCode="0.000"/>
    <numFmt numFmtId="209" formatCode="#,###.000_);\(#,##0.000\)"/>
    <numFmt numFmtId="210" formatCode="&quot;fl&quot;#,##0_);\(&quot;fl&quot;#,##0\)"/>
    <numFmt numFmtId="211" formatCode="0.00000%"/>
    <numFmt numFmtId="212" formatCode="&quot;fl&quot;#,##0_);[Red]\(&quot;fl&quot;#,##0\)"/>
    <numFmt numFmtId="213" formatCode="_(* #,##0.0_);_(* \(#,##0.00\);_(* &quot;-&quot;??_);_(@_)"/>
    <numFmt numFmtId="214" formatCode="&quot;fl&quot;#,##0.00_);\(&quot;fl&quot;#,##0.00\)"/>
    <numFmt numFmtId="215" formatCode="_ * #,##0_ ;_ * \-#,##0_ ;_ * &quot;-&quot;_ ;_ @_ "/>
    <numFmt numFmtId="216" formatCode="_(* #,##0_);[Red]_(* \(#,##0\);_(* &quot;-&quot;_);_(@_)"/>
    <numFmt numFmtId="217" formatCode="_(* #,##0.0_);[Red]_(* \(#,##0.0\);_(* &quot;-&quot;_);_(@_)"/>
    <numFmt numFmtId="218" formatCode="_(* #,##0.00_);[Red]_(* \(#,##0.00\);_(* &quot;-&quot;_);_(@_)"/>
    <numFmt numFmtId="219" formatCode="#,##0\ ;\(#,##0.0\)"/>
    <numFmt numFmtId="220" formatCode="_(* #,##0,_);[Red]_(* \(#,##0,\);_(* &quot;-&quot;_);_(@_)"/>
    <numFmt numFmtId="221" formatCode="_(* #,##0.0,_);[Red]_(* \(#,##0.0,\);_(* &quot;-&quot;_);_(@_)"/>
    <numFmt numFmtId="222" formatCode="_(* #,##0,,_);[Red]_(* \(#,##0,,\);_(* &quot;-&quot;_);_(@_)"/>
    <numFmt numFmtId="223" formatCode="_(* #,##0.0,,_);[Red]_(* \(#,##0.0,,\);_(* &quot;-&quot;_);_(@_)"/>
    <numFmt numFmtId="224" formatCode="#,##0_%_);\(#,##0\)_%;#,##0_%_);@_%_)"/>
    <numFmt numFmtId="225" formatCode="#,##0_%_);\(#,##0\)_%;**;@_%_)"/>
    <numFmt numFmtId="226" formatCode="#,##0;\(#,##0\)"/>
    <numFmt numFmtId="227" formatCode="####\-####"/>
    <numFmt numFmtId="228" formatCode="_(&quot;$&quot;#,##0_);[Red]_(\(&quot;$&quot;#,##0\);_(&quot;- &quot;?_);_(@_)"/>
    <numFmt numFmtId="229" formatCode="_(&quot;$&quot;#,##0.0_);[Red]_(\(&quot;$&quot;#,##0.0\);_(&quot;- &quot;?_);_(@_)"/>
    <numFmt numFmtId="230" formatCode="&quot;$&quot;#,##0.0_);\(&quot;$&quot;#,##0.0\)"/>
    <numFmt numFmtId="231" formatCode="_(&quot;$&quot;#,##0.00_);[Red]_(\(&quot;$&quot;#,##0.00\);_(&quot;- &quot;?_);_(@_)"/>
    <numFmt numFmtId="232" formatCode="_(&quot;$&quot;#,##0.000_);[Red]_(\(&quot;$&quot;#,##0.000\);_(&quot;- &quot;?_);_(@_)"/>
    <numFmt numFmtId="233" formatCode="_(&quot;$&quot;#,##0,_);[Red]_(\(&quot;$&quot;#,##0,\);_(&quot;- &quot;?_);_(@_)"/>
    <numFmt numFmtId="234" formatCode="_(&quot;$&quot;#,##0.0,_);[Red]_(\(&quot;$&quot;#,##0.0,\);_(&quot;- &quot;?_);_(@_)"/>
    <numFmt numFmtId="235" formatCode="_(&quot;$&quot;#,##0,,_);[Red]_(\(&quot;$&quot;#,##0,,\);_(&quot;- &quot;?_);_(@_)"/>
    <numFmt numFmtId="236" formatCode="_(&quot;$&quot;#,##0.0,,_);[Red]_(\(&quot;$&quot;#,##0.0,,\);_(&quot;- &quot;?_);_(@_)"/>
    <numFmt numFmtId="237" formatCode="&quot;$&quot;#,##0.0_);[Red]\(&quot;$&quot;#,##0.0\)"/>
    <numFmt numFmtId="238" formatCode="&quot;$&quot;#,##0_%_);\(&quot;$&quot;#,##0\)_%;&quot;$&quot;#,##0_%_);@_%_)"/>
    <numFmt numFmtId="239" formatCode="00000"/>
    <numFmt numFmtId="240" formatCode="#,##0.000000000;[Red]\-#,##0.000000000"/>
    <numFmt numFmtId="241" formatCode="m/d/yy_%_)"/>
    <numFmt numFmtId="242" formatCode="mmm\-dd"/>
    <numFmt numFmtId="243" formatCode="m/d"/>
    <numFmt numFmtId="244" formatCode="mmm\-d\-yy"/>
    <numFmt numFmtId="245" formatCode="mmm\-d\-yyyy"/>
    <numFmt numFmtId="246" formatCode="yyyy"/>
    <numFmt numFmtId="247" formatCode="0;***;;"/>
    <numFmt numFmtId="248" formatCode="_(* #,###.0_);_(* \(#,###.0\);_(* &quot;-&quot;?_);_(@_)"/>
    <numFmt numFmtId="249" formatCode="_-* #,##0\ _D_M_-;\-* #,##0\ _D_M_-;_-* &quot;-&quot;\ _D_M_-;_-@_-"/>
    <numFmt numFmtId="250" formatCode="_-* #,##0.00\ _D_M_-;\-* #,##0.00\ _D_M_-;_-* &quot;-&quot;??\ _D_M_-;_-@_-"/>
    <numFmt numFmtId="251" formatCode="#,##0.0"/>
    <numFmt numFmtId="252" formatCode="#,##0.00000000000;[Red]\-#,##0.00000000000"/>
    <numFmt numFmtId="253" formatCode="0.0000;[Red]\-0.0000;"/>
    <numFmt numFmtId="254" formatCode="0_);[Red]\(0\)"/>
    <numFmt numFmtId="255" formatCode="###0_);\(###0\)"/>
    <numFmt numFmtId="256" formatCode="0.0\%_);\(0.0\%\);0.0\%_);@_%_)"/>
    <numFmt numFmtId="257" formatCode="#,##0.0_);[Red]\(#,##0.0\)"/>
    <numFmt numFmtId="258" formatCode="#,##0.00&quot; $&quot;;\-#,##0.00&quot; $&quot;"/>
    <numFmt numFmtId="259" formatCode="&quot;$&quot;#,##0.0_%_);\(&quot;$&quot;#,##0.0\)_%;&quot;$&quot;#,##0.0_%_);@_%_)"/>
    <numFmt numFmtId="260" formatCode="&quot;$&quot;#,##0_%_);\(&quot;$&quot;#,##0\)_%;&quot;$&quot;#,##0_%_);@_$_)"/>
    <numFmt numFmtId="261" formatCode="&quot;$&quot;#,##0.00_%_);\(&quot;$&quot;#,##0.00\)_%;&quot;$&quot;#,##0.00_%_);@_%_)"/>
    <numFmt numFmtId="262" formatCode="0.0\x_)_);&quot;NM&quot;_x_)_);0.0\x_)_);@_%_)"/>
    <numFmt numFmtId="263" formatCode="0_%_);\(0\)_%;0_%_);@_%_)"/>
    <numFmt numFmtId="264" formatCode="0.0%_);\(0.0%\);0.0%_);@_%_)"/>
    <numFmt numFmtId="265" formatCode="0.0%;[Red]\(0.0%\)"/>
    <numFmt numFmtId="266" formatCode="0\ &quot;Years&quot;_%_)"/>
    <numFmt numFmtId="267" formatCode="#,##0.00_);\(&quot;$&quot;#,##0.00\)"/>
    <numFmt numFmtId="268" formatCode="#,##0.00_%_);\(#,##0.00\)_%"/>
    <numFmt numFmtId="269" formatCode="0.00%_);\(0.00%\);0.00%_);@_%_)"/>
    <numFmt numFmtId="270" formatCode="0.000\x_)_);&quot;NM&quot;_x_)_);0.000\x_)_);@_%_)"/>
    <numFmt numFmtId="271" formatCode="#,##0.0_%_);\(&quot;$&quot;#,##0.0\)_%"/>
    <numFmt numFmtId="272" formatCode="dd\.mm\.yyyy"/>
    <numFmt numFmtId="273" formatCode="_-* #,##0.00_-;\-* #,##0.00_-;_-* &quot;-&quot;??_-;_-@_-"/>
    <numFmt numFmtId="274" formatCode="0.000000000"/>
    <numFmt numFmtId="275" formatCode="0_)"/>
    <numFmt numFmtId="276" formatCode="&quot;$&quot;#,##0.0,,_);\(&quot;$&quot;#,##0.0,,\)"/>
    <numFmt numFmtId="277" formatCode="#,##0.0,,_);\(#,##0.0,,\)"/>
    <numFmt numFmtId="278" formatCode="0.0000000"/>
    <numFmt numFmtId="279" formatCode="0.0000000000"/>
    <numFmt numFmtId="280" formatCode="0.000%;[Red]\-0.000%;"/>
    <numFmt numFmtId="281" formatCode="_-&quot;$&quot;* #,##0.00_-;\-&quot;$&quot;* #,##0.00_-;_-&quot;$&quot;* &quot;-&quot;??_-;_-@_-"/>
    <numFmt numFmtId="282" formatCode="#,##0.0_);[Red]\(#,##0.0\);&quot;N/A &quot;"/>
    <numFmt numFmtId="283" formatCode="0.00_)"/>
    <numFmt numFmtId="284" formatCode="0,000"/>
    <numFmt numFmtId="285" formatCode="#,##0.000_);[Red]\(#,##0.000\)"/>
    <numFmt numFmtId="286" formatCode="#,##0.0_)\ ;[Red]\(#,##0.0\)\ "/>
    <numFmt numFmtId="287" formatCode="&quot;$&quot;#,###.0000_);\(&quot;$&quot;#,###.00\)"/>
    <numFmt numFmtId="288" formatCode="#,###.0_);[Red]\(#,###.0\)"/>
    <numFmt numFmtId="289" formatCode="&quot;$&quot;#,##0.00_)_%;[Red]&quot;$&quot;\(#,##0.00\)_%"/>
    <numFmt numFmtId="290" formatCode="#,##0.00_)_%;[Red]\(#,##0.00\)_%"/>
    <numFmt numFmtId="291" formatCode="0.0_);[Red]\(0.0\)"/>
    <numFmt numFmtId="292" formatCode="0.00_);[Red]\(0.00\)"/>
    <numFmt numFmtId="293" formatCode="0%_);\(0%\)"/>
    <numFmt numFmtId="294" formatCode="0%\ ;[Red]\(0%\);_(&quot;-&quot;?_)"/>
    <numFmt numFmtId="295" formatCode="0.000%_);[Red]\(0.000%\);&quot;&quot;"/>
    <numFmt numFmtId="296" formatCode="0.0%\ ;[Red]\(0.0%\);_(&quot;-&quot;?_)"/>
    <numFmt numFmtId="297" formatCode="0.00%\ ;[Red]\(0.00%\);_(&quot;-&quot;?_)"/>
    <numFmt numFmtId="298" formatCode="0.000%\ ;[Red]\(0.000%\);_(&quot;-&quot;?_)"/>
    <numFmt numFmtId="299" formatCode="0.000%"/>
    <numFmt numFmtId="300" formatCode="0%;[Red]\(0%\)"/>
    <numFmt numFmtId="301" formatCode="[Red]0.0%;[Red]\(0.0%\)"/>
    <numFmt numFmtId="302" formatCode="0.0_)"/>
    <numFmt numFmtId="303" formatCode="\60\4\7\:"/>
    <numFmt numFmtId="304" formatCode="_-* #,##0.0_-;\-* #,##0.0_-;_-* &quot;-&quot;??_-;_-@_-"/>
    <numFmt numFmtId="305" formatCode="#,##0.0_);\(#,##0.00\)"/>
    <numFmt numFmtId="306" formatCode=".0%_);[Red]\(.0%\)"/>
    <numFmt numFmtId="307" formatCode="0.0%&quot;Sales&quot;"/>
    <numFmt numFmtId="308" formatCode="&quot;$&quot;#,##0.00_);\(&quot;$&quot;#.##0\)"/>
    <numFmt numFmtId="309" formatCode="0.00;[Red]\-0.00;"/>
    <numFmt numFmtId="310" formatCode="&quot;$&quot;#,##0;[Red]\-&quot;$&quot;#,##0"/>
    <numFmt numFmtId="311" formatCode="dd\-mmm\-yy;;"/>
    <numFmt numFmtId="312" formatCode="#,##0.00_);\(#,##0.00\);_(* &quot;-&quot;_)"/>
    <numFmt numFmtId="313" formatCode="#,##0.0\x"/>
    <numFmt numFmtId="314" formatCode="#,##0.0_);\(#,##0.0\);_(* &quot;-&quot;_)"/>
    <numFmt numFmtId="315" formatCode="#,##0_);\(#,##0\);_(* &quot;-&quot;_);_(* &quot;-&quot;_)"/>
    <numFmt numFmtId="316" formatCode="_(&quot;$&quot;* #,##0.00_);_(&quot;$&quot;* \(#,##0.00\);_(* &quot;-&quot;_);_(@_)"/>
    <numFmt numFmtId="317" formatCode="_(###.##%_);\(* &quot;-&quot;_);_(@_)"/>
    <numFmt numFmtId="318" formatCode="#,##0.00\x"/>
    <numFmt numFmtId="319" formatCode="_(* #,##0_);_(* \(#,##0\);_(* \-_);_(@_)"/>
    <numFmt numFmtId="320" formatCode="#,##0.00000"/>
    <numFmt numFmtId="321" formatCode="&quot;fl&quot;#,##0.00_);[Red]\(&quot;fl&quot;#,##0.00\)"/>
    <numFmt numFmtId="322" formatCode="#,##0.000000"/>
    <numFmt numFmtId="323" formatCode="_(&quot;fl&quot;* #,##0_);_(&quot;fl&quot;* \(#,##0\);_(&quot;fl&quot;* &quot;-&quot;_);_(@_)"/>
    <numFmt numFmtId="324" formatCode="#,##0.0_%_);\(#,##0.0\)_%;#,##0.0_%_);@_%_)"/>
    <numFmt numFmtId="325" formatCode="#,##0_);[Red]\(#,##0\);"/>
    <numFmt numFmtId="326" formatCode="[&gt;9.9]0;[&gt;0]0.0;\-;"/>
    <numFmt numFmtId="327" formatCode="_-* #,##0\ &quot;DM&quot;_-;\-* #,##0\ &quot;DM&quot;_-;_-* &quot;-&quot;\ &quot;DM&quot;_-;_-@_-"/>
    <numFmt numFmtId="328" formatCode="_-* #,##0.00\ &quot;DM&quot;_-;\-* #,##0.00\ &quot;DM&quot;_-;_-* &quot;-&quot;??\ &quot;DM&quot;_-;_-@_-"/>
    <numFmt numFmtId="329" formatCode="0%_);\(0%\);0%_);@_%_)"/>
    <numFmt numFmtId="330" formatCode="0.0\x"/>
    <numFmt numFmtId="331" formatCode="0\ \ ;\(0\)\ \ \ "/>
    <numFmt numFmtId="332" formatCode="&quot;$&quot;\ #,##0_);\(&quot;$&quot;\ #,##0\)"/>
    <numFmt numFmtId="333" formatCode="_-* #,##0_-;\-* #,##0_-;_-* &quot;-&quot;_-;_-@_-"/>
    <numFmt numFmtId="334" formatCode="_-&quot;$&quot;* #,##0_-;\-&quot;$&quot;* #,##0_-;_-&quot;$&quot;* &quot;-&quot;_-;_-@_-"/>
    <numFmt numFmtId="335" formatCode="_-&quot;\&quot;* #,##0.00_-;\-&quot;\&quot;* #,##0.00_-;_-&quot;\&quot;* &quot;-&quot;??_-;_-@_-"/>
    <numFmt numFmtId="336" formatCode="_-&quot;\&quot;* #,##0_-;\-&quot;\&quot;* #,##0_-;_-&quot;\&quot;* &quot;-&quot;_-;_-@_-"/>
    <numFmt numFmtId="337" formatCode="_(* #,##0.0_);_(* \(#,##0.0\);_(* &quot;-&quot;??_);_(@_)"/>
    <numFmt numFmtId="338" formatCode="[$¥-804]#,##0.00"/>
  </numFmts>
  <fonts count="287">
    <font>
      <sz val="10"/>
      <color theme="1"/>
      <name val="Arial"/>
      <family val="2"/>
    </font>
    <font>
      <sz val="10"/>
      <color theme="1"/>
      <name val="Calibri"/>
      <family val="2"/>
    </font>
    <font>
      <sz val="10"/>
      <color theme="1"/>
      <name val="Calibri"/>
      <family val="2"/>
    </font>
    <font>
      <sz val="11"/>
      <color theme="1"/>
      <name val="Calibri"/>
      <family val="2"/>
      <scheme val="minor"/>
    </font>
    <font>
      <sz val="10"/>
      <color theme="1"/>
      <name val="Calibri"/>
      <family val="2"/>
      <scheme val="minor"/>
    </font>
    <font>
      <sz val="10"/>
      <color indexed="8"/>
      <name val="Arial"/>
      <family val="2"/>
    </font>
    <font>
      <sz val="10"/>
      <name val="Arial"/>
      <family val="2"/>
    </font>
    <font>
      <b/>
      <sz val="10"/>
      <name val="Arial"/>
      <family val="2"/>
    </font>
    <font>
      <sz val="9"/>
      <color indexed="81"/>
      <name val="Tahoma"/>
      <family val="2"/>
    </font>
    <font>
      <b/>
      <sz val="9"/>
      <color indexed="81"/>
      <name val="Tahoma"/>
      <family val="2"/>
    </font>
    <font>
      <sz val="10"/>
      <color theme="1"/>
      <name val="Arial"/>
      <family val="2"/>
    </font>
    <font>
      <sz val="11"/>
      <color theme="1"/>
      <name val="Calibri"/>
      <family val="2"/>
      <scheme val="minor"/>
    </font>
    <font>
      <b/>
      <sz val="10"/>
      <color theme="1"/>
      <name val="Arial"/>
      <family val="2"/>
    </font>
    <font>
      <sz val="10"/>
      <color rgb="FFFF0000"/>
      <name val="Arial"/>
      <family val="2"/>
    </font>
    <font>
      <b/>
      <sz val="12"/>
      <color theme="1"/>
      <name val="Times New Roman"/>
      <family val="1"/>
    </font>
    <font>
      <sz val="9"/>
      <color theme="1"/>
      <name val="Arial"/>
      <family val="2"/>
    </font>
    <font>
      <b/>
      <sz val="14"/>
      <color theme="1"/>
      <name val="Arial"/>
      <family val="2"/>
    </font>
    <font>
      <b/>
      <sz val="12"/>
      <color theme="1"/>
      <name val="Arial"/>
      <family val="2"/>
    </font>
    <font>
      <b/>
      <sz val="12"/>
      <name val="Arial"/>
      <family val="2"/>
    </font>
    <font>
      <b/>
      <sz val="12"/>
      <color rgb="FFFF0000"/>
      <name val="Arial"/>
      <family val="2"/>
    </font>
    <font>
      <sz val="8"/>
      <name val="Arial"/>
      <family val="2"/>
    </font>
    <font>
      <u/>
      <sz val="10"/>
      <color theme="11"/>
      <name val="Arial"/>
      <family val="2"/>
    </font>
    <font>
      <sz val="1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4"/>
      <color theme="4"/>
      <name val="Arial"/>
      <family val="2"/>
    </font>
    <font>
      <sz val="12"/>
      <color theme="1"/>
      <name val="Arial"/>
      <family val="2"/>
    </font>
    <font>
      <sz val="12"/>
      <name val="Arial"/>
      <family val="2"/>
    </font>
    <font>
      <b/>
      <sz val="12"/>
      <color theme="3"/>
      <name val="Arial"/>
      <family val="2"/>
    </font>
    <font>
      <sz val="14"/>
      <color theme="3"/>
      <name val="Arial"/>
      <family val="2"/>
    </font>
    <font>
      <sz val="10"/>
      <color theme="3"/>
      <name val="Arial"/>
      <family val="2"/>
    </font>
    <font>
      <sz val="12"/>
      <color rgb="FFFF0000"/>
      <name val="Arial"/>
      <family val="2"/>
    </font>
    <font>
      <b/>
      <sz val="11"/>
      <color theme="1"/>
      <name val="Arial"/>
      <family val="2"/>
    </font>
    <font>
      <b/>
      <sz val="11"/>
      <color theme="1"/>
      <name val="Calibri"/>
      <family val="2"/>
      <scheme val="minor"/>
    </font>
    <font>
      <sz val="10"/>
      <color rgb="FFFF0000"/>
      <name val="Calibri"/>
      <family val="2"/>
      <scheme val="minor"/>
    </font>
    <font>
      <sz val="12"/>
      <color theme="3"/>
      <name val="Arial"/>
      <family val="2"/>
    </font>
    <font>
      <u/>
      <sz val="10"/>
      <color theme="10"/>
      <name val="Arial"/>
      <family val="2"/>
    </font>
    <font>
      <sz val="12"/>
      <name val="Calibri"/>
      <family val="2"/>
      <scheme val="minor"/>
    </font>
    <font>
      <b/>
      <sz val="12"/>
      <color theme="1"/>
      <name val="Calibri"/>
      <family val="2"/>
    </font>
    <font>
      <vertAlign val="superscript"/>
      <sz val="10"/>
      <color theme="1"/>
      <name val="Arial"/>
      <family val="2"/>
    </font>
    <font>
      <sz val="9"/>
      <name val="Arial"/>
      <family val="2"/>
    </font>
    <font>
      <b/>
      <sz val="11"/>
      <color theme="4"/>
      <name val="Arial"/>
      <family val="2"/>
    </font>
    <font>
      <sz val="11"/>
      <color theme="1"/>
      <name val="Arial"/>
      <family val="2"/>
    </font>
    <font>
      <sz val="9"/>
      <color rgb="FF000000"/>
      <name val="Tahoma"/>
      <family val="2"/>
    </font>
    <font>
      <i/>
      <sz val="10"/>
      <color theme="1"/>
      <name val="Calibri"/>
      <family val="2"/>
    </font>
    <font>
      <b/>
      <sz val="10"/>
      <name val="Calibri"/>
      <family val="2"/>
      <scheme val="minor"/>
    </font>
    <font>
      <sz val="10"/>
      <name val="Calibri"/>
      <family val="2"/>
    </font>
    <font>
      <sz val="5"/>
      <name val="Arial"/>
      <family val="2"/>
    </font>
    <font>
      <i/>
      <sz val="10"/>
      <color theme="1"/>
      <name val="Arial"/>
      <family val="2"/>
    </font>
    <font>
      <b/>
      <sz val="10"/>
      <color theme="4"/>
      <name val="Arial"/>
      <family val="2"/>
    </font>
    <font>
      <sz val="10"/>
      <color theme="4"/>
      <name val="Arial"/>
      <family val="2"/>
    </font>
    <font>
      <sz val="11"/>
      <color theme="3"/>
      <name val="Calibri"/>
      <family val="2"/>
      <scheme val="minor"/>
    </font>
    <font>
      <sz val="8"/>
      <color theme="1"/>
      <name val="Arial"/>
      <family val="2"/>
    </font>
    <font>
      <b/>
      <sz val="10"/>
      <color indexed="8"/>
      <name val="Arial"/>
      <family val="2"/>
    </font>
    <font>
      <b/>
      <sz val="10"/>
      <color theme="3"/>
      <name val="Arial"/>
      <family val="2"/>
    </font>
    <font>
      <sz val="11"/>
      <color rgb="FF000000"/>
      <name val="Calibri"/>
      <family val="2"/>
      <scheme val="minor"/>
    </font>
    <font>
      <b/>
      <sz val="16"/>
      <color rgb="FF1F487C"/>
      <name val="Calibri"/>
      <family val="2"/>
      <scheme val="minor"/>
    </font>
    <font>
      <sz val="9"/>
      <name val="System"/>
      <family val="2"/>
    </font>
    <font>
      <sz val="10"/>
      <color indexed="8"/>
      <name val="MS Sans Serif"/>
      <family val="2"/>
    </font>
    <font>
      <sz val="10"/>
      <name val="Helv"/>
    </font>
    <font>
      <sz val="10"/>
      <name val="Helvetica"/>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sz val="11"/>
      <name val="Arial"/>
      <family val="2"/>
    </font>
    <font>
      <b/>
      <sz val="8"/>
      <name val="TimesNewRomanPS"/>
      <family val="1"/>
    </font>
    <font>
      <sz val="12"/>
      <name val="±¼¸²Ã¼"/>
      <family val="3"/>
      <charset val="129"/>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sz val="10"/>
      <color indexed="8"/>
      <name val="Helvetica"/>
      <family val="2"/>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2"/>
      <color indexed="8"/>
      <name val="Helvetica"/>
      <family val="2"/>
    </font>
    <font>
      <b/>
      <sz val="12"/>
      <color indexed="22"/>
      <name val="Arial"/>
      <family val="2"/>
    </font>
    <font>
      <sz val="10"/>
      <name val="Palatino"/>
      <family val="1"/>
    </font>
    <font>
      <sz val="18"/>
      <name val="Palatino"/>
      <family val="1"/>
    </font>
    <font>
      <b/>
      <sz val="10"/>
      <color indexed="8"/>
      <name val="Helvetica"/>
      <family val="2"/>
    </font>
    <font>
      <i/>
      <sz val="14"/>
      <name val="Palatino"/>
      <family val="1"/>
    </font>
    <font>
      <b/>
      <sz val="11"/>
      <color indexed="56"/>
      <name val="Calibri"/>
      <family val="2"/>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b/>
      <i/>
      <sz val="16"/>
      <name val="Helv"/>
    </font>
    <font>
      <sz val="11"/>
      <color theme="1"/>
      <name val="Times New Roman"/>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sz val="8"/>
      <color indexed="8"/>
      <name val="Arial"/>
      <family val="2"/>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rgb="FF000000"/>
      <name val="Calibri"/>
      <family val="2"/>
      <charset val="1"/>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sz val="10"/>
      <color rgb="FF00B050"/>
      <name val="Arial"/>
      <family val="2"/>
    </font>
    <font>
      <b/>
      <sz val="8"/>
      <color theme="1"/>
      <name val="Calibri"/>
      <family val="2"/>
    </font>
    <font>
      <sz val="8"/>
      <color theme="1"/>
      <name val="Calibri"/>
      <family val="2"/>
    </font>
  </fonts>
  <fills count="64">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
      <patternFill patternType="solid">
        <fgColor rgb="FFCCFFFF"/>
        <bgColor rgb="FFCCFFFF"/>
      </patternFill>
    </fill>
    <fill>
      <patternFill patternType="solid">
        <fgColor theme="9" tint="0.59999389629810485"/>
        <bgColor indexed="64"/>
      </patternFill>
    </fill>
    <fill>
      <patternFill patternType="solid">
        <fgColor theme="0" tint="-0.14999847407452621"/>
        <bgColor rgb="FFEBF1DE"/>
      </patternFill>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bottom style="medium">
        <color indexed="64"/>
      </bottom>
      <diagonal/>
    </border>
    <border>
      <left/>
      <right style="thin">
        <color auto="1"/>
      </right>
      <top style="medium">
        <color indexed="64"/>
      </top>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bottom style="thick">
        <color indexed="62"/>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top/>
      <bottom style="thick">
        <color indexed="22"/>
      </bottom>
      <diagonal/>
    </border>
    <border>
      <left/>
      <right/>
      <top/>
      <bottom style="medium">
        <color indexed="30"/>
      </bottom>
      <diagonal/>
    </border>
  </borders>
  <cellStyleXfs count="4600">
    <xf numFmtId="0" fontId="0" fillId="0" borderId="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10"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0" fontId="37" fillId="0" borderId="0" applyNumberFormat="0" applyFill="0" applyBorder="0" applyAlignment="0" applyProtection="0"/>
    <xf numFmtId="0" fontId="4" fillId="0" borderId="0"/>
    <xf numFmtId="0" fontId="4" fillId="0" borderId="0"/>
    <xf numFmtId="0" fontId="4" fillId="0" borderId="0"/>
    <xf numFmtId="0" fontId="4" fillId="0" borderId="0"/>
    <xf numFmtId="0" fontId="25" fillId="0" borderId="0"/>
    <xf numFmtId="0" fontId="3" fillId="0" borderId="0"/>
    <xf numFmtId="0" fontId="3" fillId="0" borderId="0"/>
    <xf numFmtId="9" fontId="10" fillId="0" borderId="0" applyFont="0" applyFill="0" applyBorder="0" applyAlignment="0" applyProtection="0"/>
    <xf numFmtId="9" fontId="3" fillId="0" borderId="0" applyFont="0" applyFill="0" applyBorder="0" applyAlignment="0" applyProtection="0"/>
    <xf numFmtId="0" fontId="37" fillId="0" borderId="0" applyNumberFormat="0" applyFill="0" applyBorder="0" applyAlignment="0" applyProtection="0"/>
    <xf numFmtId="0" fontId="2" fillId="0" borderId="0"/>
    <xf numFmtId="9" fontId="25" fillId="0" borderId="0" applyFont="0" applyFill="0" applyBorder="0" applyAlignment="0" applyProtection="0"/>
    <xf numFmtId="173" fontId="6" fillId="0" borderId="0"/>
    <xf numFmtId="0" fontId="58" fillId="0" borderId="0" applyNumberFormat="0" applyFill="0" applyBorder="0" applyAlignment="0" applyProtection="0"/>
    <xf numFmtId="0" fontId="59" fillId="0" borderId="0"/>
    <xf numFmtId="0" fontId="60" fillId="0" borderId="0"/>
    <xf numFmtId="0" fontId="59" fillId="0" borderId="0"/>
    <xf numFmtId="174" fontId="41" fillId="0" borderId="0"/>
    <xf numFmtId="175" fontId="6" fillId="0" borderId="0"/>
    <xf numFmtId="176" fontId="7"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9" fillId="0" borderId="0" applyNumberFormat="0" applyFont="0" applyFill="0" applyBorder="0" applyAlignment="0" applyProtection="0"/>
    <xf numFmtId="44" fontId="6" fillId="0" borderId="0" applyFont="0" applyFill="0" applyBorder="0" applyAlignment="0" applyProtection="0"/>
    <xf numFmtId="17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3" fillId="0" borderId="0"/>
    <xf numFmtId="178" fontId="41" fillId="0" borderId="0" applyFont="0" applyFill="0" applyBorder="0" applyAlignment="0" applyProtection="0"/>
    <xf numFmtId="179" fontId="41" fillId="0" borderId="0" applyFont="0" applyFill="0" applyBorder="0" applyAlignment="0" applyProtection="0"/>
    <xf numFmtId="0" fontId="6" fillId="0" borderId="0"/>
    <xf numFmtId="173" fontId="6" fillId="0" borderId="0"/>
    <xf numFmtId="0" fontId="59" fillId="0" borderId="0" applyNumberFormat="0" applyFill="0" applyBorder="0" applyAlignment="0" applyProtection="0"/>
    <xf numFmtId="0" fontId="64" fillId="0" borderId="0"/>
    <xf numFmtId="173" fontId="60" fillId="0" borderId="0"/>
    <xf numFmtId="173" fontId="60" fillId="0" borderId="0"/>
    <xf numFmtId="173" fontId="5" fillId="0" borderId="0">
      <alignment vertical="top"/>
    </xf>
    <xf numFmtId="173" fontId="5" fillId="0" borderId="0">
      <alignment vertical="top"/>
    </xf>
    <xf numFmtId="173" fontId="5" fillId="0" borderId="0">
      <alignment vertical="top"/>
    </xf>
    <xf numFmtId="173" fontId="5" fillId="0" borderId="0">
      <alignment vertical="top"/>
    </xf>
    <xf numFmtId="173" fontId="5" fillId="0" borderId="0">
      <alignment vertical="top"/>
    </xf>
    <xf numFmtId="173" fontId="5" fillId="0" borderId="0">
      <alignment vertical="top"/>
    </xf>
    <xf numFmtId="173" fontId="6" fillId="0" borderId="0"/>
    <xf numFmtId="173" fontId="6" fillId="0" borderId="0"/>
    <xf numFmtId="173" fontId="6" fillId="0" borderId="0"/>
    <xf numFmtId="173" fontId="60"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73" fontId="59" fillId="0" borderId="0" applyNumberFormat="0" applyFill="0" applyBorder="0" applyAlignment="0" applyProtection="0"/>
    <xf numFmtId="0" fontId="59" fillId="0" borderId="0" applyNumberFormat="0" applyFill="0" applyBorder="0" applyAlignment="0" applyProtection="0"/>
    <xf numFmtId="173" fontId="59" fillId="0" borderId="0" applyNumberFormat="0" applyFill="0" applyBorder="0" applyAlignment="0" applyProtection="0"/>
    <xf numFmtId="0" fontId="59" fillId="0" borderId="0" applyNumberFormat="0" applyFill="0" applyBorder="0" applyAlignment="0" applyProtection="0"/>
    <xf numFmtId="0" fontId="6" fillId="0" borderId="0"/>
    <xf numFmtId="173" fontId="6"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173" fontId="65" fillId="0" borderId="0"/>
    <xf numFmtId="0" fontId="65" fillId="0" borderId="0"/>
    <xf numFmtId="0" fontId="6" fillId="0" borderId="0"/>
    <xf numFmtId="173" fontId="6" fillId="0" borderId="0"/>
    <xf numFmtId="0" fontId="6" fillId="0" borderId="0"/>
    <xf numFmtId="173" fontId="6"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5" fillId="0" borderId="0"/>
    <xf numFmtId="0" fontId="6" fillId="0" borderId="0"/>
    <xf numFmtId="0" fontId="6" fillId="0" borderId="0"/>
    <xf numFmtId="0" fontId="6" fillId="0" borderId="0"/>
    <xf numFmtId="0" fontId="6" fillId="0" borderId="0"/>
    <xf numFmtId="0" fontId="65" fillId="0" borderId="0"/>
    <xf numFmtId="0" fontId="65" fillId="0" borderId="0"/>
    <xf numFmtId="173" fontId="65" fillId="0" borderId="0"/>
    <xf numFmtId="173" fontId="65" fillId="0" borderId="0"/>
    <xf numFmtId="0" fontId="66"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0" fontId="59" fillId="0" borderId="0" applyNumberFormat="0" applyFill="0" applyBorder="0" applyAlignment="0" applyProtection="0"/>
    <xf numFmtId="0" fontId="66" fillId="0" borderId="0"/>
    <xf numFmtId="3" fontId="41" fillId="0" borderId="0"/>
    <xf numFmtId="173"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5" fillId="0" borderId="0"/>
    <xf numFmtId="0" fontId="65" fillId="0" borderId="0"/>
    <xf numFmtId="0" fontId="6" fillId="0" borderId="0"/>
    <xf numFmtId="173" fontId="6" fillId="0" borderId="0"/>
    <xf numFmtId="0" fontId="65" fillId="0" borderId="0"/>
    <xf numFmtId="0" fontId="65" fillId="0" borderId="0"/>
    <xf numFmtId="0" fontId="65" fillId="0" borderId="0"/>
    <xf numFmtId="0" fontId="65"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5" fillId="0" borderId="0"/>
    <xf numFmtId="0" fontId="6" fillId="0" borderId="0"/>
    <xf numFmtId="173" fontId="6" fillId="0" borderId="0"/>
    <xf numFmtId="0" fontId="6" fillId="0" borderId="0"/>
    <xf numFmtId="173" fontId="6" fillId="0" borderId="0"/>
    <xf numFmtId="3" fontId="41" fillId="0" borderId="0"/>
    <xf numFmtId="173" fontId="62" fillId="0" borderId="0"/>
    <xf numFmtId="0" fontId="62" fillId="0" borderId="0"/>
    <xf numFmtId="0" fontId="6" fillId="0" borderId="0"/>
    <xf numFmtId="0" fontId="6" fillId="0" borderId="0"/>
    <xf numFmtId="173"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17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0" fontId="6" fillId="0" borderId="0"/>
    <xf numFmtId="0" fontId="6" fillId="0" borderId="0"/>
    <xf numFmtId="0" fontId="6" fillId="0" borderId="0"/>
    <xf numFmtId="0" fontId="6" fillId="0" borderId="0"/>
    <xf numFmtId="0" fontId="62" fillId="0" borderId="0"/>
    <xf numFmtId="0" fontId="6" fillId="0" borderId="0"/>
    <xf numFmtId="173" fontId="6" fillId="0" borderId="0"/>
    <xf numFmtId="0" fontId="6" fillId="0" borderId="0"/>
    <xf numFmtId="0" fontId="6" fillId="0" borderId="0"/>
    <xf numFmtId="0" fontId="62" fillId="0" borderId="0"/>
    <xf numFmtId="173" fontId="62"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0" fontId="6" fillId="0" borderId="0"/>
    <xf numFmtId="17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0"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0" fontId="65"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73" fontId="60" fillId="0" borderId="0"/>
    <xf numFmtId="173" fontId="60" fillId="0" borderId="0"/>
    <xf numFmtId="173" fontId="60" fillId="0" borderId="0"/>
    <xf numFmtId="173" fontId="60" fillId="0" borderId="0"/>
    <xf numFmtId="173" fontId="6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0" fontId="66" fillId="0" borderId="0"/>
    <xf numFmtId="0" fontId="66" fillId="0" borderId="0"/>
    <xf numFmtId="173" fontId="62" fillId="0" borderId="0"/>
    <xf numFmtId="0" fontId="62" fillId="0" borderId="0"/>
    <xf numFmtId="173" fontId="62" fillId="0" borderId="0"/>
    <xf numFmtId="0" fontId="62" fillId="0" borderId="0"/>
    <xf numFmtId="173" fontId="62" fillId="0" borderId="0"/>
    <xf numFmtId="0" fontId="62" fillId="0" borderId="0"/>
    <xf numFmtId="173" fontId="62" fillId="0" borderId="0"/>
    <xf numFmtId="0" fontId="62" fillId="0" borderId="0"/>
    <xf numFmtId="173" fontId="62" fillId="0" borderId="0"/>
    <xf numFmtId="0" fontId="62" fillId="0" borderId="0"/>
    <xf numFmtId="173" fontId="62" fillId="0" borderId="0"/>
    <xf numFmtId="0" fontId="62" fillId="0" borderId="0"/>
    <xf numFmtId="173" fontId="62" fillId="0" borderId="0"/>
    <xf numFmtId="0" fontId="62" fillId="0" borderId="0"/>
    <xf numFmtId="173" fontId="62" fillId="0" borderId="0"/>
    <xf numFmtId="0" fontId="62" fillId="0" borderId="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0" fontId="41" fillId="0" borderId="0" applyFont="0" applyFill="0" applyBorder="0" applyAlignment="0" applyProtection="0"/>
    <xf numFmtId="181" fontId="6" fillId="0" borderId="0" applyFont="0" applyFill="0" applyBorder="0" applyAlignment="0" applyProtection="0"/>
    <xf numFmtId="0" fontId="6" fillId="0" borderId="0"/>
    <xf numFmtId="173" fontId="6" fillId="0" borderId="0"/>
    <xf numFmtId="182" fontId="6" fillId="0" borderId="0"/>
    <xf numFmtId="0" fontId="59" fillId="0" borderId="0" applyNumberFormat="0" applyFill="0" applyBorder="0" applyAlignment="0" applyProtection="0"/>
    <xf numFmtId="0" fontId="64" fillId="0" borderId="0"/>
    <xf numFmtId="0" fontId="66" fillId="0" borderId="0"/>
    <xf numFmtId="0" fontId="65" fillId="0" borderId="0"/>
    <xf numFmtId="0" fontId="6" fillId="0" borderId="0"/>
    <xf numFmtId="0" fontId="64" fillId="0" borderId="0"/>
    <xf numFmtId="0" fontId="6" fillId="0" borderId="0"/>
    <xf numFmtId="173" fontId="6" fillId="0" borderId="0"/>
    <xf numFmtId="0" fontId="65" fillId="0" borderId="0"/>
    <xf numFmtId="0" fontId="65" fillId="0" borderId="0"/>
    <xf numFmtId="0" fontId="67" fillId="0" borderId="0"/>
    <xf numFmtId="0" fontId="6" fillId="0" borderId="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0" fontId="41" fillId="0" borderId="0" applyFont="0" applyFill="0" applyBorder="0" applyAlignment="0" applyProtection="0"/>
    <xf numFmtId="184"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0" fontId="41" fillId="0" borderId="0" applyFont="0" applyFill="0" applyBorder="0" applyAlignment="0" applyProtection="0"/>
    <xf numFmtId="185" fontId="6" fillId="0" borderId="0" applyFont="0" applyFill="0" applyBorder="0" applyAlignment="0" applyProtection="0"/>
    <xf numFmtId="0" fontId="59" fillId="0" borderId="0" applyNumberFormat="0" applyFill="0" applyBorder="0" applyAlignment="0" applyProtection="0"/>
    <xf numFmtId="0" fontId="6" fillId="0" borderId="0"/>
    <xf numFmtId="173" fontId="6" fillId="0" borderId="0"/>
    <xf numFmtId="173" fontId="62" fillId="0" borderId="0"/>
    <xf numFmtId="0" fontId="62" fillId="0" borderId="0"/>
    <xf numFmtId="173" fontId="62" fillId="0" borderId="0"/>
    <xf numFmtId="0" fontId="62" fillId="0" borderId="0"/>
    <xf numFmtId="0" fontId="62" fillId="0" borderId="0"/>
    <xf numFmtId="0" fontId="66" fillId="0" borderId="0"/>
    <xf numFmtId="0" fontId="66" fillId="0" borderId="0"/>
    <xf numFmtId="0" fontId="6" fillId="0" borderId="0"/>
    <xf numFmtId="173" fontId="6" fillId="0" borderId="0"/>
    <xf numFmtId="173" fontId="65" fillId="0" borderId="0"/>
    <xf numFmtId="0" fontId="6" fillId="0" borderId="0"/>
    <xf numFmtId="0" fontId="6" fillId="0" borderId="0"/>
    <xf numFmtId="173" fontId="6" fillId="0" borderId="0"/>
    <xf numFmtId="0" fontId="64" fillId="0" borderId="0"/>
    <xf numFmtId="0" fontId="65" fillId="0" borderId="0"/>
    <xf numFmtId="0" fontId="65" fillId="0" borderId="0"/>
    <xf numFmtId="0" fontId="6" fillId="0" borderId="0"/>
    <xf numFmtId="0" fontId="6" fillId="0" borderId="0"/>
    <xf numFmtId="0" fontId="6" fillId="0" borderId="0"/>
    <xf numFmtId="0"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5" fillId="0" borderId="0"/>
    <xf numFmtId="0" fontId="65" fillId="0" borderId="0"/>
    <xf numFmtId="0" fontId="6" fillId="0" borderId="0"/>
    <xf numFmtId="173" fontId="6" fillId="0" borderId="0"/>
    <xf numFmtId="0" fontId="6" fillId="0" borderId="0"/>
    <xf numFmtId="173" fontId="6" fillId="0" borderId="0"/>
    <xf numFmtId="0" fontId="64" fillId="0" borderId="0"/>
    <xf numFmtId="0" fontId="6" fillId="0" borderId="0"/>
    <xf numFmtId="173" fontId="6" fillId="0" borderId="0"/>
    <xf numFmtId="0" fontId="6" fillId="0" borderId="0"/>
    <xf numFmtId="173" fontId="6" fillId="0" borderId="0"/>
    <xf numFmtId="173" fontId="6" fillId="0" borderId="0"/>
    <xf numFmtId="0" fontId="6" fillId="0" borderId="0"/>
    <xf numFmtId="0" fontId="60" fillId="0" borderId="0"/>
    <xf numFmtId="0" fontId="6" fillId="0" borderId="0"/>
    <xf numFmtId="173" fontId="6" fillId="0" borderId="0"/>
    <xf numFmtId="173" fontId="62" fillId="0" borderId="0"/>
    <xf numFmtId="0" fontId="65" fillId="0" borderId="0"/>
    <xf numFmtId="0" fontId="65" fillId="0" borderId="0"/>
    <xf numFmtId="186" fontId="41" fillId="0" borderId="0" applyFont="0" applyFill="0" applyBorder="0" applyAlignment="0" applyProtection="0"/>
    <xf numFmtId="0" fontId="6" fillId="0" borderId="0"/>
    <xf numFmtId="173" fontId="6"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0" fontId="6" fillId="0" borderId="0"/>
    <xf numFmtId="173" fontId="6" fillId="0" borderId="0"/>
    <xf numFmtId="0" fontId="64"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5" fillId="0" borderId="0"/>
    <xf numFmtId="173" fontId="60" fillId="0" borderId="0"/>
    <xf numFmtId="0" fontId="6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5" fillId="0" borderId="0"/>
    <xf numFmtId="0" fontId="65"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0" fontId="6" fillId="0" borderId="0"/>
    <xf numFmtId="173" fontId="6" fillId="0" borderId="0"/>
    <xf numFmtId="0" fontId="65"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173" fontId="60" fillId="0" borderId="0"/>
    <xf numFmtId="0" fontId="60" fillId="0" borderId="0"/>
    <xf numFmtId="0" fontId="60" fillId="0" borderId="0"/>
    <xf numFmtId="0" fontId="60" fillId="0" borderId="0"/>
    <xf numFmtId="0" fontId="60" fillId="0" borderId="0"/>
    <xf numFmtId="0" fontId="6" fillId="0" borderId="0"/>
    <xf numFmtId="173" fontId="6" fillId="0" borderId="0"/>
    <xf numFmtId="0" fontId="6" fillId="0" borderId="0"/>
    <xf numFmtId="173" fontId="6" fillId="0" borderId="0"/>
    <xf numFmtId="0" fontId="6" fillId="0" borderId="0"/>
    <xf numFmtId="173" fontId="6" fillId="0" borderId="0"/>
    <xf numFmtId="0" fontId="60" fillId="0" borderId="0"/>
    <xf numFmtId="0" fontId="6" fillId="0" borderId="0"/>
    <xf numFmtId="173" fontId="6"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5" fillId="0" borderId="0"/>
    <xf numFmtId="0" fontId="66" fillId="0" borderId="0"/>
    <xf numFmtId="3" fontId="41" fillId="0" borderId="0"/>
    <xf numFmtId="3" fontId="4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4" fillId="0" borderId="0"/>
    <xf numFmtId="0" fontId="64" fillId="0" borderId="0"/>
    <xf numFmtId="0" fontId="65" fillId="0" borderId="0"/>
    <xf numFmtId="173" fontId="6" fillId="0" borderId="0"/>
    <xf numFmtId="0" fontId="6" fillId="0" borderId="0"/>
    <xf numFmtId="173" fontId="6" fillId="0" borderId="0"/>
    <xf numFmtId="0" fontId="6" fillId="0" borderId="0"/>
    <xf numFmtId="173" fontId="65" fillId="0" borderId="0"/>
    <xf numFmtId="0" fontId="6" fillId="0" borderId="0"/>
    <xf numFmtId="173" fontId="6"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1" fillId="14" borderId="0" applyNumberFormat="0" applyFont="0" applyAlignment="0" applyProtection="0"/>
    <xf numFmtId="173" fontId="62" fillId="0" borderId="0"/>
    <xf numFmtId="0" fontId="62" fillId="0" borderId="0"/>
    <xf numFmtId="0" fontId="6" fillId="0" borderId="0"/>
    <xf numFmtId="173" fontId="6" fillId="0" borderId="0"/>
    <xf numFmtId="0" fontId="66" fillId="0" borderId="0"/>
    <xf numFmtId="0" fontId="66" fillId="0" borderId="0"/>
    <xf numFmtId="0" fontId="6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 fillId="0" borderId="0"/>
    <xf numFmtId="173" fontId="6" fillId="0" borderId="0"/>
    <xf numFmtId="0" fontId="6" fillId="0" borderId="0"/>
    <xf numFmtId="17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173" fontId="62" fillId="0" borderId="0"/>
    <xf numFmtId="0" fontId="62" fillId="0" borderId="0"/>
    <xf numFmtId="0" fontId="66" fillId="0" borderId="0"/>
    <xf numFmtId="173" fontId="6" fillId="0" borderId="0"/>
    <xf numFmtId="0" fontId="6" fillId="0" borderId="0"/>
    <xf numFmtId="0" fontId="66" fillId="0" borderId="0"/>
    <xf numFmtId="0" fontId="6" fillId="0" borderId="0"/>
    <xf numFmtId="173" fontId="6" fillId="0" borderId="0"/>
    <xf numFmtId="0" fontId="66" fillId="0" borderId="0"/>
    <xf numFmtId="0" fontId="6" fillId="0" borderId="0"/>
    <xf numFmtId="173" fontId="6" fillId="0" borderId="0"/>
    <xf numFmtId="173" fontId="6" fillId="0" borderId="0"/>
    <xf numFmtId="0" fontId="60" fillId="0" borderId="0"/>
    <xf numFmtId="0" fontId="6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173" fontId="62"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0" borderId="0"/>
    <xf numFmtId="0" fontId="66" fillId="0" borderId="0"/>
    <xf numFmtId="0" fontId="6" fillId="0" borderId="0"/>
    <xf numFmtId="173" fontId="6" fillId="0" borderId="0"/>
    <xf numFmtId="0" fontId="6" fillId="0" borderId="0"/>
    <xf numFmtId="173"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0" borderId="0"/>
    <xf numFmtId="173" fontId="6" fillId="0" borderId="0"/>
    <xf numFmtId="0" fontId="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0" fontId="41" fillId="0" borderId="0" applyFont="0" applyFill="0" applyBorder="0" applyAlignment="0" applyProtection="0"/>
    <xf numFmtId="188"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0" fontId="41" fillId="0" borderId="0" applyFont="0" applyFill="0" applyBorder="0" applyAlignment="0" applyProtection="0"/>
    <xf numFmtId="189" fontId="28" fillId="0" borderId="0" applyFill="0" applyAlignment="0" applyProtection="0"/>
    <xf numFmtId="190" fontId="6" fillId="0" borderId="0" applyFont="0" applyFill="0" applyBorder="0" applyProtection="0">
      <alignment horizontal="right"/>
    </xf>
    <xf numFmtId="173" fontId="64" fillId="0" borderId="0"/>
    <xf numFmtId="173" fontId="62" fillId="0" borderId="0"/>
    <xf numFmtId="0" fontId="62" fillId="0" borderId="0"/>
    <xf numFmtId="0" fontId="66" fillId="0" borderId="0"/>
    <xf numFmtId="173" fontId="62" fillId="0" borderId="0"/>
    <xf numFmtId="0" fontId="62" fillId="0" borderId="0"/>
    <xf numFmtId="173" fontId="62"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6" fillId="0" borderId="0"/>
    <xf numFmtId="0" fontId="66" fillId="0" borderId="0"/>
    <xf numFmtId="173" fontId="62" fillId="0" borderId="0"/>
    <xf numFmtId="0" fontId="62" fillId="0" borderId="0"/>
    <xf numFmtId="173" fontId="62" fillId="0" borderId="0"/>
    <xf numFmtId="0" fontId="65" fillId="0" borderId="0"/>
    <xf numFmtId="0" fontId="6" fillId="0" borderId="0"/>
    <xf numFmtId="173" fontId="6" fillId="0" borderId="0"/>
    <xf numFmtId="0" fontId="6" fillId="0" borderId="0"/>
    <xf numFmtId="0" fontId="62" fillId="0" borderId="0"/>
    <xf numFmtId="0" fontId="65" fillId="0" borderId="0"/>
    <xf numFmtId="0" fontId="65" fillId="0" borderId="0"/>
    <xf numFmtId="0" fontId="6" fillId="0" borderId="0"/>
    <xf numFmtId="173" fontId="6" fillId="0" borderId="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0" fontId="41"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4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0" fontId="65" fillId="0" borderId="0"/>
    <xf numFmtId="0" fontId="62"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5" fillId="0" borderId="0"/>
    <xf numFmtId="0" fontId="65" fillId="0" borderId="0"/>
    <xf numFmtId="0" fontId="6" fillId="0" borderId="0"/>
    <xf numFmtId="0" fontId="6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0" fontId="65" fillId="0" borderId="0"/>
    <xf numFmtId="3" fontId="41" fillId="0" borderId="0"/>
    <xf numFmtId="0" fontId="6" fillId="0" borderId="0"/>
    <xf numFmtId="0" fontId="6" fillId="0" borderId="0"/>
    <xf numFmtId="173" fontId="6" fillId="0" borderId="0"/>
    <xf numFmtId="0" fontId="6"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5" fillId="0" borderId="0"/>
    <xf numFmtId="0" fontId="65"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5" fillId="0" borderId="0"/>
    <xf numFmtId="0" fontId="65" fillId="0" borderId="0"/>
    <xf numFmtId="0" fontId="6" fillId="0" borderId="0"/>
    <xf numFmtId="173" fontId="6" fillId="0" borderId="0"/>
    <xf numFmtId="0" fontId="65" fillId="0" borderId="0"/>
    <xf numFmtId="0"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4" fillId="0" borderId="0"/>
    <xf numFmtId="0" fontId="6" fillId="0" borderId="0"/>
    <xf numFmtId="173" fontId="6" fillId="0" borderId="0"/>
    <xf numFmtId="0" fontId="65" fillId="0" borderId="0"/>
    <xf numFmtId="0" fontId="65" fillId="0" borderId="0"/>
    <xf numFmtId="0" fontId="65" fillId="0" borderId="0"/>
    <xf numFmtId="0" fontId="6" fillId="0" borderId="0"/>
    <xf numFmtId="173" fontId="6" fillId="0" borderId="0"/>
    <xf numFmtId="0" fontId="6" fillId="0" borderId="0"/>
    <xf numFmtId="173" fontId="6" fillId="0" borderId="0"/>
    <xf numFmtId="3" fontId="41" fillId="0" borderId="0"/>
    <xf numFmtId="0" fontId="65" fillId="0" borderId="0"/>
    <xf numFmtId="0" fontId="6" fillId="0" borderId="0"/>
    <xf numFmtId="0" fontId="59" fillId="0" borderId="0" applyNumberFormat="0" applyFill="0" applyBorder="0" applyAlignment="0" applyProtection="0"/>
    <xf numFmtId="0" fontId="6" fillId="0" borderId="0"/>
    <xf numFmtId="173" fontId="6" fillId="0" borderId="0"/>
    <xf numFmtId="0" fontId="6" fillId="0" borderId="0"/>
    <xf numFmtId="173" fontId="6" fillId="0" borderId="0"/>
    <xf numFmtId="0" fontId="6" fillId="0" borderId="0"/>
    <xf numFmtId="0" fontId="60" fillId="0" borderId="0"/>
    <xf numFmtId="0" fontId="64" fillId="0" borderId="0"/>
    <xf numFmtId="0" fontId="64" fillId="0" borderId="0"/>
    <xf numFmtId="0" fontId="65" fillId="0" borderId="0"/>
    <xf numFmtId="0" fontId="6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0" fontId="65" fillId="0" borderId="0"/>
    <xf numFmtId="0" fontId="59" fillId="0" borderId="0" applyNumberFormat="0" applyFill="0" applyBorder="0" applyAlignment="0" applyProtection="0"/>
    <xf numFmtId="0" fontId="65" fillId="0" borderId="0"/>
    <xf numFmtId="173" fontId="60" fillId="0" borderId="0"/>
    <xf numFmtId="0" fontId="60" fillId="0" borderId="0"/>
    <xf numFmtId="173" fontId="60" fillId="0" borderId="0"/>
    <xf numFmtId="0" fontId="6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 fillId="0" borderId="0"/>
    <xf numFmtId="173" fontId="6" fillId="0" borderId="0"/>
    <xf numFmtId="0" fontId="62" fillId="0" borderId="0"/>
    <xf numFmtId="0" fontId="6" fillId="0" borderId="0"/>
    <xf numFmtId="173" fontId="6" fillId="0" borderId="0"/>
    <xf numFmtId="0" fontId="6" fillId="0" borderId="0"/>
    <xf numFmtId="173"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0" fontId="6" fillId="0" borderId="0"/>
    <xf numFmtId="173" fontId="6" fillId="0" borderId="0"/>
    <xf numFmtId="0" fontId="6" fillId="0" borderId="0"/>
    <xf numFmtId="0" fontId="6"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5" fillId="0" borderId="0"/>
    <xf numFmtId="0" fontId="6" fillId="0" borderId="0"/>
    <xf numFmtId="0" fontId="62" fillId="0" borderId="0"/>
    <xf numFmtId="0" fontId="6" fillId="0" borderId="0"/>
    <xf numFmtId="173" fontId="6" fillId="0" borderId="0"/>
    <xf numFmtId="0" fontId="6" fillId="0" borderId="0"/>
    <xf numFmtId="173" fontId="6" fillId="0" borderId="0"/>
    <xf numFmtId="173" fontId="6" fillId="0" borderId="0"/>
    <xf numFmtId="0" fontId="6" fillId="0" borderId="0"/>
    <xf numFmtId="173" fontId="6" fillId="0" borderId="0"/>
    <xf numFmtId="0" fontId="6" fillId="0" borderId="0"/>
    <xf numFmtId="173" fontId="60" fillId="0" borderId="0"/>
    <xf numFmtId="0" fontId="60" fillId="0" borderId="0"/>
    <xf numFmtId="0" fontId="69" fillId="0" borderId="0" applyNumberFormat="0" applyFill="0" applyBorder="0" applyProtection="0">
      <alignment vertical="top"/>
    </xf>
    <xf numFmtId="0" fontId="69" fillId="0" borderId="0" applyNumberFormat="0" applyFill="0" applyBorder="0" applyProtection="0">
      <alignment vertical="top"/>
    </xf>
    <xf numFmtId="0" fontId="69" fillId="0" borderId="0" applyNumberFormat="0" applyFill="0" applyBorder="0" applyProtection="0">
      <alignment vertical="top"/>
    </xf>
    <xf numFmtId="0" fontId="6" fillId="0" borderId="0"/>
    <xf numFmtId="173" fontId="6" fillId="0" borderId="0"/>
    <xf numFmtId="0" fontId="6" fillId="0" borderId="0"/>
    <xf numFmtId="0" fontId="6" fillId="0" borderId="0"/>
    <xf numFmtId="173" fontId="6" fillId="0" borderId="0"/>
    <xf numFmtId="0" fontId="6" fillId="0" borderId="0"/>
    <xf numFmtId="173" fontId="6" fillId="0" borderId="0"/>
    <xf numFmtId="0" fontId="6" fillId="0" borderId="0"/>
    <xf numFmtId="173"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4" fillId="0" borderId="0"/>
    <xf numFmtId="0" fontId="64" fillId="0" borderId="0"/>
    <xf numFmtId="0" fontId="64" fillId="0" borderId="0"/>
    <xf numFmtId="0" fontId="66" fillId="0" borderId="0"/>
    <xf numFmtId="0" fontId="70" fillId="0" borderId="24" applyNumberFormat="0" applyFill="0" applyAlignment="0" applyProtection="0"/>
    <xf numFmtId="0" fontId="6" fillId="0" borderId="0"/>
    <xf numFmtId="173" fontId="6" fillId="0" borderId="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1" fillId="0" borderId="25" applyNumberFormat="0" applyFill="0" applyProtection="0">
      <alignment horizontal="center"/>
    </xf>
    <xf numFmtId="0" fontId="71" fillId="0" borderId="25" applyNumberFormat="0" applyFill="0" applyProtection="0">
      <alignment horizontal="center"/>
    </xf>
    <xf numFmtId="0" fontId="71" fillId="0" borderId="25" applyNumberFormat="0" applyFill="0" applyProtection="0">
      <alignment horizontal="center"/>
    </xf>
    <xf numFmtId="0" fontId="71" fillId="0" borderId="25" applyNumberFormat="0" applyFill="0" applyProtection="0">
      <alignment horizontal="center"/>
    </xf>
    <xf numFmtId="0" fontId="71" fillId="0" borderId="25" applyNumberFormat="0" applyFill="0" applyProtection="0">
      <alignment horizontal="center"/>
    </xf>
    <xf numFmtId="0" fontId="71" fillId="0" borderId="25" applyNumberFormat="0" applyFill="0" applyProtection="0">
      <alignment horizontal="center"/>
    </xf>
    <xf numFmtId="0" fontId="71" fillId="0" borderId="25" applyNumberFormat="0" applyFill="0" applyProtection="0">
      <alignment horizontal="center"/>
    </xf>
    <xf numFmtId="0" fontId="71" fillId="0" borderId="25" applyNumberFormat="0" applyFill="0" applyProtection="0">
      <alignment horizontal="center"/>
    </xf>
    <xf numFmtId="0" fontId="71" fillId="0" borderId="25" applyNumberFormat="0" applyFill="0" applyProtection="0">
      <alignment horizontal="center"/>
    </xf>
    <xf numFmtId="0" fontId="71" fillId="0" borderId="25" applyNumberFormat="0" applyFill="0" applyProtection="0">
      <alignment horizontal="center"/>
    </xf>
    <xf numFmtId="0" fontId="71" fillId="0" borderId="25" applyNumberFormat="0" applyFill="0" applyProtection="0">
      <alignment horizontal="center"/>
    </xf>
    <xf numFmtId="0" fontId="71" fillId="0" borderId="25" applyNumberFormat="0" applyFill="0" applyProtection="0">
      <alignment horizontal="center"/>
    </xf>
    <xf numFmtId="0" fontId="71" fillId="0" borderId="25" applyNumberFormat="0" applyFill="0" applyProtection="0">
      <alignment horizontal="center"/>
    </xf>
    <xf numFmtId="0" fontId="71" fillId="0" borderId="25" applyNumberFormat="0" applyFill="0" applyProtection="0">
      <alignment horizontal="center"/>
    </xf>
    <xf numFmtId="0" fontId="71" fillId="0" borderId="25" applyNumberFormat="0" applyFill="0" applyProtection="0">
      <alignment horizontal="center"/>
    </xf>
    <xf numFmtId="0" fontId="71" fillId="0" borderId="25" applyNumberFormat="0" applyFill="0" applyProtection="0">
      <alignment horizontal="center"/>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1" fillId="0" borderId="0" applyNumberFormat="0" applyFill="0" applyBorder="0" applyProtection="0">
      <alignment horizontal="left"/>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72" fillId="0" borderId="0" applyNumberFormat="0" applyFill="0" applyBorder="0" applyProtection="0">
      <alignment horizontal="centerContinuous"/>
    </xf>
    <xf numFmtId="0" fontId="6" fillId="0" borderId="0"/>
    <xf numFmtId="173" fontId="6" fillId="0" borderId="0"/>
    <xf numFmtId="0" fontId="6" fillId="0" borderId="0"/>
    <xf numFmtId="173" fontId="6" fillId="0" borderId="0"/>
    <xf numFmtId="0" fontId="6" fillId="0" borderId="0"/>
    <xf numFmtId="0" fontId="6" fillId="0" borderId="0"/>
    <xf numFmtId="173" fontId="6" fillId="0" borderId="0"/>
    <xf numFmtId="0"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 fillId="0" borderId="0"/>
    <xf numFmtId="173" fontId="6" fillId="0" borderId="0"/>
    <xf numFmtId="0" fontId="64" fillId="0" borderId="0"/>
    <xf numFmtId="0" fontId="64" fillId="0" borderId="0"/>
    <xf numFmtId="0" fontId="64" fillId="0" borderId="0"/>
    <xf numFmtId="0" fontId="64" fillId="0" borderId="0"/>
    <xf numFmtId="0" fontId="64" fillId="0" borderId="0"/>
    <xf numFmtId="0" fontId="64" fillId="0" borderId="0"/>
    <xf numFmtId="173" fontId="62" fillId="0" borderId="0"/>
    <xf numFmtId="0" fontId="62" fillId="0" borderId="0"/>
    <xf numFmtId="0" fontId="6" fillId="0" borderId="0"/>
    <xf numFmtId="173" fontId="6" fillId="0" borderId="0"/>
    <xf numFmtId="0" fontId="6" fillId="0" borderId="0"/>
    <xf numFmtId="0" fontId="6" fillId="0" borderId="0"/>
    <xf numFmtId="173" fontId="6" fillId="0" borderId="0"/>
    <xf numFmtId="173" fontId="6" fillId="0" borderId="0"/>
    <xf numFmtId="0" fontId="6" fillId="0" borderId="0"/>
    <xf numFmtId="173" fontId="6" fillId="0" borderId="0"/>
    <xf numFmtId="173" fontId="6" fillId="0" borderId="0"/>
    <xf numFmtId="173" fontId="6" fillId="0" borderId="0"/>
    <xf numFmtId="173" fontId="6" fillId="0" borderId="0"/>
    <xf numFmtId="0" fontId="60" fillId="0" borderId="0"/>
    <xf numFmtId="0" fontId="65" fillId="0" borderId="0"/>
    <xf numFmtId="0" fontId="6" fillId="0" borderId="0"/>
    <xf numFmtId="173" fontId="6" fillId="0" borderId="0"/>
    <xf numFmtId="0" fontId="6" fillId="0" borderId="0"/>
    <xf numFmtId="173" fontId="6" fillId="0" borderId="0"/>
    <xf numFmtId="0" fontId="65" fillId="0" borderId="0"/>
    <xf numFmtId="0" fontId="6" fillId="0" borderId="0"/>
    <xf numFmtId="17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xf numFmtId="0" fontId="6" fillId="0" borderId="0"/>
    <xf numFmtId="0" fontId="73" fillId="15" borderId="0" applyNumberFormat="0" applyBorder="0" applyAlignment="0" applyProtection="0">
      <alignment vertical="center"/>
    </xf>
    <xf numFmtId="0" fontId="74" fillId="0" borderId="26" applyNumberFormat="0" applyFill="0" applyAlignment="0" applyProtection="0">
      <alignment vertical="center"/>
    </xf>
    <xf numFmtId="0" fontId="75" fillId="14" borderId="27" applyNumberFormat="0" applyAlignment="0" applyProtection="0">
      <alignment vertical="center"/>
    </xf>
    <xf numFmtId="0" fontId="76" fillId="16" borderId="28" applyNumberFormat="0" applyAlignment="0" applyProtection="0">
      <alignment vertical="center"/>
    </xf>
    <xf numFmtId="193" fontId="6" fillId="0" borderId="0" applyFont="0" applyFill="0" applyBorder="0" applyAlignment="0" applyProtection="0"/>
    <xf numFmtId="194" fontId="6" fillId="0" borderId="0" applyFont="0" applyFill="0" applyBorder="0" applyAlignment="0" applyProtection="0"/>
    <xf numFmtId="0" fontId="77" fillId="14" borderId="0" applyNumberFormat="0" applyBorder="0" applyAlignment="0" applyProtection="0">
      <alignment vertical="center"/>
    </xf>
    <xf numFmtId="9" fontId="6" fillId="17" borderId="0"/>
    <xf numFmtId="0" fontId="6" fillId="0" borderId="0"/>
    <xf numFmtId="0" fontId="78" fillId="0" borderId="0" applyNumberFormat="0" applyFill="0" applyBorder="0" applyAlignment="0" applyProtection="0">
      <alignment vertical="center"/>
    </xf>
    <xf numFmtId="0" fontId="79" fillId="18" borderId="0" applyNumberFormat="0" applyBorder="0" applyAlignment="0" applyProtection="0">
      <alignment vertical="center"/>
    </xf>
    <xf numFmtId="0" fontId="79" fillId="19" borderId="0" applyNumberFormat="0" applyBorder="0" applyAlignment="0" applyProtection="0">
      <alignment vertical="center"/>
    </xf>
    <xf numFmtId="0" fontId="79" fillId="20" borderId="0" applyNumberFormat="0" applyBorder="0" applyAlignment="0" applyProtection="0">
      <alignment vertical="center"/>
    </xf>
    <xf numFmtId="0" fontId="79" fillId="21" borderId="0" applyNumberFormat="0" applyBorder="0" applyAlignment="0" applyProtection="0">
      <alignment vertical="center"/>
    </xf>
    <xf numFmtId="0" fontId="79" fillId="22" borderId="0" applyNumberFormat="0" applyBorder="0" applyAlignment="0" applyProtection="0">
      <alignment vertical="center"/>
    </xf>
    <xf numFmtId="0" fontId="79" fillId="23" borderId="0" applyNumberFormat="0" applyBorder="0" applyAlignment="0" applyProtection="0">
      <alignment vertical="center"/>
    </xf>
    <xf numFmtId="0" fontId="80" fillId="0" borderId="0" applyNumberFormat="0" applyFill="0" applyBorder="0" applyAlignment="0" applyProtection="0">
      <alignment vertical="top"/>
      <protection locked="0"/>
    </xf>
    <xf numFmtId="0" fontId="81" fillId="0" borderId="0"/>
    <xf numFmtId="0" fontId="82" fillId="0" borderId="0"/>
    <xf numFmtId="195" fontId="83" fillId="0" borderId="0" applyFont="0" applyFill="0" applyBorder="0" applyAlignment="0" applyProtection="0"/>
    <xf numFmtId="196" fontId="84" fillId="0" borderId="0" applyFont="0" applyFill="0" applyBorder="0" applyAlignment="0" applyProtection="0"/>
    <xf numFmtId="0" fontId="62" fillId="0" borderId="0"/>
    <xf numFmtId="0" fontId="62" fillId="0" borderId="0"/>
    <xf numFmtId="182" fontId="6" fillId="0" borderId="0"/>
    <xf numFmtId="0" fontId="6" fillId="0" borderId="0"/>
    <xf numFmtId="166" fontId="83" fillId="0" borderId="0" applyFont="0" applyFill="0" applyBorder="0" applyAlignment="0" applyProtection="0"/>
    <xf numFmtId="10" fontId="83" fillId="0" borderId="0" applyFont="0" applyFill="0" applyBorder="0" applyAlignment="0" applyProtection="0"/>
    <xf numFmtId="5" fontId="85" fillId="3" borderId="0" applyFont="0" applyFill="0" applyBorder="0" applyAlignment="0" applyProtection="0"/>
    <xf numFmtId="197" fontId="60" fillId="0" borderId="0">
      <alignment horizontal="center"/>
    </xf>
    <xf numFmtId="0" fontId="86" fillId="0" borderId="0" applyNumberFormat="0" applyFill="0" applyBorder="0" applyAlignment="0" applyProtection="0">
      <alignment vertical="center"/>
    </xf>
    <xf numFmtId="0" fontId="87" fillId="0" borderId="29" applyNumberFormat="0" applyFill="0" applyAlignment="0" applyProtection="0">
      <alignment vertical="center"/>
    </xf>
    <xf numFmtId="0" fontId="88" fillId="0" borderId="30" applyNumberFormat="0" applyFill="0" applyAlignment="0" applyProtection="0">
      <alignment vertical="center"/>
    </xf>
    <xf numFmtId="0" fontId="89" fillId="0" borderId="31" applyNumberFormat="0" applyFill="0" applyAlignment="0" applyProtection="0">
      <alignment vertical="center"/>
    </xf>
    <xf numFmtId="0" fontId="89" fillId="0" borderId="0" applyNumberFormat="0" applyFill="0" applyBorder="0" applyAlignment="0" applyProtection="0">
      <alignment vertical="center"/>
    </xf>
    <xf numFmtId="0" fontId="90" fillId="24" borderId="0" applyNumberFormat="0" applyBorder="0" applyAlignment="0" applyProtection="0">
      <alignment vertical="center"/>
    </xf>
    <xf numFmtId="0" fontId="90" fillId="25" borderId="0" applyNumberFormat="0" applyBorder="0" applyAlignment="0" applyProtection="0">
      <alignment vertical="center"/>
    </xf>
    <xf numFmtId="0" fontId="90" fillId="26" borderId="0" applyNumberFormat="0" applyBorder="0" applyAlignment="0" applyProtection="0">
      <alignment vertical="center"/>
    </xf>
    <xf numFmtId="0" fontId="90" fillId="27" borderId="0" applyNumberFormat="0" applyBorder="0" applyAlignment="0" applyProtection="0">
      <alignment vertical="center"/>
    </xf>
    <xf numFmtId="0" fontId="90" fillId="15" borderId="0" applyNumberFormat="0" applyBorder="0" applyAlignment="0" applyProtection="0">
      <alignment vertical="center"/>
    </xf>
    <xf numFmtId="0" fontId="90" fillId="26" borderId="0" applyNumberFormat="0" applyBorder="0" applyAlignment="0" applyProtection="0">
      <alignment vertical="center"/>
    </xf>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15" borderId="0" applyNumberFormat="0" applyBorder="0" applyAlignment="0" applyProtection="0"/>
    <xf numFmtId="0" fontId="91" fillId="32" borderId="0" applyNumberFormat="0" applyBorder="0" applyAlignment="0" applyProtection="0"/>
    <xf numFmtId="0" fontId="92" fillId="28" borderId="0" applyNumberFormat="0" applyBorder="0" applyAlignment="0" applyProtection="0">
      <alignment vertical="center"/>
    </xf>
    <xf numFmtId="0" fontId="92" fillId="29" borderId="0" applyNumberFormat="0" applyBorder="0" applyAlignment="0" applyProtection="0">
      <alignment vertical="center"/>
    </xf>
    <xf numFmtId="0" fontId="92" fillId="30" borderId="0" applyNumberFormat="0" applyBorder="0" applyAlignment="0" applyProtection="0">
      <alignment vertical="center"/>
    </xf>
    <xf numFmtId="0" fontId="92" fillId="31" borderId="0" applyNumberFormat="0" applyBorder="0" applyAlignment="0" applyProtection="0">
      <alignment vertical="center"/>
    </xf>
    <xf numFmtId="0" fontId="92" fillId="15" borderId="0" applyNumberFormat="0" applyBorder="0" applyAlignment="0" applyProtection="0">
      <alignment vertical="center"/>
    </xf>
    <xf numFmtId="0" fontId="92" fillId="32" borderId="0" applyNumberFormat="0" applyBorder="0" applyAlignment="0" applyProtection="0">
      <alignment vertical="center"/>
    </xf>
    <xf numFmtId="198" fontId="28" fillId="0" borderId="0">
      <alignment horizontal="center"/>
    </xf>
    <xf numFmtId="0" fontId="5" fillId="26" borderId="32" applyNumberFormat="0" applyFont="0" applyAlignment="0" applyProtection="0">
      <alignment vertical="center"/>
    </xf>
    <xf numFmtId="0" fontId="93" fillId="0" borderId="33" applyNumberFormat="0" applyFill="0" applyAlignment="0" applyProtection="0">
      <alignment vertical="center"/>
    </xf>
    <xf numFmtId="0" fontId="90" fillId="15" borderId="0" applyNumberFormat="0" applyBorder="0" applyAlignment="0" applyProtection="0">
      <alignment vertical="center"/>
    </xf>
    <xf numFmtId="0" fontId="90" fillId="25" borderId="0" applyNumberFormat="0" applyBorder="0" applyAlignment="0" applyProtection="0">
      <alignment vertical="center"/>
    </xf>
    <xf numFmtId="0" fontId="90" fillId="14" borderId="0" applyNumberFormat="0" applyBorder="0" applyAlignment="0" applyProtection="0">
      <alignment vertical="center"/>
    </xf>
    <xf numFmtId="0" fontId="90" fillId="29" borderId="0" applyNumberFormat="0" applyBorder="0" applyAlignment="0" applyProtection="0">
      <alignment vertical="center"/>
    </xf>
    <xf numFmtId="0" fontId="90" fillId="15" borderId="0" applyNumberFormat="0" applyBorder="0" applyAlignment="0" applyProtection="0">
      <alignment vertical="center"/>
    </xf>
    <xf numFmtId="0" fontId="90" fillId="26" borderId="0" applyNumberFormat="0" applyBorder="0" applyAlignment="0" applyProtection="0">
      <alignment vertical="center"/>
    </xf>
    <xf numFmtId="0" fontId="91" fillId="24" borderId="0" applyNumberFormat="0" applyBorder="0" applyAlignment="0" applyProtection="0"/>
    <xf numFmtId="0" fontId="91" fillId="25" borderId="0" applyNumberFormat="0" applyBorder="0" applyAlignment="0" applyProtection="0"/>
    <xf numFmtId="0" fontId="91" fillId="33" borderId="0" applyNumberFormat="0" applyBorder="0" applyAlignment="0" applyProtection="0"/>
    <xf numFmtId="0" fontId="91" fillId="31" borderId="0" applyNumberFormat="0" applyBorder="0" applyAlignment="0" applyProtection="0"/>
    <xf numFmtId="0" fontId="91" fillId="24" borderId="0" applyNumberFormat="0" applyBorder="0" applyAlignment="0" applyProtection="0"/>
    <xf numFmtId="0" fontId="91" fillId="20" borderId="0" applyNumberFormat="0" applyBorder="0" applyAlignment="0" applyProtection="0"/>
    <xf numFmtId="0" fontId="92" fillId="24" borderId="0" applyNumberFormat="0" applyBorder="0" applyAlignment="0" applyProtection="0">
      <alignment vertical="center"/>
    </xf>
    <xf numFmtId="0" fontId="92" fillId="25" borderId="0" applyNumberFormat="0" applyBorder="0" applyAlignment="0" applyProtection="0">
      <alignment vertical="center"/>
    </xf>
    <xf numFmtId="0" fontId="92" fillId="33" borderId="0" applyNumberFormat="0" applyBorder="0" applyAlignment="0" applyProtection="0">
      <alignment vertical="center"/>
    </xf>
    <xf numFmtId="0" fontId="92" fillId="31" borderId="0" applyNumberFormat="0" applyBorder="0" applyAlignment="0" applyProtection="0">
      <alignment vertical="center"/>
    </xf>
    <xf numFmtId="0" fontId="92" fillId="24" borderId="0" applyNumberFormat="0" applyBorder="0" applyAlignment="0" applyProtection="0">
      <alignment vertical="center"/>
    </xf>
    <xf numFmtId="0" fontId="92" fillId="20" borderId="0" applyNumberFormat="0" applyBorder="0" applyAlignment="0" applyProtection="0">
      <alignment vertical="center"/>
    </xf>
    <xf numFmtId="199" fontId="94" fillId="0" borderId="0">
      <alignment horizontal="center"/>
    </xf>
    <xf numFmtId="0" fontId="79" fillId="15" borderId="0" applyNumberFormat="0" applyBorder="0" applyAlignment="0" applyProtection="0">
      <alignment vertical="center"/>
    </xf>
    <xf numFmtId="0" fontId="79" fillId="19" borderId="0" applyNumberFormat="0" applyBorder="0" applyAlignment="0" applyProtection="0">
      <alignment vertical="center"/>
    </xf>
    <xf numFmtId="0" fontId="79" fillId="20" borderId="0" applyNumberFormat="0" applyBorder="0" applyAlignment="0" applyProtection="0">
      <alignment vertical="center"/>
    </xf>
    <xf numFmtId="0" fontId="79" fillId="29" borderId="0" applyNumberFormat="0" applyBorder="0" applyAlignment="0" applyProtection="0">
      <alignment vertical="center"/>
    </xf>
    <xf numFmtId="0" fontId="79" fillId="15" borderId="0" applyNumberFormat="0" applyBorder="0" applyAlignment="0" applyProtection="0">
      <alignment vertical="center"/>
    </xf>
    <xf numFmtId="0" fontId="79" fillId="25" borderId="0" applyNumberFormat="0" applyBorder="0" applyAlignment="0" applyProtection="0">
      <alignment vertical="center"/>
    </xf>
    <xf numFmtId="0" fontId="95" fillId="34" borderId="0" applyNumberFormat="0" applyBorder="0" applyAlignment="0" applyProtection="0"/>
    <xf numFmtId="0" fontId="95" fillId="25" borderId="0" applyNumberFormat="0" applyBorder="0" applyAlignment="0" applyProtection="0"/>
    <xf numFmtId="0" fontId="95" fillId="33" borderId="0" applyNumberFormat="0" applyBorder="0" applyAlignment="0" applyProtection="0"/>
    <xf numFmtId="0" fontId="95" fillId="35" borderId="0" applyNumberFormat="0" applyBorder="0" applyAlignment="0" applyProtection="0"/>
    <xf numFmtId="0" fontId="95" fillId="22" borderId="0" applyNumberFormat="0" applyBorder="0" applyAlignment="0" applyProtection="0"/>
    <xf numFmtId="0" fontId="95" fillId="36" borderId="0" applyNumberFormat="0" applyBorder="0" applyAlignment="0" applyProtection="0"/>
    <xf numFmtId="0" fontId="96" fillId="34" borderId="0" applyNumberFormat="0" applyBorder="0" applyAlignment="0" applyProtection="0">
      <alignment vertical="center"/>
    </xf>
    <xf numFmtId="0" fontId="96" fillId="25" borderId="0" applyNumberFormat="0" applyBorder="0" applyAlignment="0" applyProtection="0">
      <alignment vertical="center"/>
    </xf>
    <xf numFmtId="0" fontId="96" fillId="33" borderId="0" applyNumberFormat="0" applyBorder="0" applyAlignment="0" applyProtection="0">
      <alignment vertical="center"/>
    </xf>
    <xf numFmtId="0" fontId="96" fillId="35" borderId="0" applyNumberFormat="0" applyBorder="0" applyAlignment="0" applyProtection="0">
      <alignment vertical="center"/>
    </xf>
    <xf numFmtId="0" fontId="96" fillId="22" borderId="0" applyNumberFormat="0" applyBorder="0" applyAlignment="0" applyProtection="0">
      <alignment vertical="center"/>
    </xf>
    <xf numFmtId="0" fontId="96" fillId="36" borderId="0" applyNumberFormat="0" applyBorder="0" applyAlignment="0" applyProtection="0">
      <alignment vertical="center"/>
    </xf>
    <xf numFmtId="200" fontId="60" fillId="0" borderId="0">
      <alignment horizontal="center"/>
    </xf>
    <xf numFmtId="198" fontId="6" fillId="0" borderId="0">
      <alignment horizontal="center"/>
    </xf>
    <xf numFmtId="198" fontId="6" fillId="0" borderId="0">
      <alignment horizontal="center"/>
    </xf>
    <xf numFmtId="198" fontId="6" fillId="0" borderId="0">
      <alignment horizontal="center"/>
    </xf>
    <xf numFmtId="198" fontId="6" fillId="0" borderId="0">
      <alignment horizontal="center"/>
    </xf>
    <xf numFmtId="198" fontId="6" fillId="0" borderId="0">
      <alignment horizontal="center"/>
    </xf>
    <xf numFmtId="198" fontId="6" fillId="0" borderId="0">
      <alignment horizontal="center"/>
    </xf>
    <xf numFmtId="198" fontId="6" fillId="0" borderId="0">
      <alignment horizontal="center"/>
    </xf>
    <xf numFmtId="198" fontId="6" fillId="0" borderId="0">
      <alignment horizontal="center"/>
    </xf>
    <xf numFmtId="0" fontId="93" fillId="0" borderId="0" applyNumberFormat="0" applyFill="0" applyBorder="0" applyAlignment="0" applyProtection="0">
      <alignment vertical="center"/>
    </xf>
    <xf numFmtId="0" fontId="97" fillId="31" borderId="0" applyNumberFormat="0" applyBorder="0" applyAlignment="0" applyProtection="0">
      <alignment vertical="center"/>
    </xf>
    <xf numFmtId="0" fontId="98" fillId="0" borderId="8" applyBorder="0"/>
    <xf numFmtId="0" fontId="95" fillId="37" borderId="0" applyNumberFormat="0" applyBorder="0" applyAlignment="0" applyProtection="0"/>
    <xf numFmtId="0" fontId="95" fillId="23" borderId="0" applyNumberFormat="0" applyBorder="0" applyAlignment="0" applyProtection="0"/>
    <xf numFmtId="0" fontId="95" fillId="38" borderId="0" applyNumberFormat="0" applyBorder="0" applyAlignment="0" applyProtection="0"/>
    <xf numFmtId="0" fontId="95" fillId="35" borderId="0" applyNumberFormat="0" applyBorder="0" applyAlignment="0" applyProtection="0"/>
    <xf numFmtId="0" fontId="95" fillId="22" borderId="0" applyNumberFormat="0" applyBorder="0" applyAlignment="0" applyProtection="0"/>
    <xf numFmtId="0" fontId="95" fillId="19" borderId="0" applyNumberFormat="0" applyBorder="0" applyAlignment="0" applyProtection="0"/>
    <xf numFmtId="201" fontId="6" fillId="0" borderId="0" applyFont="0" applyFill="0" applyBorder="0" applyAlignment="0" applyProtection="0"/>
    <xf numFmtId="0" fontId="99" fillId="0" borderId="34" applyBorder="0">
      <alignment horizontal="left"/>
    </xf>
    <xf numFmtId="0" fontId="100" fillId="0" borderId="0" applyNumberFormat="0" applyFill="0" applyBorder="0" applyAlignment="0" applyProtection="0"/>
    <xf numFmtId="0" fontId="20" fillId="0" borderId="0" applyNumberFormat="0" applyAlignment="0"/>
    <xf numFmtId="0" fontId="20" fillId="0" borderId="0" applyNumberFormat="0" applyAlignment="0"/>
    <xf numFmtId="202" fontId="6" fillId="39" borderId="35">
      <alignment horizontal="center" vertical="center"/>
    </xf>
    <xf numFmtId="202" fontId="6" fillId="39" borderId="35">
      <alignment horizontal="center" vertical="center"/>
    </xf>
    <xf numFmtId="202" fontId="6" fillId="39" borderId="35">
      <alignment horizontal="center" vertical="center"/>
    </xf>
    <xf numFmtId="202" fontId="6" fillId="39" borderId="35">
      <alignment horizontal="center" vertical="center"/>
    </xf>
    <xf numFmtId="202" fontId="6" fillId="39" borderId="35">
      <alignment horizontal="center" vertical="center"/>
    </xf>
    <xf numFmtId="202" fontId="6" fillId="39" borderId="35">
      <alignment horizontal="center" vertical="center"/>
    </xf>
    <xf numFmtId="202" fontId="6" fillId="39" borderId="35">
      <alignment horizontal="center" vertical="center"/>
    </xf>
    <xf numFmtId="202" fontId="6" fillId="39" borderId="35">
      <alignment horizontal="center" vertical="center"/>
    </xf>
    <xf numFmtId="0" fontId="101" fillId="40" borderId="36" applyNumberFormat="0" applyAlignment="0" applyProtection="0">
      <alignment vertical="center"/>
    </xf>
    <xf numFmtId="6" fontId="6" fillId="0" borderId="0"/>
    <xf numFmtId="0" fontId="102" fillId="0" borderId="0">
      <alignment horizontal="center" wrapText="1"/>
      <protection locked="0"/>
    </xf>
    <xf numFmtId="0" fontId="102" fillId="0" borderId="0">
      <alignment horizontal="center" wrapText="1"/>
      <protection locked="0"/>
    </xf>
    <xf numFmtId="0" fontId="102" fillId="0" borderId="0">
      <alignment horizontal="center" wrapText="1"/>
      <protection locked="0"/>
    </xf>
    <xf numFmtId="0" fontId="102" fillId="0" borderId="0">
      <alignment horizontal="center" wrapText="1"/>
      <protection locked="0"/>
    </xf>
    <xf numFmtId="0" fontId="102" fillId="0" borderId="0">
      <alignment horizontal="center" wrapText="1"/>
      <protection locked="0"/>
    </xf>
    <xf numFmtId="0" fontId="102" fillId="0" borderId="0">
      <alignment horizontal="center" wrapText="1"/>
      <protection locked="0"/>
    </xf>
    <xf numFmtId="0" fontId="102" fillId="0" borderId="0">
      <alignment horizontal="center" wrapText="1"/>
      <protection locked="0"/>
    </xf>
    <xf numFmtId="0" fontId="102" fillId="0" borderId="0">
      <alignment horizontal="center" wrapText="1"/>
      <protection locked="0"/>
    </xf>
    <xf numFmtId="0" fontId="6" fillId="0" borderId="0" applyNumberFormat="0" applyFill="0" applyBorder="0" applyAlignment="0" applyProtection="0"/>
    <xf numFmtId="0" fontId="28" fillId="0" borderId="0" applyNumberFormat="0" applyFill="0" applyBorder="0" applyAlignment="0" applyProtection="0"/>
    <xf numFmtId="203" fontId="7" fillId="0" borderId="0" applyNumberFormat="0">
      <alignment horizontal="center"/>
    </xf>
    <xf numFmtId="203" fontId="7" fillId="0" borderId="0" applyNumberFormat="0">
      <alignment horizontal="center"/>
    </xf>
    <xf numFmtId="203" fontId="7" fillId="0" borderId="0" applyNumberFormat="0">
      <alignment horizontal="center"/>
    </xf>
    <xf numFmtId="203" fontId="7" fillId="0" borderId="0" applyNumberFormat="0">
      <alignment horizontal="center"/>
    </xf>
    <xf numFmtId="203" fontId="7" fillId="0" borderId="0" applyNumberFormat="0">
      <alignment horizontal="center"/>
    </xf>
    <xf numFmtId="203" fontId="7" fillId="0" borderId="0" applyNumberFormat="0">
      <alignment horizontal="center"/>
    </xf>
    <xf numFmtId="203" fontId="7" fillId="0" borderId="0" applyNumberFormat="0">
      <alignment horizontal="center"/>
    </xf>
    <xf numFmtId="203" fontId="7" fillId="0" borderId="0" applyNumberFormat="0">
      <alignment horizontal="center"/>
    </xf>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38" fontId="6" fillId="27" borderId="0"/>
    <xf numFmtId="38" fontId="64" fillId="27" borderId="37">
      <alignment horizontal="right"/>
    </xf>
    <xf numFmtId="0" fontId="103" fillId="29" borderId="0" applyNumberFormat="0" applyBorder="0" applyAlignment="0" applyProtection="0"/>
    <xf numFmtId="38" fontId="104" fillId="0" borderId="0" applyNumberFormat="0" applyFill="0" applyBorder="0" applyAlignment="0" applyProtection="0"/>
    <xf numFmtId="166" fontId="6" fillId="0" borderId="0" applyNumberFormat="0" applyFont="0" applyAlignment="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38" fontId="107" fillId="0" borderId="37"/>
    <xf numFmtId="204" fontId="108" fillId="0" borderId="14" applyAlignment="0" applyProtection="0"/>
    <xf numFmtId="0" fontId="109" fillId="0" borderId="38" applyNumberFormat="0" applyAlignment="0"/>
    <xf numFmtId="0" fontId="104" fillId="0" borderId="8" applyNumberFormat="0" applyFont="0" applyFill="0" applyAlignment="0" applyProtection="0"/>
    <xf numFmtId="0" fontId="110" fillId="0" borderId="0" applyFont="0" applyFill="0" applyBorder="0" applyAlignment="0" applyProtection="0"/>
    <xf numFmtId="0" fontId="111" fillId="0" borderId="0"/>
    <xf numFmtId="0" fontId="112" fillId="0" borderId="0"/>
    <xf numFmtId="200" fontId="61" fillId="0" borderId="0">
      <alignment horizontal="center"/>
    </xf>
    <xf numFmtId="200" fontId="61" fillId="0" borderId="0">
      <alignment horizontal="center"/>
    </xf>
    <xf numFmtId="200" fontId="61" fillId="0" borderId="0">
      <alignment horizontal="center"/>
    </xf>
    <xf numFmtId="200" fontId="61" fillId="0" borderId="0">
      <alignment horizontal="center"/>
    </xf>
    <xf numFmtId="200" fontId="61" fillId="0" borderId="0">
      <alignment horizontal="center"/>
    </xf>
    <xf numFmtId="200" fontId="61" fillId="0" borderId="0">
      <alignment horizontal="center"/>
    </xf>
    <xf numFmtId="200" fontId="61" fillId="0" borderId="0">
      <alignment horizontal="center"/>
    </xf>
    <xf numFmtId="200" fontId="61" fillId="0" borderId="0">
      <alignment horizontal="center"/>
    </xf>
    <xf numFmtId="205"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206" fontId="6" fillId="0" borderId="0" applyFill="0" applyBorder="0" applyAlignment="0"/>
    <xf numFmtId="180" fontId="60" fillId="0" borderId="0" applyFill="0" applyBorder="0" applyAlignment="0"/>
    <xf numFmtId="203" fontId="113" fillId="0" borderId="0" applyFill="0" applyBorder="0" applyAlignment="0"/>
    <xf numFmtId="203" fontId="113" fillId="0" borderId="0" applyFill="0" applyBorder="0" applyAlignment="0"/>
    <xf numFmtId="0" fontId="114"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7" fontId="60" fillId="0" borderId="0" applyFill="0" applyBorder="0" applyAlignment="0"/>
    <xf numFmtId="208" fontId="113" fillId="0" borderId="0" applyFill="0" applyBorder="0" applyAlignment="0"/>
    <xf numFmtId="208" fontId="113" fillId="0" borderId="0" applyFill="0" applyBorder="0" applyAlignment="0"/>
    <xf numFmtId="0" fontId="6" fillId="0" borderId="0" applyFill="0" applyBorder="0" applyAlignment="0"/>
    <xf numFmtId="208" fontId="113" fillId="0" borderId="0" applyFill="0" applyBorder="0" applyAlignment="0"/>
    <xf numFmtId="208" fontId="113" fillId="0" borderId="0" applyFill="0" applyBorder="0" applyAlignment="0"/>
    <xf numFmtId="208" fontId="113" fillId="0" borderId="0" applyFill="0" applyBorder="0" applyAlignment="0"/>
    <xf numFmtId="208" fontId="113" fillId="0" borderId="0" applyFill="0" applyBorder="0" applyAlignment="0"/>
    <xf numFmtId="208" fontId="113" fillId="0" borderId="0" applyFill="0" applyBorder="0" applyAlignment="0"/>
    <xf numFmtId="208" fontId="113" fillId="0" borderId="0" applyFill="0" applyBorder="0" applyAlignment="0"/>
    <xf numFmtId="208" fontId="113" fillId="0" borderId="0" applyFill="0" applyBorder="0" applyAlignment="0"/>
    <xf numFmtId="209" fontId="6" fillId="0" borderId="0" applyFill="0" applyBorder="0" applyAlignment="0"/>
    <xf numFmtId="210" fontId="113" fillId="0" borderId="0" applyFill="0" applyBorder="0" applyAlignment="0"/>
    <xf numFmtId="210" fontId="113" fillId="0" borderId="0" applyFill="0" applyBorder="0" applyAlignment="0"/>
    <xf numFmtId="0" fontId="6" fillId="0" borderId="0" applyFill="0" applyBorder="0" applyAlignment="0"/>
    <xf numFmtId="210" fontId="113" fillId="0" borderId="0" applyFill="0" applyBorder="0" applyAlignment="0"/>
    <xf numFmtId="210" fontId="113" fillId="0" borderId="0" applyFill="0" applyBorder="0" applyAlignment="0"/>
    <xf numFmtId="210" fontId="113" fillId="0" borderId="0" applyFill="0" applyBorder="0" applyAlignment="0"/>
    <xf numFmtId="210" fontId="113" fillId="0" borderId="0" applyFill="0" applyBorder="0" applyAlignment="0"/>
    <xf numFmtId="210" fontId="113" fillId="0" borderId="0" applyFill="0" applyBorder="0" applyAlignment="0"/>
    <xf numFmtId="210" fontId="113" fillId="0" borderId="0" applyFill="0" applyBorder="0" applyAlignment="0"/>
    <xf numFmtId="210" fontId="113" fillId="0" borderId="0" applyFill="0" applyBorder="0" applyAlignment="0"/>
    <xf numFmtId="211" fontId="115" fillId="0" borderId="0" applyFill="0" applyBorder="0" applyAlignment="0"/>
    <xf numFmtId="212" fontId="113" fillId="0" borderId="0" applyFill="0" applyBorder="0" applyAlignment="0"/>
    <xf numFmtId="212" fontId="113" fillId="0" borderId="0" applyFill="0" applyBorder="0" applyAlignment="0"/>
    <xf numFmtId="0" fontId="6" fillId="0" borderId="0" applyFill="0" applyBorder="0" applyAlignment="0"/>
    <xf numFmtId="212" fontId="113" fillId="0" borderId="0" applyFill="0" applyBorder="0" applyAlignment="0"/>
    <xf numFmtId="212" fontId="113" fillId="0" borderId="0" applyFill="0" applyBorder="0" applyAlignment="0"/>
    <xf numFmtId="212" fontId="113" fillId="0" borderId="0" applyFill="0" applyBorder="0" applyAlignment="0"/>
    <xf numFmtId="212" fontId="113" fillId="0" borderId="0" applyFill="0" applyBorder="0" applyAlignment="0"/>
    <xf numFmtId="212" fontId="113" fillId="0" borderId="0" applyFill="0" applyBorder="0" applyAlignment="0"/>
    <xf numFmtId="212" fontId="113" fillId="0" borderId="0" applyFill="0" applyBorder="0" applyAlignment="0"/>
    <xf numFmtId="212" fontId="113" fillId="0" borderId="0" applyFill="0" applyBorder="0" applyAlignment="0"/>
    <xf numFmtId="44" fontId="60" fillId="0" borderId="0" applyFill="0" applyBorder="0" applyAlignment="0"/>
    <xf numFmtId="213" fontId="113" fillId="0" borderId="0" applyFill="0" applyBorder="0" applyAlignment="0"/>
    <xf numFmtId="213" fontId="113" fillId="0" borderId="0" applyFill="0" applyBorder="0" applyAlignment="0"/>
    <xf numFmtId="0" fontId="114"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193" fontId="60" fillId="0" borderId="0" applyFill="0" applyBorder="0" applyAlignment="0"/>
    <xf numFmtId="214" fontId="113" fillId="0" borderId="0" applyFill="0" applyBorder="0" applyAlignment="0"/>
    <xf numFmtId="214" fontId="113" fillId="0" borderId="0" applyFill="0" applyBorder="0" applyAlignment="0"/>
    <xf numFmtId="0" fontId="6"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180" fontId="60" fillId="0" borderId="0" applyFill="0" applyBorder="0" applyAlignment="0"/>
    <xf numFmtId="203" fontId="113" fillId="0" borderId="0" applyFill="0" applyBorder="0" applyAlignment="0"/>
    <xf numFmtId="203" fontId="113" fillId="0" borderId="0" applyFill="0" applyBorder="0" applyAlignment="0"/>
    <xf numFmtId="0" fontId="114"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0" fontId="116" fillId="27" borderId="27" applyNumberFormat="0" applyAlignment="0" applyProtection="0"/>
    <xf numFmtId="0" fontId="7" fillId="0" borderId="0" applyFill="0" applyBorder="0" applyProtection="0">
      <alignment horizontal="center"/>
      <protection locked="0"/>
    </xf>
    <xf numFmtId="0" fontId="117" fillId="40" borderId="36" applyNumberFormat="0" applyAlignment="0" applyProtection="0"/>
    <xf numFmtId="0" fontId="118" fillId="0" borderId="0"/>
    <xf numFmtId="0" fontId="118" fillId="41" borderId="0"/>
    <xf numFmtId="0" fontId="20" fillId="0" borderId="0" applyNumberFormat="0" applyFill="0" applyBorder="0" applyAlignment="0" applyProtection="0"/>
    <xf numFmtId="173"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8" fillId="42" borderId="13" applyNumberFormat="0">
      <alignment horizontal="right" vertical="center"/>
    </xf>
    <xf numFmtId="0" fontId="119" fillId="0" borderId="8" applyNumberFormat="0" applyFill="0" applyProtection="0">
      <alignment horizontal="center"/>
    </xf>
    <xf numFmtId="0" fontId="119" fillId="0" borderId="8" applyNumberFormat="0" applyFill="0" applyProtection="0">
      <alignment horizontal="center"/>
    </xf>
    <xf numFmtId="0" fontId="120" fillId="0" borderId="16">
      <alignment horizontal="center"/>
    </xf>
    <xf numFmtId="0" fontId="121" fillId="43" borderId="0">
      <alignment horizontal="left"/>
    </xf>
    <xf numFmtId="0" fontId="121" fillId="43" borderId="0">
      <alignment horizontal="left"/>
    </xf>
    <xf numFmtId="0" fontId="122" fillId="43" borderId="0">
      <alignment horizontal="right"/>
    </xf>
    <xf numFmtId="0" fontId="122" fillId="43" borderId="0">
      <alignment horizontal="right"/>
    </xf>
    <xf numFmtId="0" fontId="123" fillId="16" borderId="0">
      <alignment horizontal="center"/>
    </xf>
    <xf numFmtId="0" fontId="123" fillId="16" borderId="0">
      <alignment horizontal="center"/>
    </xf>
    <xf numFmtId="0" fontId="122" fillId="43" borderId="0">
      <alignment horizontal="right"/>
    </xf>
    <xf numFmtId="0" fontId="122" fillId="43" borderId="0">
      <alignment horizontal="right"/>
    </xf>
    <xf numFmtId="0" fontId="124" fillId="16" borderId="0">
      <alignment horizontal="left"/>
    </xf>
    <xf numFmtId="0" fontId="124" fillId="16" borderId="0">
      <alignment horizontal="left"/>
    </xf>
    <xf numFmtId="0" fontId="60" fillId="0" borderId="0"/>
    <xf numFmtId="215" fontId="60" fillId="0" borderId="0"/>
    <xf numFmtId="0" fontId="6" fillId="0" borderId="0" applyNumberFormat="0" applyFont="0" applyFill="0" applyBorder="0" applyAlignment="0" applyProtection="0"/>
    <xf numFmtId="215" fontId="60" fillId="0" borderId="0"/>
    <xf numFmtId="215" fontId="60" fillId="0" borderId="0"/>
    <xf numFmtId="215" fontId="60" fillId="0" borderId="0"/>
    <xf numFmtId="215" fontId="60" fillId="0" borderId="0"/>
    <xf numFmtId="215" fontId="60" fillId="0" borderId="0"/>
    <xf numFmtId="215" fontId="60" fillId="0" borderId="0"/>
    <xf numFmtId="215" fontId="60" fillId="0" borderId="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38" fontId="6" fillId="0" borderId="0" applyFill="0" applyBorder="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7" fontId="6" fillId="0" borderId="0" applyFont="0" applyFill="0" applyBorder="0" applyAlignment="0" applyProtection="0"/>
    <xf numFmtId="180" fontId="6" fillId="0" borderId="0" applyFill="0" applyBorder="0" applyProtection="0"/>
    <xf numFmtId="217" fontId="6" fillId="0" borderId="0" applyFont="0" applyFill="0" applyBorder="0" applyAlignment="0" applyProtection="0"/>
    <xf numFmtId="217" fontId="6" fillId="0" borderId="0" applyFont="0" applyFill="0" applyBorder="0" applyAlignment="0" applyProtection="0"/>
    <xf numFmtId="218" fontId="6" fillId="0" borderId="0" applyFont="0" applyFill="0" applyBorder="0" applyAlignment="0" applyProtection="0"/>
    <xf numFmtId="40" fontId="6" fillId="0" borderId="0" applyFill="0" applyBorder="0" applyProtection="0"/>
    <xf numFmtId="218" fontId="6" fillId="0" borderId="0" applyFont="0" applyFill="0" applyBorder="0" applyAlignment="0" applyProtection="0"/>
    <xf numFmtId="218" fontId="6" fillId="0" borderId="0" applyFont="0" applyFill="0" applyBorder="0" applyAlignment="0" applyProtection="0"/>
    <xf numFmtId="219" fontId="60" fillId="0" borderId="8"/>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223" fontId="6" fillId="0" borderId="0" applyFont="0" applyFill="0" applyBorder="0" applyAlignment="0" applyProtection="0"/>
    <xf numFmtId="44" fontId="60" fillId="0" borderId="0" applyFont="0" applyFill="0" applyBorder="0" applyAlignment="0" applyProtection="0"/>
    <xf numFmtId="213" fontId="113" fillId="0" borderId="0" applyFont="0" applyFill="0" applyBorder="0" applyAlignment="0" applyProtection="0"/>
    <xf numFmtId="213" fontId="113" fillId="0" borderId="0" applyFont="0" applyFill="0" applyBorder="0" applyAlignment="0" applyProtection="0"/>
    <xf numFmtId="0" fontId="114" fillId="0" borderId="0" applyFont="0" applyFill="0" applyBorder="0" applyAlignment="0" applyProtection="0"/>
    <xf numFmtId="213" fontId="113" fillId="0" borderId="0" applyFont="0" applyFill="0" applyBorder="0" applyAlignment="0" applyProtection="0"/>
    <xf numFmtId="213" fontId="113" fillId="0" borderId="0" applyFont="0" applyFill="0" applyBorder="0" applyAlignment="0" applyProtection="0"/>
    <xf numFmtId="213" fontId="113" fillId="0" borderId="0" applyFont="0" applyFill="0" applyBorder="0" applyAlignment="0" applyProtection="0"/>
    <xf numFmtId="213" fontId="113" fillId="0" borderId="0" applyFont="0" applyFill="0" applyBorder="0" applyAlignment="0" applyProtection="0"/>
    <xf numFmtId="213" fontId="113" fillId="0" borderId="0" applyFont="0" applyFill="0" applyBorder="0" applyAlignment="0" applyProtection="0"/>
    <xf numFmtId="213" fontId="113" fillId="0" borderId="0" applyFont="0" applyFill="0" applyBorder="0" applyAlignment="0" applyProtection="0"/>
    <xf numFmtId="213" fontId="113" fillId="0" borderId="0" applyFont="0" applyFill="0" applyBorder="0" applyAlignment="0" applyProtection="0"/>
    <xf numFmtId="180" fontId="102" fillId="0" borderId="0"/>
    <xf numFmtId="40" fontId="28" fillId="0" borderId="0" applyFont="0" applyFill="0" applyBorder="0" applyAlignment="0" applyProtection="0"/>
    <xf numFmtId="224" fontId="125" fillId="0" borderId="0" applyFont="0" applyFill="0" applyBorder="0" applyAlignment="0" applyProtection="0">
      <alignment horizontal="right"/>
    </xf>
    <xf numFmtId="225" fontId="12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1"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1" fillId="0" borderId="0" applyFont="0" applyFill="0" applyBorder="0" applyAlignment="0" applyProtection="0"/>
    <xf numFmtId="43" fontId="10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1"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6" fontId="84" fillId="0" borderId="0"/>
    <xf numFmtId="37" fontId="83" fillId="0" borderId="0" applyFont="0" applyFill="0" applyBorder="0" applyAlignment="0" applyProtection="0"/>
    <xf numFmtId="180" fontId="83" fillId="0" borderId="0" applyFont="0" applyFill="0" applyBorder="0" applyAlignment="0" applyProtection="0"/>
    <xf numFmtId="39" fontId="83" fillId="0" borderId="0" applyFont="0" applyFill="0" applyBorder="0" applyAlignment="0" applyProtection="0"/>
    <xf numFmtId="37" fontId="6" fillId="0" borderId="0" applyFill="0" applyBorder="0" applyAlignment="0" applyProtection="0"/>
    <xf numFmtId="173" fontId="126" fillId="0" borderId="0"/>
    <xf numFmtId="173" fontId="60" fillId="0" borderId="0"/>
    <xf numFmtId="0" fontId="60" fillId="0" borderId="0"/>
    <xf numFmtId="3" fontId="127" fillId="0" borderId="0" applyFont="0" applyFill="0" applyBorder="0" applyAlignment="0" applyProtection="0"/>
    <xf numFmtId="3" fontId="127" fillId="0" borderId="0" applyFont="0" applyFill="0" applyBorder="0" applyAlignment="0" applyProtection="0"/>
    <xf numFmtId="3" fontId="127" fillId="0" borderId="0" applyFont="0" applyFill="0" applyBorder="0" applyAlignment="0" applyProtection="0"/>
    <xf numFmtId="3" fontId="127" fillId="0" borderId="0" applyFont="0" applyFill="0" applyBorder="0" applyAlignment="0" applyProtection="0"/>
    <xf numFmtId="3" fontId="127" fillId="0" borderId="0" applyFont="0" applyFill="0" applyBorder="0" applyAlignment="0" applyProtection="0"/>
    <xf numFmtId="3" fontId="127" fillId="0" borderId="0" applyFont="0" applyFill="0" applyBorder="0" applyAlignment="0" applyProtection="0"/>
    <xf numFmtId="3" fontId="127" fillId="0" borderId="0" applyFont="0" applyFill="0" applyBorder="0" applyAlignment="0" applyProtection="0"/>
    <xf numFmtId="37" fontId="6" fillId="0" borderId="0" applyFill="0" applyBorder="0" applyAlignment="0" applyProtection="0"/>
    <xf numFmtId="173" fontId="126" fillId="0" borderId="0"/>
    <xf numFmtId="173" fontId="60" fillId="0" borderId="0"/>
    <xf numFmtId="0" fontId="18" fillId="0" borderId="0" applyFill="0" applyBorder="0" applyAlignment="0" applyProtection="0">
      <protection locked="0"/>
    </xf>
    <xf numFmtId="166" fontId="128" fillId="0" borderId="0" applyNumberFormat="0" applyFill="0" applyAlignment="0" applyProtection="0"/>
    <xf numFmtId="166" fontId="128" fillId="0" borderId="0" applyNumberFormat="0" applyFill="0" applyAlignment="0" applyProtection="0"/>
    <xf numFmtId="166" fontId="128" fillId="0" borderId="0" applyNumberFormat="0" applyFill="0" applyAlignment="0" applyProtection="0"/>
    <xf numFmtId="166" fontId="128" fillId="0" borderId="0" applyNumberFormat="0" applyFill="0" applyAlignment="0" applyProtection="0"/>
    <xf numFmtId="166" fontId="128" fillId="0" borderId="0" applyNumberFormat="0" applyFill="0" applyAlignment="0" applyProtection="0"/>
    <xf numFmtId="166" fontId="128" fillId="0" borderId="0" applyNumberFormat="0" applyFill="0" applyAlignment="0" applyProtection="0"/>
    <xf numFmtId="166" fontId="128" fillId="0" borderId="0" applyNumberFormat="0" applyFill="0" applyAlignment="0" applyProtection="0"/>
    <xf numFmtId="166" fontId="128" fillId="0" borderId="0" applyNumberFormat="0" applyFill="0" applyAlignment="0" applyProtection="0"/>
    <xf numFmtId="226" fontId="129" fillId="0" borderId="0" applyBorder="0"/>
    <xf numFmtId="0" fontId="130" fillId="0" borderId="0">
      <alignment horizontal="left" vertical="center" indent="1"/>
    </xf>
    <xf numFmtId="0" fontId="130" fillId="0" borderId="0">
      <alignment horizontal="left" vertical="center" indent="1"/>
    </xf>
    <xf numFmtId="0" fontId="130" fillId="0" borderId="0">
      <alignment horizontal="left" vertical="center" indent="1"/>
    </xf>
    <xf numFmtId="0" fontId="130" fillId="0" borderId="0">
      <alignment horizontal="left" vertical="center" indent="1"/>
    </xf>
    <xf numFmtId="0" fontId="130" fillId="0" borderId="0">
      <alignment horizontal="left" vertical="center" indent="1"/>
    </xf>
    <xf numFmtId="0" fontId="130" fillId="0" borderId="0">
      <alignment horizontal="left" vertical="center" indent="1"/>
    </xf>
    <xf numFmtId="0" fontId="130" fillId="0" borderId="0">
      <alignment horizontal="left" vertical="center" indent="1"/>
    </xf>
    <xf numFmtId="0" fontId="130" fillId="0" borderId="0">
      <alignment horizontal="left" vertical="center" indent="1"/>
    </xf>
    <xf numFmtId="227" fontId="94" fillId="0" borderId="0">
      <alignment horizontal="center"/>
    </xf>
    <xf numFmtId="0" fontId="131" fillId="0" borderId="0" applyNumberFormat="0" applyAlignment="0">
      <alignment horizontal="left"/>
    </xf>
    <xf numFmtId="0" fontId="131" fillId="0" borderId="0" applyNumberFormat="0" applyAlignment="0">
      <alignment horizontal="left"/>
    </xf>
    <xf numFmtId="0" fontId="131" fillId="0" borderId="0" applyNumberFormat="0" applyAlignment="0">
      <alignment horizontal="left"/>
    </xf>
    <xf numFmtId="0" fontId="131" fillId="0" borderId="0" applyNumberFormat="0" applyAlignment="0">
      <alignment horizontal="left"/>
    </xf>
    <xf numFmtId="0" fontId="131" fillId="0" borderId="0" applyNumberFormat="0" applyAlignment="0">
      <alignment horizontal="left"/>
    </xf>
    <xf numFmtId="0" fontId="131" fillId="0" borderId="0" applyNumberFormat="0" applyAlignment="0">
      <alignment horizontal="left"/>
    </xf>
    <xf numFmtId="0" fontId="131" fillId="0" borderId="0" applyNumberFormat="0" applyAlignment="0">
      <alignment horizontal="left"/>
    </xf>
    <xf numFmtId="0" fontId="131" fillId="0" borderId="0" applyNumberFormat="0" applyAlignment="0">
      <alignment horizontal="left"/>
    </xf>
    <xf numFmtId="0" fontId="132" fillId="0" borderId="0" applyNumberFormat="0" applyAlignment="0"/>
    <xf numFmtId="0" fontId="132" fillId="0" borderId="0" applyNumberFormat="0" applyAlignment="0"/>
    <xf numFmtId="0" fontId="132" fillId="0" borderId="0" applyNumberFormat="0" applyAlignment="0"/>
    <xf numFmtId="0" fontId="132" fillId="0" borderId="0" applyNumberFormat="0" applyAlignment="0"/>
    <xf numFmtId="0" fontId="132" fillId="0" borderId="0" applyNumberFormat="0" applyAlignment="0"/>
    <xf numFmtId="0" fontId="132" fillId="0" borderId="0" applyNumberFormat="0" applyAlignment="0"/>
    <xf numFmtId="0" fontId="132" fillId="0" borderId="0" applyNumberFormat="0" applyAlignment="0"/>
    <xf numFmtId="0" fontId="132" fillId="0" borderId="0" applyNumberFormat="0" applyAlignment="0"/>
    <xf numFmtId="0" fontId="133" fillId="0" borderId="0">
      <alignment horizontal="left"/>
    </xf>
    <xf numFmtId="0" fontId="134" fillId="0" borderId="0"/>
    <xf numFmtId="0" fontId="135" fillId="0" borderId="0">
      <alignment horizontal="left"/>
    </xf>
    <xf numFmtId="226" fontId="7" fillId="0" borderId="0"/>
    <xf numFmtId="228" fontId="6" fillId="0" borderId="0" applyFont="0" applyFill="0" applyBorder="0" applyAlignment="0" applyProtection="0">
      <alignment horizontal="right"/>
    </xf>
    <xf numFmtId="6" fontId="6" fillId="0" borderId="0" applyFill="0" applyBorder="0" applyProtection="0">
      <alignment horizontal="right"/>
    </xf>
    <xf numFmtId="228" fontId="6" fillId="0" borderId="0" applyFont="0" applyFill="0" applyBorder="0" applyAlignment="0" applyProtection="0">
      <alignment horizontal="right"/>
    </xf>
    <xf numFmtId="228" fontId="6" fillId="0" borderId="0" applyFont="0" applyFill="0" applyBorder="0" applyAlignment="0" applyProtection="0">
      <alignment horizontal="right"/>
    </xf>
    <xf numFmtId="229" fontId="6" fillId="0" borderId="0" applyFont="0" applyFill="0" applyBorder="0" applyAlignment="0" applyProtection="0">
      <alignment horizontal="right"/>
    </xf>
    <xf numFmtId="230" fontId="6" fillId="0" borderId="0" applyFill="0" applyBorder="0" applyProtection="0">
      <alignment horizontal="right"/>
    </xf>
    <xf numFmtId="229" fontId="6" fillId="0" borderId="0" applyFont="0" applyFill="0" applyBorder="0" applyAlignment="0" applyProtection="0">
      <alignment horizontal="right"/>
    </xf>
    <xf numFmtId="229" fontId="6" fillId="0" borderId="0" applyFont="0" applyFill="0" applyBorder="0" applyAlignment="0" applyProtection="0">
      <alignment horizontal="right"/>
    </xf>
    <xf numFmtId="231" fontId="6" fillId="0" borderId="0" applyFont="0" applyFill="0" applyBorder="0" applyAlignment="0" applyProtection="0">
      <alignment horizontal="right"/>
    </xf>
    <xf numFmtId="7" fontId="6" fillId="0" borderId="0" applyFill="0" applyBorder="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2" fontId="136" fillId="44" borderId="0" applyFont="0" applyFill="0" applyBorder="0" applyAlignment="0" applyProtection="0"/>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3" fontId="6" fillId="0" borderId="0" applyFont="0" applyFill="0" applyBorder="0" applyAlignment="0" applyProtection="0">
      <alignment horizontal="right"/>
    </xf>
    <xf numFmtId="235" fontId="6" fillId="0" borderId="0" applyFont="0" applyFill="0" applyBorder="0" applyAlignment="0" applyProtection="0">
      <alignment horizontal="right"/>
    </xf>
    <xf numFmtId="235" fontId="6" fillId="0" borderId="0" applyFont="0" applyFill="0" applyBorder="0" applyAlignment="0" applyProtection="0">
      <alignment horizontal="right"/>
    </xf>
    <xf numFmtId="235" fontId="6" fillId="0" borderId="0" applyFont="0" applyFill="0" applyBorder="0" applyAlignment="0" applyProtection="0">
      <alignment horizontal="right"/>
    </xf>
    <xf numFmtId="235" fontId="6" fillId="0" borderId="0" applyFont="0" applyFill="0" applyBorder="0" applyAlignment="0" applyProtection="0">
      <alignment horizontal="right"/>
    </xf>
    <xf numFmtId="236" fontId="6" fillId="0" borderId="0" applyFont="0" applyFill="0" applyBorder="0" applyAlignment="0" applyProtection="0">
      <alignment horizontal="right"/>
    </xf>
    <xf numFmtId="236" fontId="6" fillId="0" borderId="0" applyFont="0" applyFill="0" applyBorder="0" applyAlignment="0" applyProtection="0">
      <alignment horizontal="right"/>
    </xf>
    <xf numFmtId="236" fontId="6" fillId="0" borderId="0" applyFont="0" applyFill="0" applyBorder="0" applyAlignment="0" applyProtection="0">
      <alignment horizontal="right"/>
    </xf>
    <xf numFmtId="236" fontId="6" fillId="0" borderId="0" applyFont="0" applyFill="0" applyBorder="0" applyAlignment="0" applyProtection="0">
      <alignment horizontal="right"/>
    </xf>
    <xf numFmtId="42" fontId="6" fillId="0" borderId="0" applyFont="0" applyFill="0" applyBorder="0" applyAlignment="0" applyProtection="0"/>
    <xf numFmtId="180" fontId="60" fillId="0" borderId="0" applyFont="0" applyFill="0" applyBorder="0" applyAlignment="0" applyProtection="0"/>
    <xf numFmtId="203" fontId="113" fillId="0" borderId="0" applyFont="0" applyFill="0" applyBorder="0" applyAlignment="0" applyProtection="0"/>
    <xf numFmtId="203" fontId="113" fillId="0" borderId="0" applyFont="0" applyFill="0" applyBorder="0" applyAlignment="0" applyProtection="0"/>
    <xf numFmtId="0" fontId="114" fillId="0" borderId="0" applyFont="0" applyFill="0" applyBorder="0" applyAlignment="0" applyProtection="0"/>
    <xf numFmtId="203" fontId="113" fillId="0" borderId="0" applyFont="0" applyFill="0" applyBorder="0" applyAlignment="0" applyProtection="0"/>
    <xf numFmtId="203" fontId="113" fillId="0" borderId="0" applyFont="0" applyFill="0" applyBorder="0" applyAlignment="0" applyProtection="0"/>
    <xf numFmtId="203" fontId="113" fillId="0" borderId="0" applyFont="0" applyFill="0" applyBorder="0" applyAlignment="0" applyProtection="0"/>
    <xf numFmtId="203" fontId="113" fillId="0" borderId="0" applyFont="0" applyFill="0" applyBorder="0" applyAlignment="0" applyProtection="0"/>
    <xf numFmtId="203" fontId="113" fillId="0" borderId="0" applyFont="0" applyFill="0" applyBorder="0" applyAlignment="0" applyProtection="0"/>
    <xf numFmtId="203" fontId="113" fillId="0" borderId="0" applyFont="0" applyFill="0" applyBorder="0" applyAlignment="0" applyProtection="0"/>
    <xf numFmtId="203" fontId="113" fillId="0" borderId="0" applyFont="0" applyFill="0" applyBorder="0" applyAlignment="0" applyProtection="0"/>
    <xf numFmtId="237" fontId="28" fillId="0" borderId="0" applyFont="0" applyFill="0" applyBorder="0" applyAlignment="0" applyProtection="0"/>
    <xf numFmtId="8" fontId="6" fillId="0" borderId="0" applyFont="0" applyFill="0" applyBorder="0" applyAlignment="0"/>
    <xf numFmtId="238" fontId="125"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9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6" fontId="107" fillId="0" borderId="0" applyFont="0" applyFill="0" applyBorder="0" applyAlignment="0" applyProtection="0"/>
    <xf numFmtId="172" fontId="6" fillId="0" borderId="0" applyFont="0" applyFill="0" applyBorder="0" applyAlignment="0" applyProtection="0">
      <alignment vertical="top"/>
      <protection hidden="1"/>
    </xf>
    <xf numFmtId="172" fontId="6" fillId="0" borderId="0" applyFont="0" applyFill="0" applyBorder="0" applyAlignment="0" applyProtection="0">
      <alignment vertical="top"/>
      <protection hidden="1"/>
    </xf>
    <xf numFmtId="5" fontId="83" fillId="0" borderId="0" applyFont="0" applyFill="0" applyBorder="0" applyAlignment="0" applyProtection="0"/>
    <xf numFmtId="7" fontId="83" fillId="0" borderId="0" applyFont="0" applyFill="0" applyBorder="0" applyAlignment="0" applyProtection="0"/>
    <xf numFmtId="239" fontId="6" fillId="0" borderId="0" applyFont="0" applyFill="0" applyBorder="0" applyAlignment="0" applyProtection="0"/>
    <xf numFmtId="239" fontId="6" fillId="0" borderId="0" applyFont="0" applyFill="0" applyBorder="0" applyAlignment="0" applyProtection="0"/>
    <xf numFmtId="239" fontId="6" fillId="0" borderId="0" applyFont="0" applyFill="0" applyBorder="0" applyAlignment="0" applyProtection="0"/>
    <xf numFmtId="239" fontId="6" fillId="0" borderId="0" applyFont="0" applyFill="0" applyBorder="0" applyAlignment="0" applyProtection="0"/>
    <xf numFmtId="239" fontId="6" fillId="0" borderId="0" applyFont="0" applyFill="0" applyBorder="0" applyAlignment="0" applyProtection="0"/>
    <xf numFmtId="239" fontId="6" fillId="0" borderId="0" applyFont="0" applyFill="0" applyBorder="0" applyAlignment="0" applyProtection="0"/>
    <xf numFmtId="239" fontId="6" fillId="0" borderId="0" applyFont="0" applyFill="0" applyBorder="0" applyAlignment="0" applyProtection="0"/>
    <xf numFmtId="239" fontId="6" fillId="0" borderId="0" applyFont="0" applyFill="0" applyBorder="0" applyAlignment="0" applyProtection="0"/>
    <xf numFmtId="240" fontId="6" fillId="0" borderId="0"/>
    <xf numFmtId="241" fontId="6" fillId="0" borderId="0" applyFill="0" applyBorder="0" applyProtection="0">
      <alignment vertical="center"/>
    </xf>
    <xf numFmtId="226" fontId="137" fillId="0" borderId="0">
      <protection locked="0"/>
    </xf>
    <xf numFmtId="15" fontId="138" fillId="0" borderId="0" applyFont="0" applyFill="0" applyBorder="0" applyAlignment="0" applyProtection="0">
      <protection locked="0"/>
    </xf>
    <xf numFmtId="242" fontId="139" fillId="0" borderId="0" applyAlignment="0">
      <alignment horizontal="right"/>
    </xf>
    <xf numFmtId="0" fontId="60" fillId="0" borderId="0"/>
    <xf numFmtId="243" fontId="6" fillId="0" borderId="0" applyFill="0" applyBorder="0" applyProtection="0">
      <alignment horizontal="right"/>
    </xf>
    <xf numFmtId="14" fontId="6" fillId="0" borderId="0" applyFont="0" applyFill="0" applyBorder="0" applyProtection="0">
      <alignment horizontal="right"/>
    </xf>
    <xf numFmtId="14" fontId="6" fillId="0" borderId="0" applyFill="0" applyBorder="0" applyProtection="0">
      <alignment horizontal="right"/>
    </xf>
    <xf numFmtId="14" fontId="6" fillId="0" borderId="0" applyFont="0" applyFill="0" applyBorder="0" applyProtection="0">
      <alignment horizontal="right"/>
    </xf>
    <xf numFmtId="14" fontId="6" fillId="0" borderId="0" applyFont="0" applyFill="0" applyBorder="0" applyProtection="0">
      <alignment horizontal="right"/>
    </xf>
    <xf numFmtId="17" fontId="7" fillId="0" borderId="0" applyFill="0" applyBorder="0" applyProtection="0">
      <alignment horizontal="center"/>
    </xf>
    <xf numFmtId="15" fontId="120" fillId="0" borderId="0" applyFill="0" applyBorder="0" applyAlignment="0"/>
    <xf numFmtId="244" fontId="120" fillId="45" borderId="0" applyFont="0" applyFill="0" applyBorder="0" applyAlignment="0" applyProtection="0"/>
    <xf numFmtId="245" fontId="140" fillId="45" borderId="4" applyFont="0" applyFill="0" applyBorder="0" applyAlignment="0" applyProtection="0"/>
    <xf numFmtId="244" fontId="20" fillId="45" borderId="0" applyFont="0" applyFill="0" applyBorder="0" applyAlignment="0" applyProtection="0"/>
    <xf numFmtId="17" fontId="120" fillId="0" borderId="0" applyFill="0" applyBorder="0">
      <alignment horizontal="right"/>
    </xf>
    <xf numFmtId="246" fontId="120" fillId="0" borderId="8" applyFill="0" applyBorder="0"/>
    <xf numFmtId="0" fontId="127" fillId="0" borderId="0" applyFon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241" fontId="125" fillId="0" borderId="0" applyFont="0" applyFill="0" applyBorder="0" applyAlignment="0" applyProtection="0"/>
    <xf numFmtId="14" fontId="5" fillId="0" borderId="0" applyFill="0" applyBorder="0" applyAlignment="0"/>
    <xf numFmtId="14" fontId="94" fillId="0" borderId="0">
      <alignment horizontal="center"/>
    </xf>
    <xf numFmtId="247" fontId="20" fillId="46" borderId="39" applyFill="0" applyBorder="0" applyProtection="0">
      <alignment horizontal="right"/>
      <protection locked="0"/>
    </xf>
    <xf numFmtId="42" fontId="141" fillId="0" borderId="0"/>
    <xf numFmtId="248" fontId="141" fillId="0" borderId="0"/>
    <xf numFmtId="0" fontId="142" fillId="0" borderId="0" applyNumberFormat="0" applyFill="0" applyBorder="0" applyAlignment="0" applyProtection="0"/>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38" fontId="81" fillId="0" borderId="40">
      <alignment vertical="center"/>
    </xf>
    <xf numFmtId="0" fontId="60" fillId="0" borderId="0"/>
    <xf numFmtId="0" fontId="60" fillId="0" borderId="0"/>
    <xf numFmtId="249" fontId="6" fillId="0" borderId="0" applyFont="0" applyFill="0" applyBorder="0" applyAlignment="0" applyProtection="0"/>
    <xf numFmtId="250" fontId="6" fillId="0" borderId="0" applyFont="0" applyFill="0" applyBorder="0" applyAlignment="0" applyProtection="0"/>
    <xf numFmtId="173" fontId="143" fillId="0" borderId="0">
      <protection locked="0"/>
    </xf>
    <xf numFmtId="251" fontId="120" fillId="0" borderId="41">
      <alignment vertical="top"/>
    </xf>
    <xf numFmtId="251" fontId="20" fillId="0" borderId="0"/>
    <xf numFmtId="7" fontId="6" fillId="0" borderId="0" applyFont="0" applyFill="0" applyBorder="0" applyAlignment="0"/>
    <xf numFmtId="252" fontId="6" fillId="0" borderId="0"/>
    <xf numFmtId="42" fontId="84" fillId="0" borderId="0"/>
    <xf numFmtId="7" fontId="20" fillId="0" borderId="0"/>
    <xf numFmtId="0" fontId="125" fillId="0" borderId="42" applyNumberFormat="0" applyFont="0" applyFill="0" applyAlignment="0" applyProtection="0"/>
    <xf numFmtId="42" fontId="144" fillId="0" borderId="0" applyFill="0" applyBorder="0" applyAlignment="0" applyProtection="0"/>
    <xf numFmtId="0" fontId="41" fillId="0" borderId="0">
      <alignment wrapText="1"/>
    </xf>
    <xf numFmtId="226" fontId="129" fillId="0" borderId="14"/>
    <xf numFmtId="180" fontId="140" fillId="0" borderId="0" applyBorder="0"/>
    <xf numFmtId="193" fontId="140" fillId="0" borderId="0" applyBorder="0"/>
    <xf numFmtId="49" fontId="145" fillId="0" borderId="0" applyBorder="0">
      <alignment horizontal="center"/>
    </xf>
    <xf numFmtId="0" fontId="145" fillId="0" borderId="0" applyBorder="0">
      <alignment horizontal="center"/>
    </xf>
    <xf numFmtId="0" fontId="146" fillId="39" borderId="43" applyBorder="0">
      <alignment horizontal="center" vertical="center" wrapText="1"/>
    </xf>
    <xf numFmtId="0" fontId="147" fillId="0" borderId="0" applyBorder="0">
      <alignment horizontal="center"/>
    </xf>
    <xf numFmtId="0" fontId="148" fillId="39" borderId="43" applyBorder="0">
      <alignment horizontal="center" vertical="center" wrapText="1"/>
    </xf>
    <xf numFmtId="0" fontId="149" fillId="39" borderId="43" applyFill="0" applyBorder="0">
      <alignment horizontal="left" vertical="center"/>
    </xf>
    <xf numFmtId="0" fontId="84" fillId="0" borderId="13" applyBorder="0">
      <alignment horizontal="center" vertical="center" wrapText="1"/>
    </xf>
    <xf numFmtId="15" fontId="84" fillId="0" borderId="13" applyBorder="0">
      <alignment wrapText="1"/>
    </xf>
    <xf numFmtId="15" fontId="84" fillId="0" borderId="13" applyNumberFormat="0" applyBorder="0">
      <alignment vertical="center" wrapText="1"/>
    </xf>
    <xf numFmtId="0" fontId="7" fillId="47" borderId="13" applyBorder="0">
      <alignment horizontal="center" wrapText="1"/>
    </xf>
    <xf numFmtId="0" fontId="150" fillId="39" borderId="43" applyBorder="0">
      <alignment horizontal="centerContinuous"/>
    </xf>
    <xf numFmtId="173" fontId="151" fillId="0" borderId="0">
      <protection locked="0"/>
    </xf>
    <xf numFmtId="173" fontId="151" fillId="0" borderId="0">
      <protection locked="0"/>
    </xf>
    <xf numFmtId="44" fontId="60" fillId="0" borderId="0" applyFill="0" applyBorder="0" applyAlignment="0"/>
    <xf numFmtId="213" fontId="113" fillId="0" borderId="0" applyFill="0" applyBorder="0" applyAlignment="0"/>
    <xf numFmtId="213" fontId="113" fillId="0" borderId="0" applyFill="0" applyBorder="0" applyAlignment="0"/>
    <xf numFmtId="0" fontId="114"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180" fontId="60" fillId="0" borderId="0" applyFill="0" applyBorder="0" applyAlignment="0"/>
    <xf numFmtId="203" fontId="113" fillId="0" borderId="0" applyFill="0" applyBorder="0" applyAlignment="0"/>
    <xf numFmtId="203" fontId="113" fillId="0" borderId="0" applyFill="0" applyBorder="0" applyAlignment="0"/>
    <xf numFmtId="0" fontId="114"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44" fontId="60" fillId="0" borderId="0" applyFill="0" applyBorder="0" applyAlignment="0"/>
    <xf numFmtId="213" fontId="113" fillId="0" borderId="0" applyFill="0" applyBorder="0" applyAlignment="0"/>
    <xf numFmtId="213" fontId="113" fillId="0" borderId="0" applyFill="0" applyBorder="0" applyAlignment="0"/>
    <xf numFmtId="0" fontId="114"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193" fontId="60" fillId="0" borderId="0" applyFill="0" applyBorder="0" applyAlignment="0"/>
    <xf numFmtId="214" fontId="113" fillId="0" borderId="0" applyFill="0" applyBorder="0" applyAlignment="0"/>
    <xf numFmtId="214" fontId="113" fillId="0" borderId="0" applyFill="0" applyBorder="0" applyAlignment="0"/>
    <xf numFmtId="0" fontId="6"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180" fontId="60" fillId="0" borderId="0" applyFill="0" applyBorder="0" applyAlignment="0"/>
    <xf numFmtId="203" fontId="113" fillId="0" borderId="0" applyFill="0" applyBorder="0" applyAlignment="0"/>
    <xf numFmtId="203" fontId="113" fillId="0" borderId="0" applyFill="0" applyBorder="0" applyAlignment="0"/>
    <xf numFmtId="0" fontId="114"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0" fontId="152" fillId="0" borderId="0" applyNumberFormat="0" applyAlignment="0">
      <alignment horizontal="left"/>
    </xf>
    <xf numFmtId="0" fontId="152" fillId="0" borderId="0" applyNumberFormat="0" applyAlignment="0">
      <alignment horizontal="left"/>
    </xf>
    <xf numFmtId="0" fontId="152" fillId="0" borderId="0" applyNumberFormat="0" applyAlignment="0">
      <alignment horizontal="left"/>
    </xf>
    <xf numFmtId="0" fontId="152" fillId="0" borderId="0" applyNumberFormat="0" applyAlignment="0">
      <alignment horizontal="left"/>
    </xf>
    <xf numFmtId="0" fontId="152" fillId="0" borderId="0" applyNumberFormat="0" applyAlignment="0">
      <alignment horizontal="left"/>
    </xf>
    <xf numFmtId="0" fontId="152" fillId="0" borderId="0" applyNumberFormat="0" applyAlignment="0">
      <alignment horizontal="left"/>
    </xf>
    <xf numFmtId="0" fontId="152" fillId="0" borderId="0" applyNumberFormat="0" applyAlignment="0">
      <alignment horizontal="left"/>
    </xf>
    <xf numFmtId="0" fontId="152" fillId="0" borderId="0" applyNumberFormat="0" applyAlignment="0">
      <alignment horizontal="left"/>
    </xf>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253" fontId="20" fillId="48" borderId="37" applyFill="0" applyBorder="0" applyProtection="0">
      <alignment horizontal="left"/>
    </xf>
    <xf numFmtId="0" fontId="153" fillId="0" borderId="0" applyNumberFormat="0" applyFill="0" applyBorder="0" applyAlignment="0" applyProtection="0"/>
    <xf numFmtId="173" fontId="143" fillId="0" borderId="0">
      <protection locked="0"/>
    </xf>
    <xf numFmtId="173" fontId="143" fillId="0" borderId="0">
      <protection locked="0"/>
    </xf>
    <xf numFmtId="173" fontId="143" fillId="0" borderId="0">
      <protection locked="0"/>
    </xf>
    <xf numFmtId="173" fontId="143" fillId="0" borderId="0">
      <protection locked="0"/>
    </xf>
    <xf numFmtId="173" fontId="143" fillId="0" borderId="0">
      <protection locked="0"/>
    </xf>
    <xf numFmtId="173" fontId="143" fillId="0" borderId="0">
      <protection locked="0"/>
    </xf>
    <xf numFmtId="173" fontId="143" fillId="0" borderId="0">
      <protection locked="0"/>
    </xf>
    <xf numFmtId="173" fontId="143" fillId="0" borderId="0">
      <protection locked="0"/>
    </xf>
    <xf numFmtId="173" fontId="143" fillId="0" borderId="0">
      <protection locked="0"/>
    </xf>
    <xf numFmtId="2" fontId="28" fillId="0" borderId="0" applyProtection="0"/>
    <xf numFmtId="254" fontId="6" fillId="0" borderId="0" applyFill="0" applyBorder="0" applyProtection="0">
      <alignment horizontal="left"/>
    </xf>
    <xf numFmtId="255" fontId="6" fillId="45" borderId="0" applyFont="0" applyFill="0" applyBorder="0" applyAlignment="0"/>
    <xf numFmtId="2" fontId="127" fillId="0" borderId="0" applyFont="0" applyFill="0" applyBorder="0" applyAlignment="0" applyProtection="0"/>
    <xf numFmtId="2" fontId="127" fillId="0" borderId="0" applyFont="0" applyFill="0" applyBorder="0" applyAlignment="0" applyProtection="0"/>
    <xf numFmtId="2" fontId="127" fillId="0" borderId="0" applyFont="0" applyFill="0" applyBorder="0" applyAlignment="0" applyProtection="0"/>
    <xf numFmtId="2" fontId="127" fillId="0" borderId="0" applyFont="0" applyFill="0" applyBorder="0" applyAlignment="0" applyProtection="0"/>
    <xf numFmtId="2" fontId="127" fillId="0" borderId="0" applyFont="0" applyFill="0" applyBorder="0" applyAlignment="0" applyProtection="0"/>
    <xf numFmtId="2" fontId="127" fillId="0" borderId="0" applyFont="0" applyFill="0" applyBorder="0" applyAlignment="0" applyProtection="0"/>
    <xf numFmtId="2" fontId="127" fillId="0" borderId="0" applyFont="0" applyFill="0" applyBorder="0" applyAlignment="0" applyProtection="0"/>
    <xf numFmtId="0" fontId="154"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5" fillId="0" borderId="0">
      <alignment horizontal="left"/>
    </xf>
    <xf numFmtId="0" fontId="156" fillId="0" borderId="0">
      <alignment horizontal="left"/>
    </xf>
    <xf numFmtId="0" fontId="157" fillId="0" borderId="0" applyFill="0" applyBorder="0" applyProtection="0">
      <alignment horizontal="left"/>
    </xf>
    <xf numFmtId="0" fontId="157" fillId="0" borderId="0" applyNumberFormat="0" applyFill="0" applyBorder="0" applyProtection="0">
      <alignment horizontal="left"/>
    </xf>
    <xf numFmtId="0" fontId="157" fillId="0" borderId="0" applyFill="0" applyBorder="0" applyProtection="0">
      <alignment vertical="center"/>
    </xf>
    <xf numFmtId="0" fontId="158" fillId="30" borderId="0" applyNumberFormat="0" applyBorder="0" applyAlignment="0" applyProtection="0"/>
    <xf numFmtId="38" fontId="6" fillId="0" borderId="0" applyProtection="0"/>
    <xf numFmtId="38" fontId="20" fillId="44" borderId="0" applyNumberFormat="0" applyBorder="0" applyAlignment="0" applyProtection="0"/>
    <xf numFmtId="38" fontId="64" fillId="0" borderId="37"/>
    <xf numFmtId="256" fontId="125" fillId="0" borderId="0" applyFont="0" applyFill="0" applyBorder="0" applyAlignment="0" applyProtection="0">
      <alignment horizontal="right"/>
    </xf>
    <xf numFmtId="0" fontId="159" fillId="0" borderId="0">
      <alignment horizontal="left"/>
    </xf>
    <xf numFmtId="0" fontId="160" fillId="0" borderId="0" applyNumberFormat="0" applyFill="0" applyBorder="0" applyAlignment="0" applyProtection="0"/>
    <xf numFmtId="0" fontId="159" fillId="0" borderId="0">
      <alignment horizontal="left"/>
    </xf>
    <xf numFmtId="0" fontId="159" fillId="0" borderId="0">
      <alignment horizontal="left"/>
    </xf>
    <xf numFmtId="0" fontId="159" fillId="0" borderId="0">
      <alignment horizontal="left"/>
    </xf>
    <xf numFmtId="0" fontId="159" fillId="0" borderId="0">
      <alignment horizontal="left"/>
    </xf>
    <xf numFmtId="0" fontId="159" fillId="0" borderId="0">
      <alignment horizontal="left"/>
    </xf>
    <xf numFmtId="0" fontId="159" fillId="0" borderId="0">
      <alignment horizontal="left"/>
    </xf>
    <xf numFmtId="0" fontId="161" fillId="0" borderId="0">
      <alignment horizontal="left"/>
    </xf>
    <xf numFmtId="257" fontId="120" fillId="45" borderId="18"/>
    <xf numFmtId="257" fontId="120" fillId="0" borderId="8"/>
    <xf numFmtId="0" fontId="162" fillId="0" borderId="0">
      <alignment horizontal="right"/>
    </xf>
    <xf numFmtId="0" fontId="18" fillId="0" borderId="44" applyNumberFormat="0" applyAlignment="0" applyProtection="0">
      <alignment horizontal="left" vertical="center"/>
    </xf>
    <xf numFmtId="0" fontId="18" fillId="0" borderId="44" applyNumberFormat="0" applyAlignment="0" applyProtection="0">
      <alignment horizontal="left" vertical="center"/>
    </xf>
    <xf numFmtId="0" fontId="18" fillId="0" borderId="18">
      <alignment horizontal="left" vertical="center"/>
    </xf>
    <xf numFmtId="0" fontId="18" fillId="0" borderId="18">
      <alignment horizontal="left" vertical="center"/>
    </xf>
    <xf numFmtId="14" fontId="7" fillId="49" borderId="34">
      <alignment horizontal="center" vertical="center" wrapText="1"/>
    </xf>
    <xf numFmtId="0" fontId="163" fillId="0" borderId="45" applyNumberFormat="0" applyFill="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0" borderId="0">
      <alignment horizontal="left"/>
    </xf>
    <xf numFmtId="0" fontId="166" fillId="0" borderId="9">
      <alignment horizontal="left" vertical="top"/>
    </xf>
    <xf numFmtId="0" fontId="167" fillId="50" borderId="13" applyNumberFormat="0">
      <alignment horizontal="center" vertical="center"/>
    </xf>
    <xf numFmtId="0" fontId="167" fillId="50" borderId="13" applyNumberFormat="0">
      <alignment horizontal="center" vertical="center"/>
    </xf>
    <xf numFmtId="0" fontId="167" fillId="50" borderId="13" applyNumberFormat="0">
      <alignment horizontal="center" vertical="center"/>
    </xf>
    <xf numFmtId="0" fontId="167" fillId="50" borderId="13" applyNumberFormat="0">
      <alignment horizontal="center" vertical="center"/>
    </xf>
    <xf numFmtId="0" fontId="167" fillId="50" borderId="13" applyNumberFormat="0">
      <alignment horizontal="center" vertical="center"/>
    </xf>
    <xf numFmtId="203" fontId="168" fillId="0" borderId="0" applyNumberFormat="0" applyFill="0" applyBorder="0" applyAlignment="0" applyProtection="0">
      <protection locked="0"/>
    </xf>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70" fillId="0" borderId="0">
      <alignment horizontal="left"/>
    </xf>
    <xf numFmtId="0" fontId="171" fillId="0" borderId="9">
      <alignment horizontal="left" vertical="top"/>
    </xf>
    <xf numFmtId="203" fontId="172" fillId="0" borderId="0" applyNumberFormat="0" applyFill="0" applyBorder="0" applyAlignment="0" applyProtection="0">
      <protection locked="0"/>
    </xf>
    <xf numFmtId="0" fontId="173" fillId="0" borderId="0">
      <alignment horizontal="left"/>
    </xf>
    <xf numFmtId="0" fontId="174" fillId="0" borderId="0" applyNumberFormat="0" applyFill="0" applyBorder="0" applyAlignment="0" applyProtection="0"/>
    <xf numFmtId="0" fontId="167" fillId="50" borderId="13" applyNumberFormat="0">
      <alignment horizontal="center" vertical="center"/>
    </xf>
    <xf numFmtId="0" fontId="167" fillId="50" borderId="13" applyNumberFormat="0">
      <alignment horizontal="center" vertical="center"/>
    </xf>
    <xf numFmtId="0" fontId="167" fillId="50" borderId="13" applyNumberFormat="0">
      <alignment horizontal="center" vertical="center"/>
    </xf>
    <xf numFmtId="0" fontId="167" fillId="50" borderId="13" applyNumberFormat="0">
      <alignment horizontal="center" vertical="center"/>
    </xf>
    <xf numFmtId="0" fontId="167" fillId="50" borderId="13" applyNumberFormat="0">
      <alignment horizontal="center" vertical="center"/>
    </xf>
    <xf numFmtId="0" fontId="167" fillId="50" borderId="13" applyNumberFormat="0">
      <alignment horizontal="center" vertical="center"/>
    </xf>
    <xf numFmtId="0" fontId="167" fillId="50" borderId="13" applyNumberFormat="0">
      <alignment horizontal="center" vertical="center"/>
    </xf>
    <xf numFmtId="0" fontId="167" fillId="50" borderId="13" applyNumberFormat="0">
      <alignment horizontal="center" vertical="center"/>
    </xf>
    <xf numFmtId="0" fontId="167" fillId="50" borderId="13" applyNumberFormat="0">
      <alignment horizontal="center" vertical="center"/>
    </xf>
    <xf numFmtId="0" fontId="167" fillId="50" borderId="13" applyNumberFormat="0">
      <alignment horizontal="center" vertical="center"/>
    </xf>
    <xf numFmtId="0" fontId="167" fillId="50" borderId="13" applyNumberFormat="0">
      <alignment horizontal="center" vertical="center"/>
    </xf>
    <xf numFmtId="180" fontId="20" fillId="0" borderId="8">
      <alignment horizontal="right" vertical="center"/>
    </xf>
    <xf numFmtId="0" fontId="7" fillId="0" borderId="0" applyFill="0" applyAlignment="0" applyProtection="0">
      <protection locked="0"/>
    </xf>
    <xf numFmtId="0" fontId="175" fillId="0" borderId="8" applyFill="0" applyAlignment="0" applyProtection="0">
      <protection locked="0"/>
    </xf>
    <xf numFmtId="0" fontId="176" fillId="0" borderId="0" applyProtection="0"/>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0" fontId="18" fillId="0" borderId="0" applyProtection="0"/>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258" fontId="6" fillId="0" borderId="0">
      <protection locked="0"/>
    </xf>
    <xf numFmtId="0" fontId="177" fillId="0" borderId="34">
      <alignment horizontal="center"/>
    </xf>
    <xf numFmtId="0" fontId="177" fillId="0" borderId="34">
      <alignment horizontal="center"/>
    </xf>
    <xf numFmtId="0" fontId="177" fillId="0" borderId="34">
      <alignment horizontal="center"/>
    </xf>
    <xf numFmtId="0" fontId="177" fillId="0" borderId="34">
      <alignment horizontal="center"/>
    </xf>
    <xf numFmtId="0" fontId="177" fillId="0" borderId="34">
      <alignment horizontal="center"/>
    </xf>
    <xf numFmtId="0" fontId="177" fillId="0" borderId="34">
      <alignment horizontal="center"/>
    </xf>
    <xf numFmtId="0" fontId="177" fillId="0" borderId="34">
      <alignment horizontal="center"/>
    </xf>
    <xf numFmtId="0" fontId="177" fillId="0" borderId="34">
      <alignment horizontal="center"/>
    </xf>
    <xf numFmtId="38" fontId="178" fillId="0" borderId="0" applyNumberFormat="0" applyFill="0" applyBorder="0" applyProtection="0">
      <alignment horizontal="center"/>
    </xf>
    <xf numFmtId="0" fontId="177" fillId="0" borderId="34">
      <alignment horizontal="center"/>
    </xf>
    <xf numFmtId="0" fontId="177" fillId="0" borderId="0">
      <alignment horizontal="center"/>
    </xf>
    <xf numFmtId="0" fontId="177" fillId="0" borderId="0">
      <alignment horizontal="center"/>
    </xf>
    <xf numFmtId="0" fontId="177" fillId="0" borderId="0">
      <alignment horizontal="center"/>
    </xf>
    <xf numFmtId="0" fontId="177" fillId="0" borderId="0">
      <alignment horizontal="center"/>
    </xf>
    <xf numFmtId="0" fontId="177" fillId="0" borderId="0">
      <alignment horizontal="center"/>
    </xf>
    <xf numFmtId="0" fontId="177" fillId="0" borderId="0">
      <alignment horizontal="center"/>
    </xf>
    <xf numFmtId="0" fontId="177" fillId="0" borderId="0">
      <alignment horizontal="center"/>
    </xf>
    <xf numFmtId="0" fontId="177" fillId="0" borderId="0">
      <alignment horizontal="center"/>
    </xf>
    <xf numFmtId="0" fontId="179" fillId="48" borderId="46" applyBorder="0">
      <alignment horizontal="center"/>
    </xf>
    <xf numFmtId="0" fontId="180" fillId="0" borderId="47" applyNumberFormat="0" applyFill="0" applyAlignment="0" applyProtection="0"/>
    <xf numFmtId="0" fontId="180" fillId="0" borderId="47" applyNumberFormat="0" applyFill="0" applyAlignment="0" applyProtection="0"/>
    <xf numFmtId="0" fontId="113" fillId="0" borderId="0"/>
    <xf numFmtId="0" fontId="181" fillId="0" borderId="0" applyNumberFormat="0" applyFill="0" applyBorder="0" applyAlignment="0" applyProtection="0">
      <alignment vertical="top"/>
      <protection locked="0"/>
    </xf>
    <xf numFmtId="173" fontId="182" fillId="0" borderId="0" applyNumberFormat="0" applyAlignment="0">
      <alignment horizontal="left"/>
    </xf>
    <xf numFmtId="0" fontId="182" fillId="0" borderId="0" applyNumberFormat="0" applyAlignment="0">
      <alignment horizontal="left"/>
    </xf>
    <xf numFmtId="10" fontId="20" fillId="45" borderId="13" applyNumberFormat="0" applyBorder="0" applyAlignment="0" applyProtection="0"/>
    <xf numFmtId="224" fontId="183" fillId="0" borderId="0" applyFill="0" applyBorder="0" applyProtection="0">
      <alignment horizontal="right"/>
    </xf>
    <xf numFmtId="0" fontId="184" fillId="32" borderId="27" applyNumberFormat="0" applyAlignment="0" applyProtection="0"/>
    <xf numFmtId="40" fontId="180" fillId="0" borderId="0" applyNumberFormat="0" applyFill="0" applyBorder="0" applyAlignment="0" applyProtection="0"/>
    <xf numFmtId="180" fontId="98" fillId="41" borderId="0"/>
    <xf numFmtId="180" fontId="185" fillId="41" borderId="0"/>
    <xf numFmtId="180" fontId="185" fillId="41" borderId="0"/>
    <xf numFmtId="180" fontId="98" fillId="41" borderId="0"/>
    <xf numFmtId="180" fontId="185" fillId="41" borderId="0"/>
    <xf numFmtId="180" fontId="185" fillId="41" borderId="0"/>
    <xf numFmtId="180" fontId="185" fillId="41" borderId="0"/>
    <xf numFmtId="180" fontId="185" fillId="41" borderId="0"/>
    <xf numFmtId="180" fontId="185" fillId="41" borderId="0"/>
    <xf numFmtId="180" fontId="185" fillId="41" borderId="0"/>
    <xf numFmtId="180" fontId="185" fillId="41" borderId="0"/>
    <xf numFmtId="259" fontId="183" fillId="0" borderId="0" applyFill="0" applyBorder="0" applyProtection="0">
      <alignment horizontal="right"/>
    </xf>
    <xf numFmtId="260" fontId="183" fillId="0" borderId="0" applyFill="0" applyBorder="0" applyProtection="0">
      <alignment horizontal="right"/>
    </xf>
    <xf numFmtId="261" fontId="183" fillId="0" borderId="0" applyFill="0" applyBorder="0" applyProtection="0">
      <alignment horizontal="right"/>
    </xf>
    <xf numFmtId="8" fontId="20" fillId="45" borderId="0" applyFont="0" applyBorder="0" applyAlignment="0" applyProtection="0">
      <protection locked="0"/>
    </xf>
    <xf numFmtId="245" fontId="20" fillId="45" borderId="0" applyFont="0" applyBorder="0" applyAlignment="0" applyProtection="0">
      <protection locked="0"/>
    </xf>
    <xf numFmtId="255" fontId="20" fillId="45" borderId="0" applyFont="0" applyBorder="0" applyAlignment="0">
      <protection locked="0"/>
    </xf>
    <xf numFmtId="262" fontId="183" fillId="0" borderId="0" applyFill="0" applyBorder="0" applyProtection="0">
      <alignment horizontal="right"/>
    </xf>
    <xf numFmtId="263" fontId="183" fillId="0" borderId="0" applyFill="0" applyBorder="0" applyProtection="0"/>
    <xf numFmtId="38" fontId="140" fillId="45" borderId="0">
      <protection locked="0"/>
    </xf>
    <xf numFmtId="257" fontId="20" fillId="45" borderId="0" applyBorder="0"/>
    <xf numFmtId="257" fontId="140" fillId="45" borderId="0">
      <protection locked="0"/>
    </xf>
    <xf numFmtId="264" fontId="183" fillId="0" borderId="0" applyFill="0" applyBorder="0" applyProtection="0">
      <alignment horizontal="right"/>
    </xf>
    <xf numFmtId="10" fontId="20" fillId="45" borderId="0">
      <protection locked="0"/>
    </xf>
    <xf numFmtId="265" fontId="20" fillId="45" borderId="0" applyBorder="0"/>
    <xf numFmtId="265" fontId="140" fillId="45" borderId="0" applyBorder="0" applyAlignment="0">
      <protection locked="0"/>
    </xf>
    <xf numFmtId="257" fontId="186" fillId="45" borderId="0" applyNumberFormat="0" applyBorder="0" applyAlignment="0">
      <protection locked="0"/>
    </xf>
    <xf numFmtId="257" fontId="20" fillId="45" borderId="0" applyNumberFormat="0" applyBorder="0" applyAlignment="0"/>
    <xf numFmtId="266" fontId="183" fillId="0" borderId="0" applyFill="0" applyBorder="0" applyProtection="0">
      <alignment horizontal="right"/>
    </xf>
    <xf numFmtId="266" fontId="6" fillId="0" borderId="0" applyFill="0" applyBorder="0" applyProtection="0">
      <alignment vertical="center"/>
    </xf>
    <xf numFmtId="241" fontId="6" fillId="0" borderId="0" applyFill="0" applyBorder="0" applyProtection="0">
      <alignment vertical="center"/>
    </xf>
    <xf numFmtId="267" fontId="187" fillId="0" borderId="0" applyFont="0" applyFill="0" applyBorder="0" applyAlignment="0">
      <protection locked="0"/>
    </xf>
    <xf numFmtId="268" fontId="6" fillId="0" borderId="0" applyFont="0" applyFill="0" applyBorder="0" applyAlignment="0">
      <protection locked="0"/>
    </xf>
    <xf numFmtId="269" fontId="6" fillId="0" borderId="0" applyFill="0" applyBorder="0" applyProtection="0">
      <alignment vertical="center"/>
    </xf>
    <xf numFmtId="270" fontId="6" fillId="0" borderId="0" applyFill="0" applyBorder="0" applyProtection="0">
      <alignment vertical="center"/>
    </xf>
    <xf numFmtId="271" fontId="6" fillId="0" borderId="8" applyFill="0"/>
    <xf numFmtId="272" fontId="6" fillId="0" borderId="0" applyFont="0" applyFill="0" applyBorder="0" applyProtection="0">
      <alignment horizontal="right"/>
    </xf>
    <xf numFmtId="3" fontId="6" fillId="0" borderId="0" applyFont="0" applyFill="0" applyBorder="0" applyProtection="0">
      <alignment horizontal="right"/>
    </xf>
    <xf numFmtId="38" fontId="188" fillId="51" borderId="0" applyNumberFormat="0" applyBorder="0" applyAlignment="0" applyProtection="0">
      <alignment horizontal="center"/>
    </xf>
    <xf numFmtId="38" fontId="121" fillId="51" borderId="0" applyBorder="0" applyProtection="0">
      <alignment horizontal="center"/>
    </xf>
    <xf numFmtId="180" fontId="6"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89" fillId="0" borderId="0" applyNumberFormat="0" applyFill="0" applyBorder="0" applyAlignment="0" applyProtection="0">
      <alignment horizontal="centerContinuous"/>
    </xf>
    <xf numFmtId="273" fontId="6" fillId="0" borderId="0" applyFont="0" applyFill="0" applyBorder="0" applyAlignment="0" applyProtection="0"/>
    <xf numFmtId="0" fontId="81" fillId="0" borderId="0"/>
    <xf numFmtId="0" fontId="121" fillId="43" borderId="0">
      <alignment horizontal="left"/>
    </xf>
    <xf numFmtId="0" fontId="121" fillId="43" borderId="0">
      <alignment horizontal="left"/>
    </xf>
    <xf numFmtId="0" fontId="54" fillId="16" borderId="0">
      <alignment horizontal="left"/>
    </xf>
    <xf numFmtId="0" fontId="54" fillId="16" borderId="0">
      <alignment horizontal="left"/>
    </xf>
    <xf numFmtId="44" fontId="60" fillId="0" borderId="0" applyFill="0" applyBorder="0" applyAlignment="0"/>
    <xf numFmtId="213" fontId="113" fillId="0" borderId="0" applyFill="0" applyBorder="0" applyAlignment="0"/>
    <xf numFmtId="213" fontId="113" fillId="0" borderId="0" applyFill="0" applyBorder="0" applyAlignment="0"/>
    <xf numFmtId="0" fontId="114"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180" fontId="60" fillId="0" borderId="0" applyFill="0" applyBorder="0" applyAlignment="0"/>
    <xf numFmtId="203" fontId="113" fillId="0" borderId="0" applyFill="0" applyBorder="0" applyAlignment="0"/>
    <xf numFmtId="203" fontId="113" fillId="0" borderId="0" applyFill="0" applyBorder="0" applyAlignment="0"/>
    <xf numFmtId="0" fontId="114"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44" fontId="60" fillId="0" borderId="0" applyFill="0" applyBorder="0" applyAlignment="0"/>
    <xf numFmtId="213" fontId="113" fillId="0" borderId="0" applyFill="0" applyBorder="0" applyAlignment="0"/>
    <xf numFmtId="213" fontId="113" fillId="0" borderId="0" applyFill="0" applyBorder="0" applyAlignment="0"/>
    <xf numFmtId="0" fontId="114"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193" fontId="60" fillId="0" borderId="0" applyFill="0" applyBorder="0" applyAlignment="0"/>
    <xf numFmtId="214" fontId="113" fillId="0" borderId="0" applyFill="0" applyBorder="0" applyAlignment="0"/>
    <xf numFmtId="214" fontId="113" fillId="0" borderId="0" applyFill="0" applyBorder="0" applyAlignment="0"/>
    <xf numFmtId="0" fontId="6"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180" fontId="60" fillId="0" borderId="0" applyFill="0" applyBorder="0" applyAlignment="0"/>
    <xf numFmtId="203" fontId="113" fillId="0" borderId="0" applyFill="0" applyBorder="0" applyAlignment="0"/>
    <xf numFmtId="203" fontId="113" fillId="0" borderId="0" applyFill="0" applyBorder="0" applyAlignment="0"/>
    <xf numFmtId="0" fontId="114"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0" fontId="190" fillId="0" borderId="48" applyNumberFormat="0" applyFill="0" applyAlignment="0" applyProtection="0"/>
    <xf numFmtId="180" fontId="191" fillId="43" borderId="0"/>
    <xf numFmtId="180" fontId="192" fillId="43" borderId="0"/>
    <xf numFmtId="180" fontId="192" fillId="43" borderId="0"/>
    <xf numFmtId="180" fontId="191" fillId="43" borderId="0"/>
    <xf numFmtId="180" fontId="192" fillId="43" borderId="0"/>
    <xf numFmtId="180" fontId="192" fillId="43" borderId="0"/>
    <xf numFmtId="180" fontId="192" fillId="43" borderId="0"/>
    <xf numFmtId="180" fontId="192" fillId="43" borderId="0"/>
    <xf numFmtId="180" fontId="192" fillId="43" borderId="0"/>
    <xf numFmtId="180" fontId="192" fillId="43" borderId="0"/>
    <xf numFmtId="180" fontId="192" fillId="43" borderId="0"/>
    <xf numFmtId="0" fontId="193" fillId="0" borderId="0" applyNumberFormat="0" applyFont="0" applyBorder="0" applyAlignment="0" applyProtection="0"/>
    <xf numFmtId="0" fontId="20" fillId="52" borderId="49" applyBorder="0">
      <alignment horizontal="left"/>
    </xf>
    <xf numFmtId="215" fontId="6" fillId="0" borderId="0" applyFont="0" applyFill="0" applyBorder="0" applyAlignment="0" applyProtection="0"/>
    <xf numFmtId="43" fontId="6" fillId="0" borderId="0" applyFont="0" applyFill="0" applyBorder="0" applyAlignment="0" applyProtection="0"/>
    <xf numFmtId="274" fontId="6" fillId="0" borderId="0" applyFont="0" applyFill="0" applyBorder="0" applyAlignment="0" applyProtection="0"/>
    <xf numFmtId="275" fontId="115" fillId="0" borderId="0" applyFont="0" applyFill="0" applyBorder="0" applyAlignment="0" applyProtection="0"/>
    <xf numFmtId="276" fontId="6" fillId="0" borderId="0" applyFill="0" applyBorder="0" applyProtection="0"/>
    <xf numFmtId="277" fontId="6" fillId="0" borderId="0" applyFill="0" applyBorder="0" applyProtection="0"/>
    <xf numFmtId="0" fontId="194" fillId="0" borderId="34"/>
    <xf numFmtId="42" fontId="6" fillId="0" borderId="0" applyFont="0" applyFill="0" applyBorder="0" applyAlignment="0" applyProtection="0"/>
    <xf numFmtId="44" fontId="6" fillId="0" borderId="0" applyFont="0" applyFill="0" applyBorder="0" applyAlignment="0" applyProtection="0"/>
    <xf numFmtId="278" fontId="6" fillId="0" borderId="0" applyFont="0" applyFill="0" applyBorder="0" applyAlignment="0" applyProtection="0"/>
    <xf numFmtId="279" fontId="115" fillId="0" borderId="0" applyFont="0" applyFill="0" applyBorder="0" applyAlignment="0" applyProtection="0"/>
    <xf numFmtId="17" fontId="6" fillId="49" borderId="50" applyFill="0" applyBorder="0" applyProtection="0">
      <alignment horizontal="center"/>
    </xf>
    <xf numFmtId="280" fontId="20" fillId="48" borderId="0" applyFill="0" applyBorder="0" applyProtection="0">
      <alignment horizontal="center"/>
    </xf>
    <xf numFmtId="0" fontId="195" fillId="0" borderId="0" applyNumberFormat="0">
      <alignment horizontal="left"/>
    </xf>
    <xf numFmtId="281" fontId="41" fillId="0" borderId="0"/>
    <xf numFmtId="269" fontId="6" fillId="0" borderId="0" applyFill="0" applyBorder="0" applyProtection="0">
      <alignment vertical="center"/>
    </xf>
    <xf numFmtId="282" fontId="20" fillId="44" borderId="0" applyFont="0" applyBorder="0" applyAlignment="0" applyProtection="0">
      <alignment horizontal="right"/>
      <protection hidden="1"/>
    </xf>
    <xf numFmtId="0" fontId="196" fillId="14" borderId="0" applyNumberFormat="0" applyBorder="0" applyAlignment="0" applyProtection="0"/>
    <xf numFmtId="0" fontId="41" fillId="0" borderId="13">
      <alignment horizontal="left"/>
    </xf>
    <xf numFmtId="0" fontId="84" fillId="0" borderId="0"/>
    <xf numFmtId="0" fontId="41" fillId="0" borderId="13">
      <alignment horizontal="left"/>
    </xf>
    <xf numFmtId="0" fontId="197" fillId="0" borderId="0" applyNumberFormat="0" applyFill="0" applyBorder="0" applyAlignment="0" applyProtection="0"/>
    <xf numFmtId="37" fontId="128" fillId="0" borderId="0"/>
    <xf numFmtId="37" fontId="128" fillId="0" borderId="0"/>
    <xf numFmtId="37" fontId="128" fillId="0" borderId="0"/>
    <xf numFmtId="37" fontId="128" fillId="0" borderId="0"/>
    <xf numFmtId="37" fontId="128" fillId="0" borderId="0"/>
    <xf numFmtId="37" fontId="128" fillId="0" borderId="0"/>
    <xf numFmtId="37" fontId="128" fillId="0" borderId="0"/>
    <xf numFmtId="37" fontId="128" fillId="0" borderId="0"/>
    <xf numFmtId="283" fontId="198" fillId="0" borderId="0"/>
    <xf numFmtId="284" fontId="84" fillId="0" borderId="0"/>
    <xf numFmtId="38" fontId="20" fillId="0" borderId="0" applyFont="0" applyFill="0" applyBorder="0" applyAlignment="0"/>
    <xf numFmtId="257" fontId="6" fillId="0" borderId="0" applyFont="0" applyFill="0" applyBorder="0" applyAlignment="0"/>
    <xf numFmtId="40" fontId="20" fillId="0" borderId="0" applyFont="0" applyFill="0" applyBorder="0" applyAlignment="0"/>
    <xf numFmtId="285" fontId="20" fillId="0" borderId="0" applyFont="0" applyFill="0" applyBorder="0" applyAlignment="0"/>
    <xf numFmtId="0" fontId="6" fillId="0" borderId="0"/>
    <xf numFmtId="0" fontId="6" fillId="0" borderId="0"/>
    <xf numFmtId="0" fontId="6" fillId="0" borderId="0"/>
    <xf numFmtId="173" fontId="6" fillId="0" borderId="0"/>
    <xf numFmtId="0"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0" fontId="6" fillId="0" borderId="0"/>
    <xf numFmtId="0" fontId="6" fillId="0" borderId="0"/>
    <xf numFmtId="0" fontId="3" fillId="0" borderId="0"/>
    <xf numFmtId="0" fontId="3" fillId="0" borderId="0"/>
    <xf numFmtId="0" fontId="6" fillId="0" borderId="0"/>
    <xf numFmtId="0" fontId="3" fillId="0" borderId="0"/>
    <xf numFmtId="0" fontId="3" fillId="0" borderId="0"/>
    <xf numFmtId="0" fontId="3" fillId="0" borderId="0"/>
    <xf numFmtId="0" fontId="6" fillId="0" borderId="0"/>
    <xf numFmtId="0" fontId="199"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0" fontId="4" fillId="0" borderId="0"/>
    <xf numFmtId="0" fontId="4" fillId="0" borderId="0"/>
    <xf numFmtId="0" fontId="4" fillId="0" borderId="0"/>
    <xf numFmtId="173" fontId="6" fillId="0" borderId="0"/>
    <xf numFmtId="0" fontId="6" fillId="0" borderId="0"/>
    <xf numFmtId="0" fontId="6" fillId="0" borderId="0"/>
    <xf numFmtId="0" fontId="3" fillId="0" borderId="0"/>
    <xf numFmtId="0" fontId="6" fillId="0" borderId="0"/>
    <xf numFmtId="0" fontId="6" fillId="0" borderId="0"/>
    <xf numFmtId="173" fontId="3" fillId="0" borderId="0"/>
    <xf numFmtId="173" fontId="3" fillId="0" borderId="0"/>
    <xf numFmtId="173" fontId="3" fillId="0" borderId="0"/>
    <xf numFmtId="0" fontId="6" fillId="0" borderId="0"/>
    <xf numFmtId="173" fontId="3" fillId="0" borderId="0"/>
    <xf numFmtId="0" fontId="91" fillId="0" borderId="0"/>
    <xf numFmtId="173" fontId="3" fillId="0" borderId="0"/>
    <xf numFmtId="173" fontId="3" fillId="0" borderId="0"/>
    <xf numFmtId="173" fontId="3" fillId="0" borderId="0"/>
    <xf numFmtId="0" fontId="6" fillId="0" borderId="0"/>
    <xf numFmtId="0" fontId="6" fillId="0" borderId="0"/>
    <xf numFmtId="0" fontId="6" fillId="0" borderId="0"/>
    <xf numFmtId="0" fontId="3" fillId="0" borderId="0"/>
    <xf numFmtId="257" fontId="120" fillId="0" borderId="0" applyNumberForma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38" fontId="107" fillId="0" borderId="0" applyFont="0" applyFill="0" applyBorder="0" applyAlignment="0" applyProtection="0"/>
    <xf numFmtId="286" fontId="20" fillId="0" borderId="0" applyFont="0" applyFill="0" applyBorder="0" applyAlignment="0" applyProtection="0"/>
    <xf numFmtId="287" fontId="6" fillId="0" borderId="0" applyFont="0" applyFill="0" applyBorder="0" applyAlignment="0" applyProtection="0"/>
    <xf numFmtId="288" fontId="64"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87" fontId="6" fillId="0" borderId="0" applyFont="0" applyFill="0" applyBorder="0" applyAlignment="0" applyProtection="0"/>
    <xf numFmtId="260" fontId="6" fillId="0" borderId="0" applyFill="0" applyBorder="0" applyProtection="0">
      <alignment vertical="center"/>
    </xf>
    <xf numFmtId="0" fontId="170" fillId="0" borderId="0"/>
    <xf numFmtId="0" fontId="200" fillId="0" borderId="0" applyNumberFormat="0" applyFill="0" applyBorder="0" applyAlignment="0" applyProtection="0"/>
    <xf numFmtId="0" fontId="201" fillId="0" borderId="0" applyNumberFormat="0" applyFill="0" applyBorder="0" applyAlignment="0" applyProtection="0"/>
    <xf numFmtId="0" fontId="65" fillId="0" borderId="0" applyNumberFormat="0" applyFill="0" applyBorder="0" applyAlignment="0" applyProtection="0"/>
    <xf numFmtId="0" fontId="6" fillId="26" borderId="32" applyNumberFormat="0" applyFont="0" applyAlignment="0" applyProtection="0"/>
    <xf numFmtId="289" fontId="202" fillId="0" borderId="0">
      <alignment horizontal="right"/>
    </xf>
    <xf numFmtId="290" fontId="202" fillId="0" borderId="0">
      <alignment horizontal="right"/>
    </xf>
    <xf numFmtId="3" fontId="41" fillId="0" borderId="14" applyBorder="0"/>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54" fontId="6" fillId="0" borderId="0" applyFont="0" applyFill="0" applyBorder="0" applyProtection="0">
      <alignment horizontal="left"/>
    </xf>
    <xf numFmtId="291" fontId="6" fillId="0" borderId="0" applyFont="0" applyFill="0" applyBorder="0" applyProtection="0">
      <alignment horizontal="center"/>
    </xf>
    <xf numFmtId="291" fontId="6" fillId="0" borderId="0" applyFont="0" applyFill="0" applyBorder="0" applyProtection="0">
      <alignment horizontal="center"/>
    </xf>
    <xf numFmtId="291" fontId="6" fillId="0" borderId="0" applyFont="0" applyFill="0" applyBorder="0" applyProtection="0">
      <alignment horizontal="center"/>
    </xf>
    <xf numFmtId="291" fontId="6" fillId="0" borderId="0" applyFont="0" applyFill="0" applyBorder="0" applyProtection="0">
      <alignment horizontal="center"/>
    </xf>
    <xf numFmtId="292" fontId="6" fillId="0" borderId="0" applyFont="0" applyFill="0" applyBorder="0" applyProtection="0">
      <alignment horizontal="center"/>
    </xf>
    <xf numFmtId="292" fontId="6" fillId="0" borderId="0" applyFont="0" applyFill="0" applyBorder="0" applyProtection="0">
      <alignment horizontal="center"/>
    </xf>
    <xf numFmtId="292" fontId="6" fillId="0" borderId="0" applyFont="0" applyFill="0" applyBorder="0" applyProtection="0">
      <alignment horizontal="center"/>
    </xf>
    <xf numFmtId="292" fontId="6" fillId="0" borderId="0" applyFont="0" applyFill="0" applyBorder="0" applyProtection="0">
      <alignment horizontal="center"/>
    </xf>
    <xf numFmtId="40" fontId="203" fillId="0" borderId="0">
      <alignment horizontal="right"/>
    </xf>
    <xf numFmtId="254"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5" fontId="85" fillId="0" borderId="0" applyNumberFormat="0" applyFill="0" applyBorder="0" applyAlignment="0" applyProtection="0"/>
    <xf numFmtId="0" fontId="120" fillId="0" borderId="0" applyNumberFormat="0" applyFill="0" applyBorder="0" applyAlignment="0" applyProtection="0"/>
    <xf numFmtId="174" fontId="20" fillId="0" borderId="0" applyNumberFormat="0" applyFill="0" applyBorder="0" applyAlignment="0" applyProtection="0"/>
    <xf numFmtId="40" fontId="204" fillId="0" borderId="0" applyFont="0" applyFill="0" applyBorder="0" applyAlignment="0" applyProtection="0"/>
    <xf numFmtId="38" fontId="204" fillId="0" borderId="0" applyFont="0" applyFill="0" applyBorder="0" applyAlignment="0" applyProtection="0"/>
    <xf numFmtId="173" fontId="205" fillId="0" borderId="0" applyNumberFormat="0" applyFill="0" applyBorder="0" applyAlignment="0" applyProtection="0"/>
    <xf numFmtId="173" fontId="205" fillId="0" borderId="0" applyNumberFormat="0" applyFill="0" applyBorder="0" applyAlignment="0" applyProtection="0"/>
    <xf numFmtId="0" fontId="206" fillId="27" borderId="28" applyNumberFormat="0" applyAlignment="0" applyProtection="0"/>
    <xf numFmtId="40" fontId="207" fillId="3" borderId="0">
      <alignment horizontal="right"/>
    </xf>
    <xf numFmtId="0" fontId="208" fillId="3" borderId="0">
      <alignment horizontal="right"/>
    </xf>
    <xf numFmtId="0" fontId="209" fillId="44" borderId="0">
      <alignment horizontal="right"/>
    </xf>
    <xf numFmtId="0" fontId="210" fillId="3" borderId="11"/>
    <xf numFmtId="0" fontId="121" fillId="53" borderId="11"/>
    <xf numFmtId="0" fontId="210" fillId="0" borderId="0" applyBorder="0">
      <alignment horizontal="centerContinuous"/>
    </xf>
    <xf numFmtId="0" fontId="71" fillId="0" borderId="0" applyBorder="0">
      <alignment horizontal="centerContinuous"/>
    </xf>
    <xf numFmtId="0" fontId="211" fillId="0" borderId="0" applyBorder="0">
      <alignment horizontal="centerContinuous"/>
    </xf>
    <xf numFmtId="0" fontId="212" fillId="0" borderId="0" applyBorder="0">
      <alignment horizontal="centerContinuous"/>
    </xf>
    <xf numFmtId="0" fontId="213" fillId="44" borderId="37" applyNumberFormat="0" applyFont="0" applyBorder="0" applyAlignment="0">
      <alignment horizontal="center"/>
      <protection locked="0"/>
    </xf>
    <xf numFmtId="1" fontId="214" fillId="0" borderId="0" applyProtection="0">
      <alignment horizontal="right" vertical="center"/>
    </xf>
    <xf numFmtId="0" fontId="215" fillId="0" borderId="0" applyNumberFormat="0" applyFill="0" applyBorder="0" applyAlignment="0" applyProtection="0"/>
    <xf numFmtId="0" fontId="216" fillId="43" borderId="0" applyNumberFormat="0">
      <alignment vertical="center"/>
    </xf>
    <xf numFmtId="0" fontId="6" fillId="54" borderId="49" applyNumberFormat="0" applyFont="0" applyBorder="0" applyAlignment="0">
      <alignment horizontal="centerContinuous"/>
      <protection locked="0"/>
    </xf>
    <xf numFmtId="0" fontId="120" fillId="55" borderId="0" applyNumberFormat="0" applyFont="0" applyBorder="0" applyAlignment="0">
      <alignment horizontal="centerContinuous"/>
    </xf>
    <xf numFmtId="14" fontId="102" fillId="0" borderId="0">
      <alignment horizontal="center" wrapText="1"/>
      <protection locked="0"/>
    </xf>
    <xf numFmtId="14" fontId="102" fillId="0" borderId="0">
      <alignment horizontal="center" wrapText="1"/>
      <protection locked="0"/>
    </xf>
    <xf numFmtId="14" fontId="102" fillId="0" borderId="0">
      <alignment horizontal="center" wrapText="1"/>
      <protection locked="0"/>
    </xf>
    <xf numFmtId="14" fontId="102" fillId="0" borderId="0">
      <alignment horizontal="center" wrapText="1"/>
      <protection locked="0"/>
    </xf>
    <xf numFmtId="14" fontId="102" fillId="0" borderId="0">
      <alignment horizontal="center" wrapText="1"/>
      <protection locked="0"/>
    </xf>
    <xf numFmtId="14" fontId="102" fillId="0" borderId="0">
      <alignment horizontal="center" wrapText="1"/>
      <protection locked="0"/>
    </xf>
    <xf numFmtId="14" fontId="102" fillId="0" borderId="0">
      <alignment horizontal="center" wrapText="1"/>
      <protection locked="0"/>
    </xf>
    <xf numFmtId="14" fontId="102" fillId="0" borderId="0">
      <alignment horizontal="center" wrapText="1"/>
      <protection locked="0"/>
    </xf>
    <xf numFmtId="0" fontId="60" fillId="0" borderId="0"/>
    <xf numFmtId="293" fontId="6" fillId="0" borderId="0" applyFont="0" applyFill="0" applyBorder="0" applyAlignment="0" applyProtection="0"/>
    <xf numFmtId="9" fontId="6" fillId="0" borderId="0" applyFill="0" applyBorder="0" applyProtection="0"/>
    <xf numFmtId="294" fontId="6" fillId="0" borderId="0" applyFont="0" applyFill="0" applyBorder="0" applyAlignment="0" applyProtection="0"/>
    <xf numFmtId="294" fontId="6" fillId="0" borderId="0" applyFont="0" applyFill="0" applyBorder="0" applyAlignment="0" applyProtection="0"/>
    <xf numFmtId="295" fontId="20" fillId="49" borderId="0" applyFill="0" applyBorder="0" applyProtection="0">
      <alignment horizontal="right"/>
    </xf>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166" fontId="6" fillId="0" borderId="0" applyFill="0" applyBorder="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6" fontId="6" fillId="0" borderId="0" applyFont="0" applyFill="0" applyBorder="0" applyAlignment="0" applyProtection="0"/>
    <xf numFmtId="297" fontId="6" fillId="0" borderId="0"/>
    <xf numFmtId="297" fontId="6" fillId="0" borderId="0"/>
    <xf numFmtId="297" fontId="6" fillId="0" borderId="0"/>
    <xf numFmtId="297" fontId="6" fillId="0" borderId="0"/>
    <xf numFmtId="298" fontId="6" fillId="0" borderId="0" applyFont="0" applyFill="0" applyBorder="0" applyAlignment="0" applyProtection="0"/>
    <xf numFmtId="299" fontId="6" fillId="0" borderId="0" applyFill="0" applyBorder="0" applyProtection="0"/>
    <xf numFmtId="298" fontId="6" fillId="0" borderId="0" applyFont="0" applyFill="0" applyBorder="0" applyAlignment="0" applyProtection="0"/>
    <xf numFmtId="298" fontId="6" fillId="0" borderId="0" applyFont="0" applyFill="0" applyBorder="0" applyAlignment="0" applyProtection="0"/>
    <xf numFmtId="211" fontId="115" fillId="0" borderId="0" applyFont="0" applyFill="0" applyBorder="0" applyAlignment="0" applyProtection="0"/>
    <xf numFmtId="212" fontId="113" fillId="0" borderId="0" applyFont="0" applyFill="0" applyBorder="0" applyAlignment="0" applyProtection="0"/>
    <xf numFmtId="212" fontId="113" fillId="0" borderId="0" applyFont="0" applyFill="0" applyBorder="0" applyAlignment="0" applyProtection="0"/>
    <xf numFmtId="0" fontId="6" fillId="0" borderId="0" applyFont="0" applyFill="0" applyBorder="0" applyAlignment="0" applyProtection="0"/>
    <xf numFmtId="212" fontId="113" fillId="0" borderId="0" applyFont="0" applyFill="0" applyBorder="0" applyAlignment="0" applyProtection="0"/>
    <xf numFmtId="212" fontId="113" fillId="0" borderId="0" applyFont="0" applyFill="0" applyBorder="0" applyAlignment="0" applyProtection="0"/>
    <xf numFmtId="212" fontId="113" fillId="0" borderId="0" applyFont="0" applyFill="0" applyBorder="0" applyAlignment="0" applyProtection="0"/>
    <xf numFmtId="212" fontId="113" fillId="0" borderId="0" applyFont="0" applyFill="0" applyBorder="0" applyAlignment="0" applyProtection="0"/>
    <xf numFmtId="212" fontId="113" fillId="0" borderId="0" applyFont="0" applyFill="0" applyBorder="0" applyAlignment="0" applyProtection="0"/>
    <xf numFmtId="212" fontId="113" fillId="0" borderId="0" applyFont="0" applyFill="0" applyBorder="0" applyAlignment="0" applyProtection="0"/>
    <xf numFmtId="212" fontId="113" fillId="0" borderId="0" applyFont="0" applyFill="0" applyBorder="0" applyAlignment="0" applyProtection="0"/>
    <xf numFmtId="300" fontId="217" fillId="0" borderId="0" applyFill="0" applyBorder="0">
      <alignment horizontal="right"/>
    </xf>
    <xf numFmtId="301" fontId="6" fillId="0" borderId="0" applyFont="0" applyFill="0" applyBorder="0" applyAlignment="0" applyProtection="0"/>
    <xf numFmtId="302" fontId="6" fillId="0" borderId="0" applyFont="0" applyFill="0" applyBorder="0" applyAlignment="0" applyProtection="0"/>
    <xf numFmtId="303" fontId="113" fillId="0" borderId="0" applyFont="0" applyFill="0" applyBorder="0" applyAlignment="0" applyProtection="0"/>
    <xf numFmtId="303" fontId="113" fillId="0" borderId="0" applyFont="0" applyFill="0" applyBorder="0" applyAlignment="0" applyProtection="0"/>
    <xf numFmtId="304" fontId="6" fillId="0" borderId="0" applyFont="0" applyFill="0" applyBorder="0" applyAlignment="0" applyProtection="0"/>
    <xf numFmtId="303" fontId="113" fillId="0" borderId="0" applyFont="0" applyFill="0" applyBorder="0" applyAlignment="0" applyProtection="0"/>
    <xf numFmtId="303" fontId="113" fillId="0" borderId="0" applyFont="0" applyFill="0" applyBorder="0" applyAlignment="0" applyProtection="0"/>
    <xf numFmtId="303" fontId="113" fillId="0" borderId="0" applyFont="0" applyFill="0" applyBorder="0" applyAlignment="0" applyProtection="0"/>
    <xf numFmtId="303" fontId="113" fillId="0" borderId="0" applyFont="0" applyFill="0" applyBorder="0" applyAlignment="0" applyProtection="0"/>
    <xf numFmtId="303" fontId="113" fillId="0" borderId="0" applyFont="0" applyFill="0" applyBorder="0" applyAlignment="0" applyProtection="0"/>
    <xf numFmtId="303" fontId="113" fillId="0" borderId="0" applyFont="0" applyFill="0" applyBorder="0" applyAlignment="0" applyProtection="0"/>
    <xf numFmtId="303" fontId="113" fillId="0" borderId="0" applyFont="0" applyFill="0" applyBorder="0" applyAlignment="0" applyProtection="0"/>
    <xf numFmtId="166" fontId="218"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305" fontId="6" fillId="0" borderId="0" applyFont="0" applyFill="0" applyBorder="0" applyAlignment="0" applyProtection="0"/>
    <xf numFmtId="306" fontId="64"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1"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9" fillId="0" borderId="0" applyFont="0" applyFill="0" applyBorder="0" applyAlignment="0" applyProtection="0"/>
    <xf numFmtId="9" fontId="6" fillId="0" borderId="0" applyFont="0" applyFill="0" applyBorder="0" applyAlignment="0" applyProtection="0"/>
    <xf numFmtId="9" fontId="9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70" fontId="6" fillId="0" borderId="0" applyFill="0" applyBorder="0" applyProtection="0">
      <alignment vertical="center"/>
    </xf>
    <xf numFmtId="5" fontId="85" fillId="0" borderId="0"/>
    <xf numFmtId="307" fontId="20" fillId="0" borderId="0" applyFont="0" applyFill="0" applyBorder="0" applyAlignment="0" applyProtection="0"/>
    <xf numFmtId="0" fontId="219" fillId="16" borderId="27" applyNumberFormat="0" applyAlignment="0" applyProtection="0">
      <alignment vertical="center"/>
    </xf>
    <xf numFmtId="44" fontId="60" fillId="0" borderId="0" applyFill="0" applyBorder="0" applyAlignment="0"/>
    <xf numFmtId="213" fontId="113" fillId="0" borderId="0" applyFill="0" applyBorder="0" applyAlignment="0"/>
    <xf numFmtId="213" fontId="113" fillId="0" borderId="0" applyFill="0" applyBorder="0" applyAlignment="0"/>
    <xf numFmtId="0" fontId="114"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180" fontId="60" fillId="0" borderId="0" applyFill="0" applyBorder="0" applyAlignment="0"/>
    <xf numFmtId="203" fontId="113" fillId="0" borderId="0" applyFill="0" applyBorder="0" applyAlignment="0"/>
    <xf numFmtId="203" fontId="113" fillId="0" borderId="0" applyFill="0" applyBorder="0" applyAlignment="0"/>
    <xf numFmtId="0" fontId="114"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44" fontId="60" fillId="0" borderId="0" applyFill="0" applyBorder="0" applyAlignment="0"/>
    <xf numFmtId="213" fontId="113" fillId="0" borderId="0" applyFill="0" applyBorder="0" applyAlignment="0"/>
    <xf numFmtId="213" fontId="113" fillId="0" borderId="0" applyFill="0" applyBorder="0" applyAlignment="0"/>
    <xf numFmtId="0" fontId="114"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213" fontId="113" fillId="0" borderId="0" applyFill="0" applyBorder="0" applyAlignment="0"/>
    <xf numFmtId="193" fontId="60" fillId="0" borderId="0" applyFill="0" applyBorder="0" applyAlignment="0"/>
    <xf numFmtId="214" fontId="113" fillId="0" borderId="0" applyFill="0" applyBorder="0" applyAlignment="0"/>
    <xf numFmtId="214" fontId="113" fillId="0" borderId="0" applyFill="0" applyBorder="0" applyAlignment="0"/>
    <xf numFmtId="0" fontId="6"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214" fontId="113" fillId="0" borderId="0" applyFill="0" applyBorder="0" applyAlignment="0"/>
    <xf numFmtId="180" fontId="60" fillId="0" borderId="0" applyFill="0" applyBorder="0" applyAlignment="0"/>
    <xf numFmtId="203" fontId="113" fillId="0" borderId="0" applyFill="0" applyBorder="0" applyAlignment="0"/>
    <xf numFmtId="203" fontId="113" fillId="0" borderId="0" applyFill="0" applyBorder="0" applyAlignment="0"/>
    <xf numFmtId="0" fontId="114"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203" fontId="113" fillId="0" borderId="0" applyFill="0" applyBorder="0" applyAlignment="0"/>
    <xf numFmtId="5" fontId="60" fillId="0" borderId="0">
      <alignment horizontal="right"/>
    </xf>
    <xf numFmtId="5" fontId="60" fillId="0" borderId="0">
      <alignment horizontal="right"/>
    </xf>
    <xf numFmtId="308" fontId="6" fillId="0" borderId="0"/>
    <xf numFmtId="204" fontId="220" fillId="0" borderId="0"/>
    <xf numFmtId="204" fontId="220" fillId="0" borderId="0"/>
    <xf numFmtId="204" fontId="221" fillId="0" borderId="0"/>
    <xf numFmtId="204" fontId="220" fillId="0" borderId="0"/>
    <xf numFmtId="204" fontId="220" fillId="0" borderId="0"/>
    <xf numFmtId="204" fontId="220" fillId="0" borderId="0"/>
    <xf numFmtId="204" fontId="220" fillId="0" borderId="0"/>
    <xf numFmtId="204" fontId="220" fillId="0" borderId="0"/>
    <xf numFmtId="204" fontId="220" fillId="0" borderId="0"/>
    <xf numFmtId="204" fontId="220" fillId="0" borderId="0"/>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0" fontId="81" fillId="0" borderId="0" applyNumberFormat="0" applyFont="0" applyFill="0" applyBorder="0" applyAlignment="0" applyProtection="0">
      <alignment horizontal="left"/>
    </xf>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15"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4" fontId="81" fillId="0" borderId="0" applyFont="0" applyFill="0" applyBorder="0" applyAlignment="0" applyProtection="0"/>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0" fontId="108" fillId="0" borderId="34">
      <alignment horizontal="center"/>
    </xf>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0" fontId="81" fillId="56" borderId="0" applyNumberFormat="0" applyFont="0" applyBorder="0" applyAlignment="0" applyProtection="0"/>
    <xf numFmtId="0" fontId="81" fillId="56" borderId="0" applyNumberFormat="0" applyFont="0" applyBorder="0" applyAlignment="0" applyProtection="0"/>
    <xf numFmtId="0" fontId="81" fillId="56" borderId="0" applyNumberFormat="0" applyFont="0" applyBorder="0" applyAlignment="0" applyProtection="0"/>
    <xf numFmtId="0" fontId="81" fillId="56" borderId="0" applyNumberFormat="0" applyFont="0" applyBorder="0" applyAlignment="0" applyProtection="0"/>
    <xf numFmtId="0" fontId="81" fillId="56" borderId="0" applyNumberFormat="0" applyFont="0" applyBorder="0" applyAlignment="0" applyProtection="0"/>
    <xf numFmtId="0" fontId="81" fillId="56" borderId="0" applyNumberFormat="0" applyFont="0" applyBorder="0" applyAlignment="0" applyProtection="0"/>
    <xf numFmtId="0" fontId="81" fillId="56" borderId="0" applyNumberFormat="0" applyFont="0" applyBorder="0" applyAlignment="0" applyProtection="0"/>
    <xf numFmtId="0" fontId="81" fillId="56" borderId="0" applyNumberFormat="0" applyFont="0" applyBorder="0" applyAlignment="0" applyProtection="0"/>
    <xf numFmtId="0" fontId="81" fillId="56" borderId="0" applyNumberFormat="0" applyFont="0" applyBorder="0" applyAlignment="0" applyProtection="0"/>
    <xf numFmtId="0" fontId="81" fillId="56" borderId="0" applyNumberFormat="0" applyFont="0" applyBorder="0" applyAlignment="0" applyProtection="0"/>
    <xf numFmtId="0" fontId="81" fillId="56" borderId="0" applyNumberFormat="0" applyFont="0" applyBorder="0" applyAlignment="0" applyProtection="0"/>
    <xf numFmtId="0" fontId="81" fillId="56" borderId="0" applyNumberFormat="0" applyFont="0" applyBorder="0" applyAlignment="0" applyProtection="0"/>
    <xf numFmtId="0" fontId="81" fillId="56" borderId="0" applyNumberFormat="0" applyFont="0" applyBorder="0" applyAlignment="0" applyProtection="0"/>
    <xf numFmtId="0" fontId="81" fillId="56" borderId="0" applyNumberFormat="0" applyFont="0" applyBorder="0" applyAlignment="0" applyProtection="0"/>
    <xf numFmtId="0" fontId="81" fillId="56" borderId="0" applyNumberFormat="0" applyFont="0" applyBorder="0" applyAlignment="0" applyProtection="0"/>
    <xf numFmtId="0" fontId="81" fillId="56" borderId="0" applyNumberFormat="0" applyFont="0" applyBorder="0" applyAlignment="0" applyProtection="0"/>
    <xf numFmtId="0" fontId="81" fillId="56" borderId="0" applyNumberFormat="0" applyFont="0" applyBorder="0" applyAlignment="0" applyProtection="0"/>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180" fontId="84" fillId="0" borderId="0">
      <alignment vertical="top"/>
    </xf>
    <xf numFmtId="309" fontId="20" fillId="49" borderId="37" applyFill="0" applyBorder="0" applyProtection="0">
      <alignment horizontal="left"/>
    </xf>
    <xf numFmtId="257" fontId="222" fillId="0" borderId="0" applyNumberFormat="0" applyFill="0" applyBorder="0" applyAlignment="0" applyProtection="0">
      <alignment horizontal="left"/>
    </xf>
    <xf numFmtId="49" fontId="41" fillId="0" borderId="0">
      <alignment horizontal="right"/>
    </xf>
    <xf numFmtId="0" fontId="223" fillId="57" borderId="0" applyNumberFormat="0" applyFont="0" applyBorder="0" applyAlignment="0">
      <alignment horizontal="center"/>
    </xf>
    <xf numFmtId="0" fontId="223" fillId="57" borderId="0" applyNumberFormat="0" applyFont="0" applyBorder="0" applyAlignment="0">
      <alignment horizontal="center"/>
    </xf>
    <xf numFmtId="0" fontId="223" fillId="57" borderId="0" applyNumberFormat="0" applyFont="0" applyBorder="0" applyAlignment="0">
      <alignment horizontal="center"/>
    </xf>
    <xf numFmtId="0" fontId="223" fillId="57" borderId="0" applyNumberFormat="0" applyFont="0" applyBorder="0" applyAlignment="0">
      <alignment horizontal="center"/>
    </xf>
    <xf numFmtId="0" fontId="223" fillId="57" borderId="0" applyNumberFormat="0" applyFont="0" applyBorder="0" applyAlignment="0">
      <alignment horizontal="center"/>
    </xf>
    <xf numFmtId="0" fontId="223" fillId="57" borderId="0" applyNumberFormat="0" applyFont="0" applyBorder="0" applyAlignment="0">
      <alignment horizontal="center"/>
    </xf>
    <xf numFmtId="0" fontId="223" fillId="57" borderId="0" applyNumberFormat="0" applyFont="0" applyBorder="0" applyAlignment="0">
      <alignment horizontal="center"/>
    </xf>
    <xf numFmtId="0" fontId="223" fillId="57" borderId="0" applyNumberFormat="0" applyFont="0" applyBorder="0" applyAlignment="0">
      <alignment horizontal="center"/>
    </xf>
    <xf numFmtId="0" fontId="54" fillId="14" borderId="0">
      <alignment horizontal="center"/>
    </xf>
    <xf numFmtId="0" fontId="54" fillId="14" borderId="0">
      <alignment horizontal="center"/>
    </xf>
    <xf numFmtId="49" fontId="224" fillId="16" borderId="0">
      <alignment horizontal="center"/>
    </xf>
    <xf numFmtId="274" fontId="225"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310" fontId="6" fillId="0" borderId="0" applyNumberFormat="0" applyFill="0" applyBorder="0" applyAlignment="0" applyProtection="0">
      <alignment horizontal="left"/>
    </xf>
    <xf numFmtId="0" fontId="7" fillId="0" borderId="0" applyNumberFormat="0" applyFill="0" applyBorder="0" applyProtection="0">
      <alignment horizontal="center" vertical="top" wrapText="1"/>
    </xf>
    <xf numFmtId="0" fontId="7" fillId="0" borderId="0" applyFill="0" applyBorder="0" applyProtection="0">
      <alignment horizontal="center" vertical="top" wrapText="1"/>
    </xf>
    <xf numFmtId="0" fontId="122" fillId="43" borderId="0">
      <alignment horizontal="center"/>
    </xf>
    <xf numFmtId="0" fontId="122" fillId="43" borderId="0">
      <alignment horizontal="center"/>
    </xf>
    <xf numFmtId="0" fontId="122" fillId="43" borderId="0">
      <alignment horizontal="centerContinuous"/>
    </xf>
    <xf numFmtId="0" fontId="122" fillId="43" borderId="0">
      <alignment horizontal="centerContinuous"/>
    </xf>
    <xf numFmtId="0" fontId="226" fillId="16" borderId="0">
      <alignment horizontal="left"/>
    </xf>
    <xf numFmtId="0" fontId="226" fillId="16" borderId="0">
      <alignment horizontal="left"/>
    </xf>
    <xf numFmtId="49" fontId="226" fillId="16" borderId="0">
      <alignment horizontal="center"/>
    </xf>
    <xf numFmtId="0" fontId="121" fillId="43" borderId="0">
      <alignment horizontal="left"/>
    </xf>
    <xf numFmtId="0" fontId="121" fillId="43" borderId="0">
      <alignment horizontal="left"/>
    </xf>
    <xf numFmtId="49" fontId="226" fillId="16" borderId="0">
      <alignment horizontal="left"/>
    </xf>
    <xf numFmtId="0" fontId="121" fillId="43" borderId="0">
      <alignment horizontal="centerContinuous"/>
    </xf>
    <xf numFmtId="0" fontId="121" fillId="43" borderId="0">
      <alignment horizontal="centerContinuous"/>
    </xf>
    <xf numFmtId="0" fontId="121" fillId="43" borderId="0">
      <alignment horizontal="right"/>
    </xf>
    <xf numFmtId="0" fontId="121" fillId="43" borderId="0">
      <alignment horizontal="right"/>
    </xf>
    <xf numFmtId="49" fontId="54" fillId="16" borderId="0">
      <alignment horizontal="left"/>
    </xf>
    <xf numFmtId="0" fontId="122" fillId="43" borderId="0">
      <alignment horizontal="right"/>
    </xf>
    <xf numFmtId="0" fontId="122" fillId="43" borderId="0">
      <alignment horizontal="right"/>
    </xf>
    <xf numFmtId="173" fontId="205" fillId="0" borderId="0" applyNumberFormat="0" applyFill="0" applyBorder="0" applyAlignment="0" applyProtection="0"/>
    <xf numFmtId="0" fontId="6" fillId="0" borderId="0"/>
    <xf numFmtId="173" fontId="205" fillId="0" borderId="0" applyNumberFormat="0" applyFill="0" applyBorder="0" applyAlignment="0" applyProtection="0"/>
    <xf numFmtId="0" fontId="156" fillId="0" borderId="51">
      <alignment vertical="center"/>
    </xf>
    <xf numFmtId="0" fontId="226" fillId="32" borderId="0">
      <alignment horizontal="center"/>
    </xf>
    <xf numFmtId="0" fontId="226" fillId="32" borderId="0">
      <alignment horizontal="center"/>
    </xf>
    <xf numFmtId="0" fontId="140" fillId="32" borderId="0">
      <alignment horizontal="center"/>
    </xf>
    <xf numFmtId="0" fontId="140" fillId="32" borderId="0">
      <alignment horizontal="center"/>
    </xf>
    <xf numFmtId="4" fontId="60" fillId="0" borderId="0" applyFont="0" applyFill="0" applyBorder="0" applyAlignment="0" applyProtection="0"/>
    <xf numFmtId="38" fontId="64" fillId="27" borderId="0"/>
    <xf numFmtId="38" fontId="107" fillId="27" borderId="37"/>
    <xf numFmtId="38" fontId="64" fillId="27" borderId="37"/>
    <xf numFmtId="38" fontId="64" fillId="27" borderId="52"/>
    <xf numFmtId="0" fontId="223" fillId="1" borderId="18" applyNumberFormat="0" applyFont="0" applyAlignment="0">
      <alignment horizontal="center"/>
    </xf>
    <xf numFmtId="0" fontId="223" fillId="1" borderId="18" applyNumberFormat="0" applyFont="0" applyAlignment="0">
      <alignment horizontal="center"/>
    </xf>
    <xf numFmtId="0" fontId="223" fillId="1" borderId="18" applyNumberFormat="0" applyFont="0" applyAlignment="0">
      <alignment horizontal="center"/>
    </xf>
    <xf numFmtId="0" fontId="223" fillId="1" borderId="18" applyNumberFormat="0" applyFont="0" applyAlignment="0">
      <alignment horizontal="center"/>
    </xf>
    <xf numFmtId="0" fontId="223" fillId="1" borderId="18" applyNumberFormat="0" applyFont="0" applyAlignment="0">
      <alignment horizontal="center"/>
    </xf>
    <xf numFmtId="0" fontId="223" fillId="1" borderId="18" applyNumberFormat="0" applyFont="0" applyAlignment="0">
      <alignment horizontal="center"/>
    </xf>
    <xf numFmtId="0" fontId="223" fillId="1" borderId="18" applyNumberFormat="0" applyFont="0" applyAlignment="0">
      <alignment horizontal="center"/>
    </xf>
    <xf numFmtId="0" fontId="223" fillId="1" borderId="18" applyNumberFormat="0" applyFont="0" applyAlignment="0">
      <alignment horizontal="center"/>
    </xf>
    <xf numFmtId="5" fontId="100" fillId="58" borderId="0" applyNumberFormat="0" applyFont="0" applyBorder="0" applyAlignment="0" applyProtection="0"/>
    <xf numFmtId="311" fontId="20" fillId="49" borderId="53" applyFill="0" applyBorder="0" applyProtection="0">
      <alignment horizontal="center"/>
    </xf>
    <xf numFmtId="42" fontId="227" fillId="0" borderId="0" applyFill="0" applyBorder="0" applyAlignment="0" applyProtection="0"/>
    <xf numFmtId="41" fontId="228" fillId="0" borderId="0"/>
    <xf numFmtId="248" fontId="228" fillId="0" borderId="0"/>
    <xf numFmtId="3" fontId="20" fillId="0" borderId="0"/>
    <xf numFmtId="38" fontId="64" fillId="58" borderId="0"/>
    <xf numFmtId="38" fontId="64" fillId="58" borderId="37"/>
    <xf numFmtId="38" fontId="64" fillId="58" borderId="52"/>
    <xf numFmtId="0" fontId="229" fillId="0" borderId="0" applyNumberFormat="0" applyFill="0" applyBorder="0" applyAlignment="0">
      <alignment horizontal="center"/>
    </xf>
    <xf numFmtId="0" fontId="229" fillId="0" borderId="0" applyNumberFormat="0" applyFill="0" applyBorder="0" applyAlignment="0">
      <alignment horizontal="center"/>
    </xf>
    <xf numFmtId="0" fontId="229" fillId="0" borderId="0" applyNumberFormat="0" applyFill="0" applyBorder="0" applyAlignment="0">
      <alignment horizontal="center"/>
    </xf>
    <xf numFmtId="0" fontId="229" fillId="0" borderId="0" applyNumberFormat="0" applyFill="0" applyBorder="0" applyAlignment="0">
      <alignment horizontal="center"/>
    </xf>
    <xf numFmtId="0" fontId="229" fillId="0" borderId="0" applyNumberFormat="0" applyFill="0" applyBorder="0" applyAlignment="0">
      <alignment horizontal="center"/>
    </xf>
    <xf numFmtId="0" fontId="229" fillId="0" borderId="0" applyNumberFormat="0" applyFill="0" applyBorder="0" applyAlignment="0">
      <alignment horizontal="center"/>
    </xf>
    <xf numFmtId="0" fontId="229" fillId="0" borderId="0" applyNumberFormat="0" applyFill="0" applyBorder="0" applyAlignment="0">
      <alignment horizontal="center"/>
    </xf>
    <xf numFmtId="0" fontId="229" fillId="0" borderId="0" applyNumberFormat="0" applyFill="0" applyBorder="0" applyAlignment="0">
      <alignment horizontal="center"/>
    </xf>
    <xf numFmtId="1" fontId="84" fillId="0" borderId="0" applyBorder="0">
      <alignment horizontal="left" vertical="top" wrapText="1"/>
    </xf>
    <xf numFmtId="0" fontId="64" fillId="0" borderId="0"/>
    <xf numFmtId="0" fontId="6" fillId="0" borderId="0"/>
    <xf numFmtId="0" fontId="6" fillId="0" borderId="0"/>
    <xf numFmtId="1" fontId="3" fillId="59" borderId="13"/>
    <xf numFmtId="1" fontId="3" fillId="59" borderId="13"/>
    <xf numFmtId="0" fontId="6" fillId="0" borderId="0"/>
    <xf numFmtId="0" fontId="6" fillId="0" borderId="0"/>
    <xf numFmtId="0" fontId="6" fillId="0" borderId="0"/>
    <xf numFmtId="1" fontId="3" fillId="59" borderId="13"/>
    <xf numFmtId="1" fontId="3" fillId="59" borderId="13"/>
    <xf numFmtId="0" fontId="6" fillId="0" borderId="0"/>
    <xf numFmtId="0" fontId="6" fillId="0" borderId="0"/>
    <xf numFmtId="0" fontId="6" fillId="0" borderId="0"/>
    <xf numFmtId="1" fontId="3" fillId="59" borderId="13"/>
    <xf numFmtId="1" fontId="3" fillId="59" borderId="13"/>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45" borderId="18" applyNumberFormat="0" applyProtection="0">
      <alignment horizontal="center" vertical="center"/>
    </xf>
    <xf numFmtId="0" fontId="230" fillId="0" borderId="0" applyNumberFormat="0" applyFill="0" applyBorder="0" applyAlignment="0" applyProtection="0"/>
    <xf numFmtId="0" fontId="7" fillId="45" borderId="18" applyNumberFormat="0" applyProtection="0">
      <alignment horizontal="center" vertical="center"/>
    </xf>
    <xf numFmtId="0" fontId="7" fillId="60" borderId="0" applyNumberFormat="0" applyBorder="0" applyAlignment="0"/>
    <xf numFmtId="0" fontId="7" fillId="61" borderId="0" applyNumberFormat="0" applyBorder="0" applyAlignment="0"/>
    <xf numFmtId="0" fontId="6" fillId="0" borderId="0" applyNumberFormat="0" applyFont="0" applyFill="0" applyBorder="0" applyProtection="0">
      <alignment horizontal="left"/>
    </xf>
    <xf numFmtId="0" fontId="6" fillId="0" borderId="0" applyNumberFormat="0" applyFont="0" applyFill="0" applyBorder="0" applyProtection="0">
      <alignment horizontal="right"/>
    </xf>
    <xf numFmtId="0" fontId="6" fillId="0" borderId="0" applyNumberFormat="0" applyFont="0" applyFill="0" applyBorder="0" applyProtection="0">
      <alignment horizontal="right"/>
    </xf>
    <xf numFmtId="0" fontId="6" fillId="0" borderId="0" applyNumberFormat="0" applyFont="0" applyFill="0" applyBorder="0" applyProtection="0">
      <alignment horizontal="center"/>
    </xf>
    <xf numFmtId="0" fontId="6" fillId="0" borderId="0"/>
    <xf numFmtId="0" fontId="20" fillId="0" borderId="0" applyNumberFormat="0" applyFill="0" applyBorder="0" applyProtection="0">
      <alignment horizontal="left" vertical="top" wrapText="1"/>
    </xf>
    <xf numFmtId="0" fontId="120" fillId="0" borderId="0" applyNumberFormat="0" applyFill="0" applyBorder="0" applyProtection="0">
      <alignment horizontal="left" vertical="top" wrapText="1"/>
    </xf>
    <xf numFmtId="312" fontId="186" fillId="0" borderId="0" applyFill="0" applyBorder="0" applyProtection="0">
      <alignment horizontal="center" wrapText="1"/>
    </xf>
    <xf numFmtId="313" fontId="186" fillId="0" borderId="0" applyFill="0" applyBorder="0" applyProtection="0">
      <alignment horizontal="right" wrapText="1"/>
    </xf>
    <xf numFmtId="314" fontId="186" fillId="0" borderId="0" applyFill="0" applyBorder="0" applyProtection="0">
      <alignment horizontal="right" wrapText="1"/>
    </xf>
    <xf numFmtId="315" fontId="186" fillId="0" borderId="0" applyFill="0" applyBorder="0" applyProtection="0">
      <alignment horizontal="right" wrapText="1"/>
    </xf>
    <xf numFmtId="37" fontId="186" fillId="0" borderId="0" applyFill="0" applyBorder="0" applyProtection="0">
      <alignment horizontal="center" wrapText="1"/>
    </xf>
    <xf numFmtId="316" fontId="186" fillId="0" borderId="0" applyFill="0" applyBorder="0" applyProtection="0">
      <alignment horizontal="right"/>
    </xf>
    <xf numFmtId="317" fontId="186" fillId="0" borderId="0" applyFill="0" applyBorder="0" applyProtection="0">
      <alignment horizontal="right"/>
    </xf>
    <xf numFmtId="14" fontId="186" fillId="0" borderId="0" applyFill="0" applyBorder="0" applyProtection="0">
      <alignment horizontal="right"/>
    </xf>
    <xf numFmtId="173" fontId="6" fillId="0" borderId="0"/>
    <xf numFmtId="4" fontId="186" fillId="0" borderId="0" applyFill="0" applyBorder="0" applyProtection="0">
      <alignment wrapText="1"/>
    </xf>
    <xf numFmtId="0" fontId="120" fillId="0" borderId="54" applyNumberFormat="0" applyFill="0" applyProtection="0">
      <alignment wrapText="1"/>
    </xf>
    <xf numFmtId="0" fontId="7" fillId="0" borderId="0" applyNumberFormat="0" applyFill="0" applyBorder="0" applyProtection="0">
      <alignment wrapText="1"/>
    </xf>
    <xf numFmtId="0" fontId="120" fillId="0" borderId="54" applyNumberFormat="0" applyFill="0" applyProtection="0">
      <alignment horizontal="center" wrapText="1"/>
    </xf>
    <xf numFmtId="318" fontId="120" fillId="0" borderId="0" applyFill="0" applyBorder="0" applyProtection="0">
      <alignment horizontal="center" wrapText="1"/>
    </xf>
    <xf numFmtId="0" fontId="18" fillId="0" borderId="0" applyNumberFormat="0" applyFill="0" applyBorder="0" applyProtection="0">
      <alignment horizontal="justify" wrapText="1"/>
    </xf>
    <xf numFmtId="0" fontId="120" fillId="0" borderId="0" applyNumberFormat="0" applyFill="0" applyBorder="0" applyProtection="0">
      <alignment horizontal="centerContinuous" wrapText="1"/>
    </xf>
    <xf numFmtId="0" fontId="5" fillId="0" borderId="0" applyNumberFormat="0" applyBorder="0" applyAlignment="0"/>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0" fontId="5" fillId="0" borderId="0" applyNumberFormat="0" applyBorder="0" applyAlignment="0"/>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0" fontId="5" fillId="0" borderId="0" applyNumberFormat="0" applyBorder="0" applyAlignment="0"/>
    <xf numFmtId="4" fontId="6" fillId="0" borderId="0" applyProtection="0">
      <protection locked="0"/>
    </xf>
    <xf numFmtId="0" fontId="5" fillId="0" borderId="0" applyNumberFormat="0" applyBorder="0" applyAlignment="0"/>
    <xf numFmtId="0" fontId="5" fillId="0" borderId="0" applyNumberFormat="0" applyBorder="0" applyAlignment="0"/>
    <xf numFmtId="0" fontId="5" fillId="0" borderId="0" applyNumberFormat="0" applyBorder="0" applyAlignment="0"/>
    <xf numFmtId="4" fontId="6" fillId="0" borderId="0" applyProtection="0">
      <protection locked="0"/>
    </xf>
    <xf numFmtId="4" fontId="6" fillId="0" borderId="0" applyProtection="0">
      <protection locked="0"/>
    </xf>
    <xf numFmtId="4" fontId="6" fillId="0" borderId="0" applyProtection="0">
      <protection locked="0"/>
    </xf>
    <xf numFmtId="0" fontId="5" fillId="0" borderId="0" applyNumberFormat="0" applyBorder="0" applyAlignment="0"/>
    <xf numFmtId="0" fontId="5" fillId="0" borderId="0" applyNumberFormat="0" applyBorder="0" applyAlignment="0"/>
    <xf numFmtId="0" fontId="5" fillId="0" borderId="0" applyNumberFormat="0" applyBorder="0" applyAlignment="0"/>
    <xf numFmtId="0" fontId="5" fillId="0" borderId="0" applyNumberFormat="0" applyBorder="0" applyAlignment="0"/>
    <xf numFmtId="0" fontId="5" fillId="0" borderId="0" applyNumberFormat="0" applyBorder="0" applyAlignment="0"/>
    <xf numFmtId="0" fontId="5" fillId="0" borderId="0" applyNumberFormat="0" applyBorder="0" applyAlignment="0"/>
    <xf numFmtId="0" fontId="5" fillId="0" borderId="0" applyNumberFormat="0" applyBorder="0" applyAlignment="0"/>
    <xf numFmtId="0" fontId="54" fillId="0" borderId="0" applyNumberFormat="0" applyBorder="0" applyAlignment="0"/>
    <xf numFmtId="0" fontId="231" fillId="0" borderId="0" applyNumberFormat="0" applyBorder="0" applyAlignment="0"/>
    <xf numFmtId="0" fontId="209" fillId="0" borderId="0" applyNumberFormat="0" applyBorder="0" applyAlignment="0"/>
    <xf numFmtId="0" fontId="231" fillId="0" borderId="0" applyNumberFormat="0" applyBorder="0" applyAlignment="0"/>
    <xf numFmtId="0" fontId="194" fillId="0" borderId="0"/>
    <xf numFmtId="0" fontId="232" fillId="0" borderId="0"/>
    <xf numFmtId="0" fontId="232" fillId="0" borderId="0"/>
    <xf numFmtId="6" fontId="7" fillId="0" borderId="18" applyFill="0" applyProtection="0"/>
    <xf numFmtId="38" fontId="7" fillId="0" borderId="18" applyFill="0" applyProtection="0"/>
    <xf numFmtId="40" fontId="233" fillId="0" borderId="0" applyBorder="0">
      <alignment horizontal="right"/>
    </xf>
    <xf numFmtId="40" fontId="182" fillId="0" borderId="0" applyBorder="0">
      <alignment horizontal="right"/>
    </xf>
    <xf numFmtId="40" fontId="182" fillId="0" borderId="0" applyBorder="0">
      <alignment horizontal="right"/>
    </xf>
    <xf numFmtId="40" fontId="182" fillId="0" borderId="0" applyBorder="0">
      <alignment horizontal="right"/>
    </xf>
    <xf numFmtId="40" fontId="182" fillId="0" borderId="0" applyBorder="0">
      <alignment horizontal="right"/>
    </xf>
    <xf numFmtId="40" fontId="182" fillId="0" borderId="0" applyBorder="0">
      <alignment horizontal="right"/>
    </xf>
    <xf numFmtId="40" fontId="182" fillId="0" borderId="0" applyBorder="0">
      <alignment horizontal="right"/>
    </xf>
    <xf numFmtId="40" fontId="182" fillId="0" borderId="0" applyBorder="0">
      <alignment horizontal="right"/>
    </xf>
    <xf numFmtId="40" fontId="182" fillId="0" borderId="0" applyBorder="0">
      <alignment horizontal="right"/>
    </xf>
    <xf numFmtId="40" fontId="182" fillId="0" borderId="0" applyBorder="0">
      <alignment horizontal="right"/>
    </xf>
    <xf numFmtId="40" fontId="182" fillId="0" borderId="0" applyBorder="0">
      <alignment horizontal="right"/>
    </xf>
    <xf numFmtId="0" fontId="234" fillId="0" borderId="0" applyBorder="0" applyProtection="0">
      <alignment vertical="center"/>
    </xf>
    <xf numFmtId="0" fontId="234" fillId="0" borderId="8" applyBorder="0" applyProtection="0">
      <alignment horizontal="right" vertical="center"/>
    </xf>
    <xf numFmtId="0" fontId="235" fillId="62" borderId="0" applyBorder="0" applyProtection="0">
      <alignment horizontal="centerContinuous" vertical="center"/>
    </xf>
    <xf numFmtId="0" fontId="235" fillId="51" borderId="8" applyBorder="0" applyProtection="0">
      <alignment horizontal="centerContinuous" vertical="center"/>
    </xf>
    <xf numFmtId="0" fontId="236" fillId="0" borderId="0" applyFill="0" applyBorder="0" applyProtection="0">
      <alignment horizontal="center" vertical="center"/>
    </xf>
    <xf numFmtId="3" fontId="175" fillId="0" borderId="0" applyNumberFormat="0"/>
    <xf numFmtId="0" fontId="157" fillId="0" borderId="0" applyNumberFormat="0" applyFill="0" applyBorder="0" applyProtection="0">
      <alignment horizontal="left"/>
    </xf>
    <xf numFmtId="0" fontId="170" fillId="0" borderId="0"/>
    <xf numFmtId="0" fontId="237" fillId="0" borderId="0" applyFill="0" applyBorder="0" applyProtection="0">
      <alignment horizontal="left"/>
    </xf>
    <xf numFmtId="0" fontId="157" fillId="0" borderId="9" applyFill="0" applyBorder="0" applyProtection="0">
      <alignment horizontal="left" vertical="top"/>
    </xf>
    <xf numFmtId="0" fontId="203" fillId="0" borderId="0">
      <alignment horizontal="centerContinuous"/>
    </xf>
    <xf numFmtId="0" fontId="238" fillId="0" borderId="0" applyNumberFormat="0" applyFill="0" applyBorder="0">
      <alignment horizontal="left"/>
    </xf>
    <xf numFmtId="180" fontId="238" fillId="0" borderId="0" applyNumberFormat="0" applyFill="0" applyBorder="0">
      <alignment horizontal="right"/>
    </xf>
    <xf numFmtId="0" fontId="239" fillId="0" borderId="0" applyNumberFormat="0" applyFill="0" applyBorder="0">
      <alignment horizontal="right"/>
    </xf>
    <xf numFmtId="319" fontId="240" fillId="0" borderId="0" applyBorder="0" applyProtection="0"/>
    <xf numFmtId="0" fontId="20" fillId="0" borderId="0" applyFill="0" applyBorder="0" applyProtection="0">
      <alignment horizontal="left"/>
    </xf>
    <xf numFmtId="0" fontId="241" fillId="0" borderId="0"/>
    <xf numFmtId="0" fontId="242" fillId="0" borderId="0" applyNumberFormat="0" applyFill="0" applyBorder="0" applyProtection="0"/>
    <xf numFmtId="0" fontId="243" fillId="0" borderId="0" applyFill="0" applyBorder="0" applyProtection="0"/>
    <xf numFmtId="0" fontId="244" fillId="0" borderId="0"/>
    <xf numFmtId="0" fontId="243" fillId="0" borderId="0" applyNumberFormat="0" applyFill="0" applyBorder="0" applyProtection="0"/>
    <xf numFmtId="0" fontId="242" fillId="0" borderId="0" applyNumberFormat="0" applyFill="0" applyBorder="0" applyProtection="0"/>
    <xf numFmtId="0" fontId="242" fillId="0" borderId="0"/>
    <xf numFmtId="49" fontId="5" fillId="0" borderId="0" applyFill="0" applyBorder="0" applyAlignment="0"/>
    <xf numFmtId="320" fontId="115" fillId="0" borderId="0" applyFill="0" applyBorder="0" applyAlignment="0"/>
    <xf numFmtId="321" fontId="113" fillId="0" borderId="0" applyFill="0" applyBorder="0" applyAlignment="0"/>
    <xf numFmtId="321" fontId="113" fillId="0" borderId="0" applyFill="0" applyBorder="0" applyAlignment="0"/>
    <xf numFmtId="0" fontId="132" fillId="0" borderId="0" applyFill="0" applyBorder="0" applyAlignment="0"/>
    <xf numFmtId="321" fontId="113" fillId="0" borderId="0" applyFill="0" applyBorder="0" applyAlignment="0"/>
    <xf numFmtId="321" fontId="113" fillId="0" borderId="0" applyFill="0" applyBorder="0" applyAlignment="0"/>
    <xf numFmtId="321" fontId="113" fillId="0" borderId="0" applyFill="0" applyBorder="0" applyAlignment="0"/>
    <xf numFmtId="321" fontId="113" fillId="0" borderId="0" applyFill="0" applyBorder="0" applyAlignment="0"/>
    <xf numFmtId="321" fontId="113" fillId="0" borderId="0" applyFill="0" applyBorder="0" applyAlignment="0"/>
    <xf numFmtId="321" fontId="113" fillId="0" borderId="0" applyFill="0" applyBorder="0" applyAlignment="0"/>
    <xf numFmtId="321" fontId="113" fillId="0" borderId="0" applyFill="0" applyBorder="0" applyAlignment="0"/>
    <xf numFmtId="322" fontId="115" fillId="0" borderId="0" applyFill="0" applyBorder="0" applyAlignment="0"/>
    <xf numFmtId="323" fontId="113" fillId="0" borderId="0" applyFill="0" applyBorder="0" applyAlignment="0"/>
    <xf numFmtId="323" fontId="113" fillId="0" borderId="0" applyFill="0" applyBorder="0" applyAlignment="0"/>
    <xf numFmtId="0" fontId="6" fillId="0" borderId="0" applyFill="0" applyBorder="0" applyAlignment="0"/>
    <xf numFmtId="323" fontId="113" fillId="0" borderId="0" applyFill="0" applyBorder="0" applyAlignment="0"/>
    <xf numFmtId="323" fontId="113" fillId="0" borderId="0" applyFill="0" applyBorder="0" applyAlignment="0"/>
    <xf numFmtId="323" fontId="113" fillId="0" borderId="0" applyFill="0" applyBorder="0" applyAlignment="0"/>
    <xf numFmtId="323" fontId="113" fillId="0" borderId="0" applyFill="0" applyBorder="0" applyAlignment="0"/>
    <xf numFmtId="323" fontId="113" fillId="0" borderId="0" applyFill="0" applyBorder="0" applyAlignment="0"/>
    <xf numFmtId="323" fontId="113" fillId="0" borderId="0" applyFill="0" applyBorder="0" applyAlignment="0"/>
    <xf numFmtId="323" fontId="113" fillId="0" borderId="0" applyFill="0" applyBorder="0" applyAlignment="0"/>
    <xf numFmtId="0" fontId="81" fillId="0" borderId="0"/>
    <xf numFmtId="173" fontId="205" fillId="0" borderId="0" applyNumberFormat="0" applyFill="0" applyBorder="0" applyAlignment="0" applyProtection="0"/>
    <xf numFmtId="173" fontId="205" fillId="0" borderId="0" applyNumberFormat="0" applyFill="0" applyBorder="0" applyAlignment="0" applyProtection="0"/>
    <xf numFmtId="0" fontId="245" fillId="0" borderId="0" applyFill="0" applyBorder="0" applyProtection="0">
      <alignment horizontal="left" vertical="top"/>
    </xf>
    <xf numFmtId="0" fontId="84" fillId="0" borderId="0" applyNumberFormat="0" applyFill="0" applyBorder="0" applyAlignment="0" applyProtection="0"/>
    <xf numFmtId="0" fontId="62" fillId="0" borderId="0" applyNumberFormat="0" applyFill="0" applyBorder="0" applyAlignment="0" applyProtection="0"/>
    <xf numFmtId="203" fontId="246" fillId="0" borderId="0"/>
    <xf numFmtId="0" fontId="247" fillId="0" borderId="0" applyNumberFormat="0" applyFill="0" applyBorder="0" applyAlignment="0" applyProtection="0"/>
    <xf numFmtId="0" fontId="248" fillId="0" borderId="0" applyNumberFormat="0" applyFill="0" applyBorder="0" applyAlignment="0" applyProtection="0"/>
    <xf numFmtId="257" fontId="175" fillId="0" borderId="0"/>
    <xf numFmtId="3" fontId="249" fillId="0" borderId="0"/>
    <xf numFmtId="257" fontId="250" fillId="0" borderId="34" applyNumberFormat="0" applyBorder="0">
      <alignment vertical="center"/>
    </xf>
    <xf numFmtId="257" fontId="251" fillId="0" borderId="55" applyNumberFormat="0" applyBorder="0"/>
    <xf numFmtId="0" fontId="175" fillId="0" borderId="0" applyNumberFormat="0" applyFill="0" applyBorder="0" applyAlignment="0" applyProtection="0"/>
    <xf numFmtId="0" fontId="243" fillId="0" borderId="0"/>
    <xf numFmtId="0" fontId="242" fillId="0" borderId="0"/>
    <xf numFmtId="0" fontId="175" fillId="0" borderId="18">
      <alignment horizontal="center" wrapText="1"/>
    </xf>
    <xf numFmtId="6" fontId="104" fillId="0" borderId="56" applyNumberFormat="0" applyFont="0" applyFill="0" applyAlignment="0" applyProtection="0"/>
    <xf numFmtId="37" fontId="180" fillId="0" borderId="14" applyNumberFormat="0" applyFont="0" applyFill="0" applyAlignment="0"/>
    <xf numFmtId="0" fontId="252" fillId="0" borderId="57" applyNumberFormat="0" applyFill="0" applyAlignment="0" applyProtection="0"/>
    <xf numFmtId="0" fontId="253" fillId="0" borderId="58" applyNumberFormat="0" applyFont="0" applyFill="0" applyAlignment="0" applyProtection="0"/>
    <xf numFmtId="0" fontId="253" fillId="0" borderId="58" applyNumberFormat="0" applyFont="0" applyFill="0" applyAlignment="0" applyProtection="0"/>
    <xf numFmtId="0" fontId="253" fillId="0" borderId="58" applyNumberFormat="0" applyFont="0" applyFill="0" applyAlignment="0" applyProtection="0"/>
    <xf numFmtId="0" fontId="253" fillId="0" borderId="58" applyNumberFormat="0" applyFont="0" applyFill="0" applyAlignment="0" applyProtection="0"/>
    <xf numFmtId="0" fontId="253" fillId="0" borderId="58" applyNumberFormat="0" applyFont="0" applyFill="0" applyAlignment="0" applyProtection="0"/>
    <xf numFmtId="0" fontId="253" fillId="0" borderId="58" applyNumberFormat="0" applyFont="0" applyFill="0" applyAlignment="0" applyProtection="0"/>
    <xf numFmtId="259" fontId="254" fillId="0" borderId="0" applyFill="0" applyBorder="0" applyProtection="0"/>
    <xf numFmtId="257" fontId="120" fillId="0" borderId="14"/>
    <xf numFmtId="257" fontId="120" fillId="0" borderId="0"/>
    <xf numFmtId="257" fontId="20" fillId="0" borderId="14"/>
    <xf numFmtId="324" fontId="254" fillId="0" borderId="0" applyFill="0" applyBorder="0" applyProtection="0"/>
    <xf numFmtId="38" fontId="6" fillId="0" borderId="56"/>
    <xf numFmtId="3" fontId="175" fillId="0" borderId="8" applyNumberFormat="0"/>
    <xf numFmtId="0" fontId="98" fillId="0" borderId="59"/>
    <xf numFmtId="266" fontId="6" fillId="0" borderId="42" applyFill="0" applyBorder="0" applyProtection="0">
      <alignment vertical="center"/>
    </xf>
    <xf numFmtId="0" fontId="84" fillId="54" borderId="0" applyNumberFormat="0" applyFont="0" applyBorder="0" applyAlignment="0"/>
    <xf numFmtId="203" fontId="255" fillId="0" borderId="0">
      <alignment horizontal="left"/>
      <protection locked="0"/>
    </xf>
    <xf numFmtId="0" fontId="256" fillId="0" borderId="0"/>
    <xf numFmtId="0" fontId="257" fillId="0" borderId="0">
      <alignment horizontal="fill"/>
    </xf>
    <xf numFmtId="37" fontId="258" fillId="63" borderId="0"/>
    <xf numFmtId="37" fontId="259" fillId="44" borderId="0"/>
    <xf numFmtId="0" fontId="260" fillId="16" borderId="0">
      <alignment horizontal="center"/>
    </xf>
    <xf numFmtId="0" fontId="260" fillId="16" borderId="0">
      <alignment horizontal="center"/>
    </xf>
    <xf numFmtId="325" fontId="20" fillId="46" borderId="60" applyFill="0" applyBorder="0" applyAlignment="0" applyProtection="0">
      <alignment horizontal="right"/>
      <protection locked="0"/>
    </xf>
    <xf numFmtId="326" fontId="64" fillId="0" borderId="11" applyBorder="0" applyAlignment="0">
      <alignment horizontal="center"/>
    </xf>
    <xf numFmtId="327" fontId="6" fillId="0" borderId="0" applyFont="0" applyFill="0" applyBorder="0" applyAlignment="0" applyProtection="0"/>
    <xf numFmtId="328" fontId="6" fillId="0" borderId="0" applyFont="0" applyFill="0" applyBorder="0" applyAlignment="0" applyProtection="0"/>
    <xf numFmtId="0" fontId="261" fillId="0" borderId="0" applyNumberFormat="0" applyFill="0" applyBorder="0" applyAlignment="0" applyProtection="0"/>
    <xf numFmtId="329" fontId="6" fillId="0" borderId="0"/>
    <xf numFmtId="37" fontId="189" fillId="0" borderId="0"/>
    <xf numFmtId="0" fontId="6" fillId="0" borderId="0">
      <alignment wrapText="1"/>
    </xf>
    <xf numFmtId="283" fontId="41" fillId="0" borderId="0"/>
    <xf numFmtId="330" fontId="84" fillId="0" borderId="0"/>
    <xf numFmtId="331" fontId="232" fillId="0" borderId="8" applyBorder="0" applyProtection="0">
      <alignment horizontal="right"/>
    </xf>
    <xf numFmtId="332" fontId="110" fillId="0" borderId="0" applyFont="0" applyFill="0" applyBorder="0" applyAlignment="0" applyProtection="0"/>
    <xf numFmtId="0" fontId="262" fillId="0" borderId="0" applyNumberFormat="0" applyFill="0" applyBorder="0" applyAlignment="0" applyProtection="0">
      <alignment vertical="top"/>
      <protection locked="0"/>
    </xf>
    <xf numFmtId="0" fontId="263" fillId="0" borderId="0"/>
    <xf numFmtId="0" fontId="264" fillId="0" borderId="0" applyNumberFormat="0" applyFill="0" applyBorder="0" applyAlignment="0" applyProtection="0">
      <alignment vertical="top"/>
      <protection locked="0"/>
    </xf>
    <xf numFmtId="0" fontId="6" fillId="0" borderId="0"/>
    <xf numFmtId="0" fontId="265" fillId="0" borderId="0"/>
    <xf numFmtId="0" fontId="266" fillId="14" borderId="0" applyNumberFormat="0" applyBorder="0" applyAlignment="0" applyProtection="0">
      <alignment vertical="center"/>
    </xf>
    <xf numFmtId="0" fontId="92" fillId="26" borderId="32" applyNumberFormat="0" applyFont="0" applyAlignment="0" applyProtection="0">
      <alignment vertical="center"/>
    </xf>
    <xf numFmtId="194" fontId="267" fillId="0" borderId="0" applyFont="0" applyFill="0" applyBorder="0" applyAlignment="0" applyProtection="0"/>
    <xf numFmtId="333" fontId="265" fillId="0" borderId="0" applyFont="0" applyFill="0" applyBorder="0" applyAlignment="0" applyProtection="0"/>
    <xf numFmtId="273" fontId="265" fillId="0" borderId="0" applyFont="0" applyFill="0" applyBorder="0" applyAlignment="0" applyProtection="0"/>
    <xf numFmtId="0" fontId="268" fillId="0" borderId="57" applyNumberFormat="0" applyFill="0" applyAlignment="0" applyProtection="0">
      <alignment vertical="center"/>
    </xf>
    <xf numFmtId="0" fontId="269" fillId="29" borderId="0" applyNumberFormat="0" applyBorder="0" applyAlignment="0" applyProtection="0">
      <alignment vertical="center"/>
    </xf>
    <xf numFmtId="0" fontId="270" fillId="30" borderId="0" applyNumberFormat="0" applyBorder="0" applyAlignment="0" applyProtection="0">
      <alignment vertical="center"/>
    </xf>
    <xf numFmtId="0" fontId="3" fillId="0" borderId="0"/>
    <xf numFmtId="0" fontId="6" fillId="0" borderId="0"/>
    <xf numFmtId="173" fontId="6" fillId="0" borderId="0"/>
    <xf numFmtId="43" fontId="6" fillId="0" borderId="0" applyFont="0" applyFill="0" applyBorder="0" applyAlignment="0" applyProtection="0"/>
    <xf numFmtId="333" fontId="271" fillId="0" borderId="0" applyFont="0" applyFill="0" applyBorder="0" applyAlignment="0" applyProtection="0"/>
    <xf numFmtId="0" fontId="6" fillId="0" borderId="0"/>
    <xf numFmtId="0" fontId="272" fillId="0" borderId="0" applyNumberFormat="0" applyFill="0" applyBorder="0" applyAlignment="0" applyProtection="0">
      <alignment vertical="center"/>
    </xf>
    <xf numFmtId="0" fontId="273" fillId="0" borderId="45" applyNumberFormat="0" applyFill="0" applyAlignment="0" applyProtection="0">
      <alignment vertical="center"/>
    </xf>
    <xf numFmtId="0" fontId="274" fillId="0" borderId="61" applyNumberFormat="0" applyFill="0" applyAlignment="0" applyProtection="0">
      <alignment vertical="center"/>
    </xf>
    <xf numFmtId="0" fontId="275" fillId="0" borderId="62" applyNumberFormat="0" applyFill="0" applyAlignment="0" applyProtection="0">
      <alignment vertical="center"/>
    </xf>
    <xf numFmtId="0" fontId="275" fillId="0" borderId="0" applyNumberFormat="0" applyFill="0" applyBorder="0" applyAlignment="0" applyProtection="0">
      <alignment vertical="center"/>
    </xf>
    <xf numFmtId="0" fontId="276" fillId="40" borderId="36" applyNumberFormat="0" applyAlignment="0" applyProtection="0">
      <alignment vertical="center"/>
    </xf>
    <xf numFmtId="0" fontId="277" fillId="0" borderId="0" applyNumberFormat="0" applyFill="0" applyBorder="0" applyAlignment="0" applyProtection="0">
      <alignment vertical="top"/>
      <protection locked="0"/>
    </xf>
    <xf numFmtId="0" fontId="278" fillId="27" borderId="27" applyNumberFormat="0" applyAlignment="0" applyProtection="0">
      <alignment vertical="center"/>
    </xf>
    <xf numFmtId="0" fontId="279" fillId="0" borderId="0" applyNumberFormat="0" applyFill="0" applyBorder="0" applyAlignment="0" applyProtection="0">
      <alignment vertical="center"/>
    </xf>
    <xf numFmtId="0" fontId="280" fillId="0" borderId="0" applyNumberFormat="0" applyFill="0" applyBorder="0" applyAlignment="0" applyProtection="0">
      <alignment vertical="center"/>
    </xf>
    <xf numFmtId="334" fontId="265" fillId="0" borderId="0" applyFont="0" applyFill="0" applyBorder="0" applyAlignment="0" applyProtection="0"/>
    <xf numFmtId="281" fontId="265" fillId="0" borderId="0" applyFont="0" applyFill="0" applyBorder="0" applyAlignment="0" applyProtection="0"/>
    <xf numFmtId="44" fontId="6" fillId="0" borderId="0" applyFont="0" applyFill="0" applyBorder="0" applyAlignment="0" applyProtection="0"/>
    <xf numFmtId="0" fontId="96" fillId="37" borderId="0" applyNumberFormat="0" applyBorder="0" applyAlignment="0" applyProtection="0">
      <alignment vertical="center"/>
    </xf>
    <xf numFmtId="0" fontId="96" fillId="23" borderId="0" applyNumberFormat="0" applyBorder="0" applyAlignment="0" applyProtection="0">
      <alignment vertical="center"/>
    </xf>
    <xf numFmtId="0" fontId="96" fillId="38" borderId="0" applyNumberFormat="0" applyBorder="0" applyAlignment="0" applyProtection="0">
      <alignment vertical="center"/>
    </xf>
    <xf numFmtId="0" fontId="96" fillId="35" borderId="0" applyNumberFormat="0" applyBorder="0" applyAlignment="0" applyProtection="0">
      <alignment vertical="center"/>
    </xf>
    <xf numFmtId="0" fontId="96" fillId="22" borderId="0" applyNumberFormat="0" applyBorder="0" applyAlignment="0" applyProtection="0">
      <alignment vertical="center"/>
    </xf>
    <xf numFmtId="0" fontId="96" fillId="19" borderId="0" applyNumberFormat="0" applyBorder="0" applyAlignment="0" applyProtection="0">
      <alignment vertical="center"/>
    </xf>
    <xf numFmtId="0" fontId="281" fillId="32" borderId="27" applyNumberFormat="0" applyAlignment="0" applyProtection="0">
      <alignment vertical="center"/>
    </xf>
    <xf numFmtId="0" fontId="282" fillId="27" borderId="28" applyNumberFormat="0" applyAlignment="0" applyProtection="0">
      <alignment vertical="center"/>
    </xf>
    <xf numFmtId="335" fontId="271" fillId="0" borderId="0" applyFont="0" applyFill="0" applyBorder="0" applyAlignment="0" applyProtection="0"/>
    <xf numFmtId="336" fontId="271" fillId="0" borderId="0" applyFont="0" applyFill="0" applyBorder="0" applyAlignment="0" applyProtection="0"/>
    <xf numFmtId="0" fontId="283" fillId="0" borderId="48" applyNumberFormat="0" applyFill="0" applyAlignment="0" applyProtection="0">
      <alignment vertical="center"/>
    </xf>
  </cellStyleXfs>
  <cellXfs count="821">
    <xf numFmtId="0" fontId="0" fillId="0" borderId="0" xfId="0"/>
    <xf numFmtId="0" fontId="0" fillId="4" borderId="1" xfId="0" applyFill="1" applyBorder="1" applyAlignment="1">
      <alignment horizontal="center"/>
    </xf>
    <xf numFmtId="164" fontId="0" fillId="0" borderId="0" xfId="0" applyNumberFormat="1"/>
    <xf numFmtId="0" fontId="0" fillId="0" borderId="0" xfId="0"/>
    <xf numFmtId="0" fontId="0" fillId="0" borderId="0" xfId="0"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alignment horizontal="center"/>
    </xf>
    <xf numFmtId="9" fontId="10" fillId="0" borderId="0" xfId="9" applyNumberFormat="1" applyFont="1"/>
    <xf numFmtId="0" fontId="0" fillId="0" borderId="0" xfId="0" applyAlignment="1">
      <alignment horizontal="center"/>
    </xf>
    <xf numFmtId="164" fontId="10" fillId="0" borderId="3" xfId="1" applyNumberFormat="1" applyFont="1" applyBorder="1"/>
    <xf numFmtId="0" fontId="6" fillId="0" borderId="1" xfId="0" applyFont="1" applyBorder="1" applyAlignment="1">
      <alignment horizontal="center" vertical="center"/>
    </xf>
    <xf numFmtId="0" fontId="0" fillId="5" borderId="0" xfId="0" applyFill="1" applyProtection="1">
      <protection locked="0"/>
    </xf>
    <xf numFmtId="0" fontId="0" fillId="5" borderId="0" xfId="0" applyFill="1" applyAlignment="1" applyProtection="1">
      <alignment wrapText="1"/>
      <protection locked="0"/>
    </xf>
    <xf numFmtId="0" fontId="7" fillId="5" borderId="0" xfId="0" applyFont="1" applyFill="1" applyProtection="1">
      <protection locked="0"/>
    </xf>
    <xf numFmtId="0" fontId="0" fillId="0" borderId="0" xfId="0" applyBorder="1"/>
    <xf numFmtId="0" fontId="0" fillId="0" borderId="0" xfId="0"/>
    <xf numFmtId="0" fontId="6" fillId="0" borderId="0" xfId="0" applyFont="1"/>
    <xf numFmtId="0" fontId="6" fillId="0" borderId="1" xfId="0" applyFont="1" applyBorder="1"/>
    <xf numFmtId="0" fontId="6" fillId="0" borderId="0" xfId="0" applyFont="1" applyFill="1" applyBorder="1"/>
    <xf numFmtId="9" fontId="6" fillId="0" borderId="0" xfId="9" applyFont="1" applyFill="1" applyBorder="1"/>
    <xf numFmtId="9" fontId="6" fillId="0" borderId="0" xfId="9" applyNumberFormat="1" applyFont="1" applyFill="1" applyBorder="1" applyAlignment="1">
      <alignment horizontal="center"/>
    </xf>
    <xf numFmtId="0" fontId="6" fillId="4" borderId="1" xfId="0" applyFont="1" applyFill="1" applyBorder="1"/>
    <xf numFmtId="165" fontId="6" fillId="0" borderId="2" xfId="5" applyNumberFormat="1" applyFont="1" applyBorder="1"/>
    <xf numFmtId="0" fontId="6" fillId="0" borderId="3" xfId="0" applyFont="1" applyBorder="1"/>
    <xf numFmtId="164" fontId="6" fillId="0" borderId="3" xfId="1" applyNumberFormat="1" applyFont="1" applyBorder="1"/>
    <xf numFmtId="165" fontId="6" fillId="0" borderId="3" xfId="5" applyNumberFormat="1" applyFont="1" applyBorder="1"/>
    <xf numFmtId="164" fontId="6" fillId="0" borderId="4" xfId="1" applyNumberFormat="1" applyFont="1" applyBorder="1"/>
    <xf numFmtId="164" fontId="6" fillId="0" borderId="1" xfId="1" applyNumberFormat="1" applyFont="1" applyBorder="1"/>
    <xf numFmtId="9" fontId="6" fillId="0" borderId="0" xfId="9" applyNumberFormat="1" applyFont="1"/>
    <xf numFmtId="0" fontId="6" fillId="0" borderId="0" xfId="0" applyFont="1" applyBorder="1"/>
    <xf numFmtId="164" fontId="6" fillId="0" borderId="0" xfId="1" applyNumberFormat="1" applyFont="1" applyBorder="1"/>
    <xf numFmtId="167" fontId="6" fillId="0" borderId="0" xfId="5" applyNumberFormat="1" applyFont="1" applyBorder="1"/>
    <xf numFmtId="0" fontId="6" fillId="0" borderId="9" xfId="0" applyFont="1" applyBorder="1"/>
    <xf numFmtId="0" fontId="6" fillId="0" borderId="5" xfId="0" applyFont="1" applyBorder="1"/>
    <xf numFmtId="0" fontId="6" fillId="0" borderId="6" xfId="0" applyFont="1" applyBorder="1"/>
    <xf numFmtId="0" fontId="0" fillId="5" borderId="0" xfId="0" applyFill="1"/>
    <xf numFmtId="0" fontId="12" fillId="5" borderId="0" xfId="0" applyFont="1" applyFill="1"/>
    <xf numFmtId="0" fontId="0" fillId="4" borderId="10" xfId="0" applyFill="1" applyBorder="1" applyAlignment="1">
      <alignment horizontal="center"/>
    </xf>
    <xf numFmtId="9" fontId="10" fillId="0" borderId="0" xfId="9" applyFont="1" applyBorder="1"/>
    <xf numFmtId="0" fontId="0" fillId="4" borderId="6" xfId="0" applyFill="1" applyBorder="1" applyAlignment="1">
      <alignment horizontal="center" vertical="center"/>
    </xf>
    <xf numFmtId="0" fontId="0" fillId="6" borderId="0" xfId="0" applyFill="1"/>
    <xf numFmtId="0" fontId="0" fillId="0" borderId="0" xfId="0" applyFont="1" applyFill="1" applyBorder="1" applyAlignment="1">
      <alignment horizontal="center"/>
    </xf>
    <xf numFmtId="0" fontId="0" fillId="0" borderId="0" xfId="0" applyFill="1"/>
    <xf numFmtId="0" fontId="0" fillId="0" borderId="1" xfId="0" applyBorder="1" applyAlignment="1">
      <alignment horizontal="center" vertical="center"/>
    </xf>
    <xf numFmtId="0" fontId="0" fillId="0" borderId="0" xfId="0" applyFont="1"/>
    <xf numFmtId="9" fontId="10" fillId="0" borderId="0" xfId="9" applyFont="1" applyFill="1" applyBorder="1"/>
    <xf numFmtId="165" fontId="10" fillId="0" borderId="2" xfId="5" applyNumberFormat="1" applyFont="1" applyBorder="1"/>
    <xf numFmtId="0" fontId="0" fillId="0" borderId="0" xfId="0" applyFill="1" applyBorder="1" applyAlignment="1">
      <alignment horizontal="center" vertical="center"/>
    </xf>
    <xf numFmtId="167" fontId="6" fillId="0" borderId="0" xfId="5" applyNumberFormat="1" applyFont="1" applyFill="1" applyBorder="1"/>
    <xf numFmtId="9" fontId="6" fillId="0" borderId="0" xfId="9" applyFont="1" applyBorder="1"/>
    <xf numFmtId="0" fontId="0" fillId="5" borderId="0" xfId="0" applyFont="1" applyFill="1"/>
    <xf numFmtId="0" fontId="0" fillId="5" borderId="0" xfId="0" applyFont="1" applyFill="1" applyProtection="1">
      <protection locked="0"/>
    </xf>
    <xf numFmtId="0" fontId="12" fillId="5" borderId="0" xfId="0" applyFont="1" applyFill="1" applyProtection="1">
      <protection locked="0"/>
    </xf>
    <xf numFmtId="164" fontId="10" fillId="0" borderId="9" xfId="1" applyNumberFormat="1" applyFont="1" applyBorder="1"/>
    <xf numFmtId="0" fontId="0" fillId="0" borderId="0" xfId="0" applyFill="1" applyBorder="1"/>
    <xf numFmtId="0" fontId="5" fillId="2" borderId="7" xfId="8" applyFill="1" applyBorder="1" applyAlignment="1">
      <alignment horizontal="center" vertical="center"/>
    </xf>
    <xf numFmtId="0" fontId="14" fillId="0" borderId="0" xfId="0" applyFont="1"/>
    <xf numFmtId="9" fontId="0" fillId="0" borderId="0" xfId="9" applyFont="1"/>
    <xf numFmtId="0" fontId="0" fillId="0" borderId="0" xfId="0" applyFill="1" applyBorder="1" applyAlignment="1">
      <alignment horizontal="center"/>
    </xf>
    <xf numFmtId="164" fontId="6" fillId="0" borderId="0" xfId="1" applyNumberFormat="1" applyFont="1" applyFill="1" applyBorder="1"/>
    <xf numFmtId="165" fontId="10" fillId="0" borderId="0" xfId="5" applyNumberFormat="1" applyFont="1" applyFill="1" applyBorder="1"/>
    <xf numFmtId="17" fontId="6" fillId="0" borderId="0" xfId="0" applyNumberFormat="1" applyFont="1"/>
    <xf numFmtId="164" fontId="0" fillId="0" borderId="0" xfId="1" applyNumberFormat="1" applyFont="1"/>
    <xf numFmtId="165" fontId="6" fillId="0" borderId="0" xfId="5" applyNumberFormat="1" applyFont="1" applyFill="1" applyBorder="1"/>
    <xf numFmtId="164" fontId="0" fillId="0" borderId="1" xfId="0" applyNumberFormat="1" applyBorder="1"/>
    <xf numFmtId="165" fontId="0" fillId="0" borderId="0" xfId="0" applyNumberFormat="1"/>
    <xf numFmtId="164" fontId="0" fillId="0" borderId="9" xfId="1" applyNumberFormat="1" applyFont="1" applyBorder="1"/>
    <xf numFmtId="165" fontId="0" fillId="0" borderId="3" xfId="5" applyNumberFormat="1" applyFont="1" applyBorder="1"/>
    <xf numFmtId="165" fontId="0" fillId="0" borderId="4" xfId="5" applyNumberFormat="1" applyFont="1" applyBorder="1"/>
    <xf numFmtId="0" fontId="0" fillId="0" borderId="0" xfId="0" applyBorder="1" applyAlignment="1">
      <alignment horizontal="center"/>
    </xf>
    <xf numFmtId="164" fontId="0" fillId="0" borderId="4" xfId="1" applyNumberFormat="1" applyFont="1" applyBorder="1"/>
    <xf numFmtId="164" fontId="0" fillId="0" borderId="6" xfId="1" applyNumberFormat="1" applyFont="1" applyBorder="1" applyAlignment="1">
      <alignment horizontal="center"/>
    </xf>
    <xf numFmtId="164" fontId="0" fillId="0" borderId="5" xfId="1" applyNumberFormat="1" applyFont="1" applyBorder="1" applyAlignment="1">
      <alignment horizontal="center"/>
    </xf>
    <xf numFmtId="164" fontId="0" fillId="0" borderId="3" xfId="1" applyNumberFormat="1" applyFont="1" applyBorder="1"/>
    <xf numFmtId="0" fontId="16" fillId="0" borderId="0" xfId="0" applyFont="1"/>
    <xf numFmtId="0" fontId="6" fillId="4" borderId="1" xfId="0" applyFont="1" applyFill="1" applyBorder="1" applyAlignment="1">
      <alignment horizontal="center"/>
    </xf>
    <xf numFmtId="0" fontId="6" fillId="6" borderId="0" xfId="0" applyFont="1" applyFill="1" applyBorder="1"/>
    <xf numFmtId="164" fontId="6" fillId="6" borderId="0" xfId="1" applyNumberFormat="1" applyFont="1" applyFill="1" applyBorder="1"/>
    <xf numFmtId="9" fontId="6" fillId="6" borderId="0" xfId="9" applyFont="1" applyFill="1" applyBorder="1"/>
    <xf numFmtId="9" fontId="10" fillId="6" borderId="0" xfId="9" applyFont="1" applyFill="1" applyBorder="1"/>
    <xf numFmtId="9" fontId="6" fillId="6" borderId="0" xfId="9" applyNumberFormat="1" applyFont="1" applyFill="1" applyBorder="1" applyAlignment="1">
      <alignment horizontal="center"/>
    </xf>
    <xf numFmtId="0" fontId="16" fillId="6" borderId="0" xfId="0" applyFont="1" applyFill="1"/>
    <xf numFmtId="0" fontId="17" fillId="0" borderId="0" xfId="0" applyFont="1"/>
    <xf numFmtId="0" fontId="18" fillId="0" borderId="0" xfId="0" applyFont="1"/>
    <xf numFmtId="0" fontId="6" fillId="6" borderId="0" xfId="0" applyFont="1" applyFill="1"/>
    <xf numFmtId="0" fontId="14" fillId="0" borderId="0" xfId="0" applyFont="1" applyFill="1" applyBorder="1"/>
    <xf numFmtId="167" fontId="6" fillId="6" borderId="0" xfId="5" applyNumberFormat="1" applyFont="1" applyFill="1" applyBorder="1"/>
    <xf numFmtId="0" fontId="16" fillId="6" borderId="0" xfId="0" applyFont="1" applyFill="1" applyBorder="1"/>
    <xf numFmtId="164" fontId="0" fillId="6" borderId="0" xfId="0" applyNumberFormat="1" applyFill="1" applyBorder="1"/>
    <xf numFmtId="0" fontId="6" fillId="6" borderId="0" xfId="0" applyFont="1" applyFill="1" applyBorder="1" applyAlignment="1">
      <alignment horizontal="center"/>
    </xf>
    <xf numFmtId="0" fontId="0" fillId="6" borderId="0" xfId="0" applyFill="1" applyBorder="1"/>
    <xf numFmtId="0" fontId="17" fillId="0" borderId="0" xfId="0" applyFont="1" applyFill="1" applyBorder="1"/>
    <xf numFmtId="0" fontId="18" fillId="0" borderId="0" xfId="0" applyFont="1" applyBorder="1"/>
    <xf numFmtId="0" fontId="10" fillId="4" borderId="1" xfId="9" applyNumberFormat="1" applyFont="1" applyFill="1" applyBorder="1" applyAlignment="1" applyProtection="1">
      <alignment horizontal="center" vertical="center"/>
      <protection locked="0"/>
    </xf>
    <xf numFmtId="0" fontId="0" fillId="4" borderId="1" xfId="0" applyFill="1"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horizontal="center"/>
    </xf>
    <xf numFmtId="0" fontId="0" fillId="0" borderId="0" xfId="0" applyFont="1" applyFill="1" applyBorder="1"/>
    <xf numFmtId="164" fontId="0" fillId="0" borderId="0" xfId="1" applyNumberFormat="1" applyFont="1" applyFill="1" applyBorder="1"/>
    <xf numFmtId="37" fontId="0" fillId="0" borderId="0" xfId="5" applyNumberFormat="1" applyFont="1" applyFill="1" applyBorder="1"/>
    <xf numFmtId="0" fontId="6" fillId="4" borderId="1" xfId="9" applyNumberFormat="1" applyFont="1" applyFill="1" applyBorder="1" applyAlignment="1" applyProtection="1">
      <alignment horizontal="center" vertical="center" wrapText="1"/>
      <protection locked="0"/>
    </xf>
    <xf numFmtId="165" fontId="15" fillId="0" borderId="0" xfId="5" applyNumberFormat="1" applyFont="1" applyFill="1" applyBorder="1"/>
    <xf numFmtId="0" fontId="0" fillId="4" borderId="1" xfId="0" applyFill="1" applyBorder="1" applyAlignment="1">
      <alignment horizontal="center" vertical="center"/>
    </xf>
    <xf numFmtId="0" fontId="0" fillId="4" borderId="1" xfId="0" applyFill="1" applyBorder="1" applyAlignment="1">
      <alignment horizontal="center" vertical="center"/>
    </xf>
    <xf numFmtId="165" fontId="0" fillId="0" borderId="0" xfId="5" applyNumberFormat="1" applyFont="1" applyFill="1" applyBorder="1"/>
    <xf numFmtId="0" fontId="5" fillId="0" borderId="0" xfId="8" applyFill="1" applyBorder="1" applyAlignment="1">
      <alignment horizontal="center" vertical="center"/>
    </xf>
    <xf numFmtId="164" fontId="0" fillId="0" borderId="0" xfId="0" applyNumberFormat="1" applyFill="1" applyBorder="1"/>
    <xf numFmtId="0" fontId="19" fillId="0" borderId="0" xfId="0" applyFont="1"/>
    <xf numFmtId="0" fontId="0" fillId="6" borderId="0" xfId="0" applyFill="1" applyAlignment="1">
      <alignment horizontal="center"/>
    </xf>
    <xf numFmtId="0" fontId="6" fillId="0" borderId="1" xfId="0" applyFont="1" applyFill="1" applyBorder="1"/>
    <xf numFmtId="0" fontId="0" fillId="0" borderId="0" xfId="0" applyFill="1" applyProtection="1">
      <protection locked="0"/>
    </xf>
    <xf numFmtId="0" fontId="0" fillId="5" borderId="0" xfId="0" applyFill="1" applyBorder="1" applyAlignment="1">
      <alignment wrapText="1"/>
    </xf>
    <xf numFmtId="0" fontId="12" fillId="0" borderId="0" xfId="0" applyFont="1" applyFill="1" applyBorder="1" applyAlignment="1">
      <alignment horizontal="center" wrapText="1"/>
    </xf>
    <xf numFmtId="0" fontId="12" fillId="0" borderId="0" xfId="0" applyFont="1" applyFill="1" applyBorder="1" applyAlignment="1">
      <alignment horizontal="center" vertical="center" wrapText="1"/>
    </xf>
    <xf numFmtId="0" fontId="0" fillId="0" borderId="0" xfId="0"/>
    <xf numFmtId="164" fontId="10" fillId="0" borderId="0" xfId="1" applyNumberFormat="1" applyFont="1" applyFill="1" applyBorder="1"/>
    <xf numFmtId="164" fontId="0" fillId="0" borderId="0" xfId="0" applyNumberFormat="1" applyFill="1" applyBorder="1" applyAlignment="1">
      <alignment horizontal="center" vertical="center"/>
    </xf>
    <xf numFmtId="0" fontId="0" fillId="4" borderId="1" xfId="0" applyFill="1" applyBorder="1" applyAlignment="1">
      <alignment horizontal="center" vertical="center"/>
    </xf>
    <xf numFmtId="0" fontId="16" fillId="5" borderId="0" xfId="0" applyFont="1" applyFill="1"/>
    <xf numFmtId="0" fontId="16" fillId="5" borderId="0" xfId="0" applyFont="1" applyFill="1" applyProtection="1">
      <protection locked="0"/>
    </xf>
    <xf numFmtId="0" fontId="0" fillId="4" borderId="13" xfId="0" applyFill="1" applyBorder="1" applyAlignment="1">
      <alignment horizontal="center" vertical="center"/>
    </xf>
    <xf numFmtId="0" fontId="0" fillId="4" borderId="13" xfId="0" applyFill="1" applyBorder="1" applyAlignment="1">
      <alignment horizontal="center"/>
    </xf>
    <xf numFmtId="0" fontId="0" fillId="4" borderId="18" xfId="0" applyFill="1" applyBorder="1" applyAlignment="1">
      <alignment horizontal="center"/>
    </xf>
    <xf numFmtId="165" fontId="0" fillId="0" borderId="16" xfId="5" applyNumberFormat="1" applyFont="1" applyBorder="1"/>
    <xf numFmtId="165" fontId="0" fillId="0" borderId="13" xfId="5" applyNumberFormat="1" applyFont="1" applyBorder="1"/>
    <xf numFmtId="164" fontId="0" fillId="0" borderId="13" xfId="1" applyNumberFormat="1" applyFont="1" applyBorder="1"/>
    <xf numFmtId="164" fontId="0" fillId="0" borderId="16" xfId="1" applyNumberFormat="1" applyFont="1" applyBorder="1"/>
    <xf numFmtId="0" fontId="0" fillId="4" borderId="16" xfId="0" applyFill="1" applyBorder="1" applyAlignment="1">
      <alignment horizontal="center"/>
    </xf>
    <xf numFmtId="164" fontId="10" fillId="0" borderId="13" xfId="1" applyNumberFormat="1" applyFont="1" applyBorder="1"/>
    <xf numFmtId="164" fontId="0" fillId="0" borderId="13" xfId="0" applyNumberFormat="1" applyBorder="1"/>
    <xf numFmtId="164" fontId="6" fillId="0" borderId="13" xfId="1" applyNumberFormat="1" applyFont="1" applyBorder="1"/>
    <xf numFmtId="0" fontId="0" fillId="0" borderId="0" xfId="0"/>
    <xf numFmtId="0" fontId="0" fillId="0" borderId="13" xfId="0" applyBorder="1" applyAlignment="1">
      <alignment horizontal="center" vertical="center"/>
    </xf>
    <xf numFmtId="0" fontId="0" fillId="0" borderId="0" xfId="0"/>
    <xf numFmtId="0" fontId="0" fillId="4" borderId="14" xfId="0" applyFill="1" applyBorder="1" applyAlignment="1">
      <alignment horizontal="center"/>
    </xf>
    <xf numFmtId="9" fontId="0" fillId="0" borderId="13" xfId="9" applyFont="1" applyBorder="1"/>
    <xf numFmtId="164" fontId="6" fillId="0" borderId="16" xfId="1" applyNumberFormat="1" applyFont="1" applyBorder="1"/>
    <xf numFmtId="43" fontId="20" fillId="0" borderId="0" xfId="1" applyNumberFormat="1" applyFont="1" applyFill="1" applyBorder="1"/>
    <xf numFmtId="0" fontId="0" fillId="4" borderId="19" xfId="0" applyFill="1" applyBorder="1" applyAlignment="1">
      <alignment horizontal="center"/>
    </xf>
    <xf numFmtId="0" fontId="6" fillId="4" borderId="16" xfId="0" applyFont="1" applyFill="1" applyBorder="1" applyAlignment="1">
      <alignment horizontal="center"/>
    </xf>
    <xf numFmtId="165" fontId="6" fillId="0" borderId="13" xfId="5" applyNumberFormat="1" applyFont="1" applyBorder="1"/>
    <xf numFmtId="0" fontId="5" fillId="2" borderId="1" xfId="8" applyFill="1" applyBorder="1" applyAlignment="1">
      <alignment horizontal="center" vertical="center"/>
    </xf>
    <xf numFmtId="0" fontId="0" fillId="0" borderId="0" xfId="0"/>
    <xf numFmtId="9" fontId="0" fillId="0" borderId="3" xfId="9" applyFont="1" applyBorder="1"/>
    <xf numFmtId="164" fontId="6" fillId="0" borderId="13" xfId="1" applyNumberFormat="1" applyFont="1" applyFill="1" applyBorder="1"/>
    <xf numFmtId="164" fontId="10" fillId="0" borderId="16" xfId="1" applyNumberFormat="1" applyFont="1" applyBorder="1"/>
    <xf numFmtId="164" fontId="13" fillId="0" borderId="0" xfId="1" applyNumberFormat="1" applyFont="1" applyFill="1"/>
    <xf numFmtId="1" fontId="6" fillId="0" borderId="0" xfId="0" applyNumberFormat="1" applyFont="1" applyFill="1"/>
    <xf numFmtId="1" fontId="13" fillId="0" borderId="0" xfId="0" applyNumberFormat="1" applyFont="1" applyFill="1"/>
    <xf numFmtId="0" fontId="6" fillId="4" borderId="17" xfId="0" applyFont="1" applyFill="1" applyBorder="1"/>
    <xf numFmtId="0" fontId="6" fillId="0" borderId="0" xfId="0" applyFont="1" applyAlignment="1">
      <alignment horizontal="center"/>
    </xf>
    <xf numFmtId="9" fontId="6" fillId="0" borderId="16" xfId="9" applyFont="1" applyFill="1" applyBorder="1" applyAlignment="1">
      <alignment horizontal="center"/>
    </xf>
    <xf numFmtId="9" fontId="6" fillId="0" borderId="3" xfId="9" applyFont="1" applyFill="1" applyBorder="1" applyAlignment="1">
      <alignment horizontal="center"/>
    </xf>
    <xf numFmtId="9" fontId="6" fillId="0" borderId="4" xfId="9" applyFont="1" applyFill="1" applyBorder="1" applyAlignment="1">
      <alignment horizontal="center"/>
    </xf>
    <xf numFmtId="0" fontId="6" fillId="6" borderId="0" xfId="0" applyFont="1" applyFill="1" applyAlignment="1">
      <alignment horizontal="center"/>
    </xf>
    <xf numFmtId="165" fontId="6" fillId="0" borderId="0" xfId="5" applyNumberFormat="1" applyFont="1" applyBorder="1" applyAlignment="1">
      <alignment horizontal="center"/>
    </xf>
    <xf numFmtId="165" fontId="0" fillId="0" borderId="0" xfId="0" applyNumberFormat="1" applyAlignment="1">
      <alignment horizontal="center"/>
    </xf>
    <xf numFmtId="9" fontId="6" fillId="0" borderId="13" xfId="9" applyFont="1" applyFill="1" applyBorder="1" applyAlignment="1">
      <alignment horizontal="center"/>
    </xf>
    <xf numFmtId="0" fontId="0" fillId="0" borderId="0" xfId="0"/>
    <xf numFmtId="0" fontId="6" fillId="0" borderId="13" xfId="0" applyFont="1" applyBorder="1" applyAlignment="1">
      <alignment horizontal="center" vertical="center"/>
    </xf>
    <xf numFmtId="164" fontId="6" fillId="0" borderId="16" xfId="1" applyNumberFormat="1" applyFont="1" applyFill="1" applyBorder="1"/>
    <xf numFmtId="0" fontId="0" fillId="0" borderId="0" xfId="0" applyAlignment="1"/>
    <xf numFmtId="0" fontId="0" fillId="0" borderId="0" xfId="0" applyAlignment="1">
      <alignment wrapText="1"/>
    </xf>
    <xf numFmtId="0" fontId="6" fillId="0" borderId="0" xfId="0" applyFont="1" applyFill="1" applyBorder="1" applyAlignment="1">
      <alignment horizontal="center"/>
    </xf>
    <xf numFmtId="0" fontId="0" fillId="0" borderId="1" xfId="0" applyBorder="1" applyAlignment="1">
      <alignment horizontal="center" vertical="center"/>
    </xf>
    <xf numFmtId="0" fontId="0" fillId="5" borderId="13" xfId="0" applyFill="1" applyBorder="1" applyAlignment="1">
      <alignment horizontal="center" vertical="center"/>
    </xf>
    <xf numFmtId="0" fontId="0" fillId="5" borderId="0" xfId="0" applyFill="1" applyAlignment="1">
      <alignment wrapText="1"/>
    </xf>
    <xf numFmtId="0" fontId="0" fillId="0" borderId="0" xfId="0" applyAlignment="1">
      <alignment wrapText="1"/>
    </xf>
    <xf numFmtId="0" fontId="6" fillId="0" borderId="0" xfId="0" applyFont="1" applyFill="1" applyBorder="1" applyAlignment="1">
      <alignment horizontal="center"/>
    </xf>
    <xf numFmtId="0" fontId="4" fillId="0" borderId="0" xfId="118"/>
    <xf numFmtId="0" fontId="23" fillId="0" borderId="0" xfId="118" applyFont="1"/>
    <xf numFmtId="0" fontId="24" fillId="0" borderId="13" xfId="118" applyFont="1" applyBorder="1" applyAlignment="1">
      <alignment wrapText="1"/>
    </xf>
    <xf numFmtId="0" fontId="24" fillId="0" borderId="17" xfId="118" applyFont="1" applyBorder="1"/>
    <xf numFmtId="0" fontId="4" fillId="0" borderId="18" xfId="118" applyBorder="1"/>
    <xf numFmtId="0" fontId="4" fillId="0" borderId="19" xfId="118" applyBorder="1"/>
    <xf numFmtId="0" fontId="24" fillId="0" borderId="18" xfId="118" applyFont="1" applyBorder="1"/>
    <xf numFmtId="0" fontId="24" fillId="0" borderId="17" xfId="118" applyFont="1" applyBorder="1" applyAlignment="1">
      <alignment wrapText="1"/>
    </xf>
    <xf numFmtId="0" fontId="23" fillId="0" borderId="0" xfId="118" applyFont="1" applyAlignment="1">
      <alignment wrapText="1"/>
    </xf>
    <xf numFmtId="0" fontId="13" fillId="0" borderId="0" xfId="0" applyFont="1"/>
    <xf numFmtId="0" fontId="6" fillId="4" borderId="13" xfId="0" applyFont="1" applyFill="1" applyBorder="1"/>
    <xf numFmtId="0" fontId="6" fillId="4" borderId="13" xfId="0" applyFont="1" applyFill="1" applyBorder="1" applyAlignment="1">
      <alignment horizontal="center"/>
    </xf>
    <xf numFmtId="0" fontId="6" fillId="0" borderId="13" xfId="0" applyFont="1" applyBorder="1"/>
    <xf numFmtId="165" fontId="6" fillId="0" borderId="16" xfId="5" applyNumberFormat="1" applyFont="1" applyBorder="1"/>
    <xf numFmtId="0" fontId="6" fillId="0" borderId="17" xfId="0" applyFont="1" applyBorder="1"/>
    <xf numFmtId="0" fontId="6" fillId="0" borderId="16" xfId="0" applyFont="1" applyBorder="1"/>
    <xf numFmtId="165" fontId="0" fillId="0" borderId="18" xfId="5" applyNumberFormat="1" applyFont="1" applyBorder="1"/>
    <xf numFmtId="164" fontId="0" fillId="0" borderId="17" xfId="1" applyNumberFormat="1" applyFont="1" applyBorder="1"/>
    <xf numFmtId="164" fontId="10" fillId="0" borderId="17" xfId="1" applyNumberFormat="1" applyFont="1" applyBorder="1"/>
    <xf numFmtId="164" fontId="6" fillId="0" borderId="17" xfId="1" applyNumberFormat="1" applyFont="1" applyFill="1" applyBorder="1"/>
    <xf numFmtId="0" fontId="6" fillId="0" borderId="17" xfId="0" applyFont="1" applyBorder="1" applyAlignment="1"/>
    <xf numFmtId="0" fontId="0" fillId="4" borderId="1" xfId="0" applyFont="1" applyFill="1" applyBorder="1" applyAlignment="1">
      <alignment horizontal="center" vertical="center" wrapText="1"/>
    </xf>
    <xf numFmtId="0" fontId="0" fillId="0" borderId="0" xfId="0" applyFont="1" applyAlignment="1">
      <alignment wrapText="1"/>
    </xf>
    <xf numFmtId="0" fontId="0" fillId="0" borderId="0" xfId="0" applyFill="1" applyBorder="1" applyAlignment="1">
      <alignment horizontal="center" vertical="center" wrapText="1"/>
    </xf>
    <xf numFmtId="0" fontId="0" fillId="2" borderId="16" xfId="0" applyFont="1" applyFill="1" applyBorder="1" applyAlignment="1">
      <alignment horizontal="center" vertical="center"/>
    </xf>
    <xf numFmtId="0" fontId="0" fillId="2" borderId="13" xfId="0" applyFont="1" applyFill="1" applyBorder="1" applyAlignment="1">
      <alignment horizontal="center" vertical="center"/>
    </xf>
    <xf numFmtId="0" fontId="0" fillId="4" borderId="1" xfId="0" applyFont="1" applyFill="1" applyBorder="1" applyAlignment="1">
      <alignment horizontal="center" wrapText="1"/>
    </xf>
    <xf numFmtId="0" fontId="26" fillId="5" borderId="0" xfId="0" applyFont="1" applyFill="1" applyProtection="1">
      <protection locked="0"/>
    </xf>
    <xf numFmtId="0" fontId="26" fillId="5" borderId="0" xfId="0" applyFont="1" applyFill="1"/>
    <xf numFmtId="17" fontId="27" fillId="5" borderId="0" xfId="0" applyNumberFormat="1" applyFont="1" applyFill="1"/>
    <xf numFmtId="168" fontId="28" fillId="0" borderId="0" xfId="0" applyNumberFormat="1" applyFont="1"/>
    <xf numFmtId="17" fontId="27" fillId="0" borderId="0" xfId="0" applyNumberFormat="1" applyFont="1"/>
    <xf numFmtId="0" fontId="16" fillId="0" borderId="0" xfId="0" applyFont="1" applyAlignment="1">
      <alignment horizontal="left" vertical="center"/>
    </xf>
    <xf numFmtId="0" fontId="29" fillId="0" borderId="0" xfId="0" applyFont="1"/>
    <xf numFmtId="0" fontId="29" fillId="0" borderId="0" xfId="0" applyFont="1" applyAlignment="1">
      <alignment horizontal="left" vertical="center"/>
    </xf>
    <xf numFmtId="0" fontId="12" fillId="0" borderId="0" xfId="0" applyFont="1" applyFill="1" applyBorder="1"/>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xf>
    <xf numFmtId="0" fontId="0" fillId="0" borderId="17" xfId="0" applyBorder="1" applyAlignment="1">
      <alignment vertical="center"/>
    </xf>
    <xf numFmtId="0" fontId="0" fillId="4" borderId="13" xfId="0" applyFont="1" applyFill="1" applyBorder="1" applyAlignment="1">
      <alignment horizontal="center"/>
    </xf>
    <xf numFmtId="165" fontId="0" fillId="0" borderId="13" xfId="5" applyNumberFormat="1" applyFont="1" applyBorder="1" applyAlignment="1">
      <alignment horizontal="center"/>
    </xf>
    <xf numFmtId="164" fontId="0" fillId="0" borderId="13" xfId="1" applyNumberFormat="1" applyFont="1" applyBorder="1" applyAlignment="1">
      <alignment horizontal="center"/>
    </xf>
    <xf numFmtId="165" fontId="6" fillId="0" borderId="1" xfId="5" applyNumberFormat="1" applyFont="1" applyBorder="1"/>
    <xf numFmtId="165" fontId="10" fillId="0" borderId="13" xfId="5" applyNumberFormat="1" applyFont="1" applyBorder="1"/>
    <xf numFmtId="164" fontId="6" fillId="5" borderId="1" xfId="0" applyNumberFormat="1" applyFont="1" applyFill="1" applyBorder="1" applyAlignment="1">
      <alignment horizontal="center" vertical="center"/>
    </xf>
    <xf numFmtId="0" fontId="6" fillId="5" borderId="0" xfId="0" applyFont="1" applyFill="1" applyAlignment="1">
      <alignment vertical="center" wrapText="1"/>
    </xf>
    <xf numFmtId="17" fontId="30" fillId="5" borderId="0" xfId="0" quotePrefix="1" applyNumberFormat="1" applyFont="1" applyFill="1" applyAlignment="1">
      <alignment horizontal="left"/>
    </xf>
    <xf numFmtId="0" fontId="6" fillId="0" borderId="6" xfId="0" applyFont="1" applyBorder="1" applyAlignment="1">
      <alignment wrapText="1"/>
    </xf>
    <xf numFmtId="0" fontId="6" fillId="0" borderId="5" xfId="0" applyFont="1" applyBorder="1" applyAlignment="1">
      <alignment wrapText="1"/>
    </xf>
    <xf numFmtId="164" fontId="10" fillId="0" borderId="4" xfId="1" applyNumberFormat="1" applyFont="1" applyBorder="1"/>
    <xf numFmtId="0" fontId="6" fillId="4" borderId="13" xfId="0" applyFont="1" applyFill="1" applyBorder="1" applyAlignment="1">
      <alignment horizontal="left"/>
    </xf>
    <xf numFmtId="164" fontId="13" fillId="0" borderId="0" xfId="1" applyNumberFormat="1" applyFont="1" applyBorder="1"/>
    <xf numFmtId="9" fontId="0" fillId="0" borderId="17" xfId="9" applyFont="1" applyBorder="1"/>
    <xf numFmtId="0" fontId="0" fillId="0" borderId="19" xfId="0" applyBorder="1" applyAlignment="1">
      <alignment horizont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164" fontId="0" fillId="0" borderId="16" xfId="1" applyNumberFormat="1" applyFont="1" applyBorder="1" applyAlignment="1">
      <alignment horizontal="center"/>
    </xf>
    <xf numFmtId="0" fontId="0" fillId="5" borderId="17" xfId="0" applyFill="1" applyBorder="1" applyAlignment="1"/>
    <xf numFmtId="165" fontId="0" fillId="0" borderId="13" xfId="9" applyNumberFormat="1" applyFont="1" applyBorder="1"/>
    <xf numFmtId="0" fontId="0" fillId="5" borderId="9" xfId="0" applyFill="1" applyBorder="1" applyAlignment="1">
      <alignment horizontal="left" vertical="center"/>
    </xf>
    <xf numFmtId="0" fontId="0" fillId="5" borderId="6" xfId="0" applyFill="1" applyBorder="1" applyAlignment="1">
      <alignment horizontal="left" vertical="center"/>
    </xf>
    <xf numFmtId="0" fontId="0" fillId="5" borderId="5" xfId="0" applyFill="1" applyBorder="1" applyAlignment="1">
      <alignment horizontal="left" vertical="center"/>
    </xf>
    <xf numFmtId="166" fontId="0" fillId="0" borderId="0" xfId="9" applyNumberFormat="1" applyFont="1"/>
    <xf numFmtId="0" fontId="6" fillId="0" borderId="13" xfId="0" applyFont="1" applyFill="1" applyBorder="1" applyAlignment="1">
      <alignment horizontal="center" vertical="center"/>
    </xf>
    <xf numFmtId="0" fontId="6" fillId="5" borderId="13" xfId="0" applyFont="1" applyFill="1" applyBorder="1" applyAlignment="1">
      <alignment horizontal="center" vertical="center" wrapText="1"/>
    </xf>
    <xf numFmtId="165" fontId="6" fillId="5" borderId="16" xfId="5" applyNumberFormat="1" applyFont="1" applyFill="1" applyBorder="1" applyAlignment="1">
      <alignment horizontal="center" vertical="center"/>
    </xf>
    <xf numFmtId="165" fontId="6" fillId="5" borderId="13" xfId="5" applyNumberFormat="1" applyFont="1" applyFill="1" applyBorder="1" applyAlignment="1">
      <alignment horizontal="center" vertical="center"/>
    </xf>
    <xf numFmtId="0" fontId="6" fillId="5" borderId="17" xfId="0" applyFont="1" applyFill="1" applyBorder="1" applyAlignment="1">
      <alignment horizontal="center" vertical="center" wrapText="1"/>
    </xf>
    <xf numFmtId="0" fontId="0" fillId="0" borderId="13" xfId="0" applyBorder="1"/>
    <xf numFmtId="0" fontId="0" fillId="4" borderId="16" xfId="0" applyFill="1" applyBorder="1" applyAlignment="1">
      <alignment horizontal="center" vertical="center"/>
    </xf>
    <xf numFmtId="0" fontId="0" fillId="0" borderId="0" xfId="0" applyAlignment="1">
      <alignment horizontal="right"/>
    </xf>
    <xf numFmtId="9" fontId="0" fillId="0" borderId="0" xfId="9" applyFont="1" applyBorder="1"/>
    <xf numFmtId="0" fontId="0" fillId="0" borderId="13" xfId="0" applyFill="1" applyBorder="1" applyAlignment="1">
      <alignment horizontal="center" vertical="center"/>
    </xf>
    <xf numFmtId="2" fontId="0" fillId="0" borderId="0" xfId="0" applyNumberFormat="1"/>
    <xf numFmtId="0" fontId="0" fillId="0" borderId="0" xfId="0" applyBorder="1" applyAlignment="1">
      <alignment horizontal="right"/>
    </xf>
    <xf numFmtId="165" fontId="6" fillId="0" borderId="1" xfId="5" applyNumberFormat="1" applyFont="1" applyFill="1" applyBorder="1"/>
    <xf numFmtId="0" fontId="12" fillId="0" borderId="0" xfId="0" applyFont="1"/>
    <xf numFmtId="164" fontId="6" fillId="0" borderId="19" xfId="0" applyNumberFormat="1" applyFont="1" applyFill="1" applyBorder="1" applyAlignment="1">
      <alignment horizontal="center" vertical="center"/>
    </xf>
    <xf numFmtId="164" fontId="6" fillId="0" borderId="13" xfId="0" applyNumberFormat="1" applyFont="1" applyFill="1" applyBorder="1" applyAlignment="1">
      <alignment horizontal="center" vertical="center"/>
    </xf>
    <xf numFmtId="0" fontId="27" fillId="0" borderId="0" xfId="0" applyFont="1"/>
    <xf numFmtId="164" fontId="13" fillId="0" borderId="0" xfId="0" applyNumberFormat="1" applyFont="1"/>
    <xf numFmtId="0" fontId="6" fillId="0" borderId="0" xfId="0" applyFont="1" applyAlignment="1">
      <alignment horizontal="left" vertical="center"/>
    </xf>
    <xf numFmtId="165" fontId="13" fillId="0" borderId="0" xfId="0" applyNumberFormat="1" applyFont="1"/>
    <xf numFmtId="164" fontId="13" fillId="0" borderId="0" xfId="0" applyNumberFormat="1" applyFont="1" applyAlignment="1">
      <alignment horizontal="center" vertical="center"/>
    </xf>
    <xf numFmtId="0" fontId="0" fillId="0" borderId="0" xfId="0" applyAlignment="1">
      <alignment wrapText="1"/>
    </xf>
    <xf numFmtId="0" fontId="6" fillId="0" borderId="0" xfId="0" applyFont="1" applyFill="1" applyBorder="1" applyAlignment="1">
      <alignment horizontal="center"/>
    </xf>
    <xf numFmtId="165" fontId="6" fillId="5" borderId="13" xfId="5" applyNumberFormat="1" applyFont="1" applyFill="1" applyBorder="1" applyAlignment="1">
      <alignment horizontal="right" vertical="center"/>
    </xf>
    <xf numFmtId="0" fontId="0" fillId="0" borderId="8" xfId="0" applyBorder="1" applyAlignment="1">
      <alignment horizontal="right"/>
    </xf>
    <xf numFmtId="165" fontId="6" fillId="0" borderId="3" xfId="5" applyNumberFormat="1" applyFont="1" applyFill="1" applyBorder="1"/>
    <xf numFmtId="165" fontId="6" fillId="0" borderId="6" xfId="5" applyNumberFormat="1" applyFont="1" applyFill="1" applyBorder="1" applyAlignment="1">
      <alignment horizontal="center" vertical="center"/>
    </xf>
    <xf numFmtId="165" fontId="6" fillId="0" borderId="17" xfId="5" applyNumberFormat="1" applyFont="1" applyFill="1" applyBorder="1" applyAlignment="1">
      <alignment horizontal="center" vertical="center"/>
    </xf>
    <xf numFmtId="165" fontId="6" fillId="0" borderId="13" xfId="5" applyNumberFormat="1" applyFont="1" applyFill="1" applyBorder="1" applyAlignment="1">
      <alignment horizontal="center" vertical="center"/>
    </xf>
    <xf numFmtId="165" fontId="6" fillId="0" borderId="16" xfId="5" applyNumberFormat="1" applyFont="1" applyFill="1"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165" fontId="32" fillId="0" borderId="0" xfId="0" applyNumberFormat="1" applyFont="1" applyFill="1" applyBorder="1" applyAlignment="1">
      <alignment horizontal="center"/>
    </xf>
    <xf numFmtId="0" fontId="32" fillId="0" borderId="0" xfId="0" applyFont="1"/>
    <xf numFmtId="0" fontId="27" fillId="0" borderId="0" xfId="0" applyFont="1" applyFill="1" applyBorder="1" applyAlignment="1">
      <alignment horizontal="center"/>
    </xf>
    <xf numFmtId="44" fontId="27" fillId="0" borderId="0" xfId="0" applyNumberFormat="1" applyFont="1" applyFill="1" applyBorder="1" applyAlignment="1">
      <alignment horizontal="center"/>
    </xf>
    <xf numFmtId="0" fontId="32" fillId="0" borderId="0" xfId="0" applyFont="1" applyFill="1" applyBorder="1" applyAlignment="1">
      <alignment horizontal="right"/>
    </xf>
    <xf numFmtId="164" fontId="32" fillId="0" borderId="0" xfId="1" applyNumberFormat="1" applyFont="1" applyFill="1" applyBorder="1" applyAlignment="1">
      <alignment horizontal="center"/>
    </xf>
    <xf numFmtId="0" fontId="27" fillId="0" borderId="0" xfId="0" applyFont="1" applyFill="1" applyBorder="1"/>
    <xf numFmtId="43" fontId="28" fillId="0" borderId="0" xfId="1" applyNumberFormat="1" applyFont="1" applyFill="1" applyBorder="1"/>
    <xf numFmtId="0" fontId="27" fillId="6" borderId="0" xfId="0" applyFont="1" applyFill="1" applyBorder="1"/>
    <xf numFmtId="164" fontId="32" fillId="0" borderId="0" xfId="0" applyNumberFormat="1" applyFont="1"/>
    <xf numFmtId="0" fontId="0" fillId="0" borderId="13" xfId="0" applyBorder="1" applyAlignment="1">
      <alignment horizontal="center" vertical="center"/>
    </xf>
    <xf numFmtId="0" fontId="0" fillId="0" borderId="16" xfId="0" applyBorder="1" applyAlignment="1">
      <alignment horizontal="center" vertical="center"/>
    </xf>
    <xf numFmtId="165" fontId="6" fillId="0" borderId="2" xfId="5" applyNumberFormat="1" applyFont="1" applyFill="1" applyBorder="1"/>
    <xf numFmtId="0" fontId="0" fillId="0" borderId="4" xfId="0" applyBorder="1"/>
    <xf numFmtId="0" fontId="4" fillId="0" borderId="0" xfId="118" quotePrefix="1"/>
    <xf numFmtId="0" fontId="4" fillId="0" borderId="0" xfId="0" applyFont="1"/>
    <xf numFmtId="0" fontId="36" fillId="0" borderId="0" xfId="0" applyFont="1"/>
    <xf numFmtId="0" fontId="0" fillId="0" borderId="0" xfId="0" applyAlignment="1">
      <alignment wrapText="1"/>
    </xf>
    <xf numFmtId="0" fontId="6" fillId="0" borderId="0" xfId="0" applyFont="1" applyFill="1" applyBorder="1" applyAlignment="1">
      <alignment horizontal="center"/>
    </xf>
    <xf numFmtId="165" fontId="10" fillId="0" borderId="3" xfId="5" applyNumberFormat="1" applyFont="1" applyFill="1" applyBorder="1"/>
    <xf numFmtId="165" fontId="6" fillId="0" borderId="13" xfId="5" applyNumberFormat="1" applyFont="1" applyFill="1" applyBorder="1"/>
    <xf numFmtId="0" fontId="0" fillId="3" borderId="13" xfId="0" applyFont="1" applyFill="1" applyBorder="1" applyAlignment="1">
      <alignment horizontal="center"/>
    </xf>
    <xf numFmtId="9" fontId="0" fillId="3" borderId="13" xfId="0" applyNumberFormat="1" applyFont="1" applyFill="1" applyBorder="1" applyAlignment="1">
      <alignment horizontal="center"/>
    </xf>
    <xf numFmtId="0" fontId="0" fillId="3" borderId="13" xfId="0" applyFont="1" applyFill="1" applyBorder="1" applyAlignment="1">
      <alignment horizontal="left"/>
    </xf>
    <xf numFmtId="1" fontId="0" fillId="0" borderId="13" xfId="0" applyNumberFormat="1" applyFont="1" applyFill="1" applyBorder="1" applyAlignment="1">
      <alignment horizontal="left"/>
    </xf>
    <xf numFmtId="1" fontId="6" fillId="0" borderId="13" xfId="0" applyNumberFormat="1" applyFont="1" applyFill="1" applyBorder="1" applyAlignment="1">
      <alignment horizontal="left"/>
    </xf>
    <xf numFmtId="0" fontId="6" fillId="3" borderId="13" xfId="0" applyFont="1" applyFill="1" applyBorder="1" applyAlignment="1">
      <alignment horizontal="left"/>
    </xf>
    <xf numFmtId="0" fontId="0" fillId="0" borderId="13" xfId="0" applyFont="1" applyFill="1" applyBorder="1"/>
    <xf numFmtId="0" fontId="6" fillId="0" borderId="13" xfId="0" applyFont="1" applyFill="1" applyBorder="1"/>
    <xf numFmtId="0" fontId="22" fillId="0" borderId="13" xfId="0" applyFont="1" applyBorder="1"/>
    <xf numFmtId="0" fontId="34" fillId="0" borderId="0" xfId="0" applyFont="1"/>
    <xf numFmtId="0" fontId="6" fillId="5" borderId="17" xfId="0" quotePrefix="1" applyFont="1" applyFill="1" applyBorder="1" applyAlignment="1">
      <alignment horizontal="center" vertical="center" wrapText="1"/>
    </xf>
    <xf numFmtId="0" fontId="0" fillId="0" borderId="0" xfId="0" applyAlignment="1">
      <alignment wrapText="1"/>
    </xf>
    <xf numFmtId="0" fontId="6" fillId="0" borderId="0" xfId="0" applyFont="1" applyFill="1" applyBorder="1" applyAlignment="1">
      <alignment horizontal="center"/>
    </xf>
    <xf numFmtId="164" fontId="6" fillId="5" borderId="13" xfId="0" applyNumberFormat="1" applyFont="1" applyFill="1" applyBorder="1" applyAlignment="1">
      <alignment horizontal="center" vertical="center"/>
    </xf>
    <xf numFmtId="9" fontId="13" fillId="0" borderId="0" xfId="9" applyNumberFormat="1" applyFont="1"/>
    <xf numFmtId="0" fontId="0" fillId="11" borderId="13" xfId="0" applyFill="1" applyBorder="1" applyAlignment="1">
      <alignment horizontal="center"/>
    </xf>
    <xf numFmtId="5" fontId="0" fillId="0" borderId="0" xfId="0" applyNumberFormat="1"/>
    <xf numFmtId="43" fontId="0" fillId="0" borderId="0" xfId="1" applyFont="1"/>
    <xf numFmtId="9" fontId="10" fillId="0" borderId="0" xfId="9"/>
    <xf numFmtId="9" fontId="0" fillId="0" borderId="0" xfId="0" applyNumberFormat="1"/>
    <xf numFmtId="169" fontId="0" fillId="0" borderId="0" xfId="0" applyNumberFormat="1"/>
    <xf numFmtId="0" fontId="0" fillId="0" borderId="13" xfId="0" applyBorder="1" applyAlignment="1">
      <alignment horizontal="center" vertical="center"/>
    </xf>
    <xf numFmtId="0" fontId="23" fillId="0" borderId="0" xfId="0" applyFont="1" applyFill="1" applyBorder="1" applyAlignment="1">
      <alignment horizontal="right"/>
    </xf>
    <xf numFmtId="0" fontId="0" fillId="9" borderId="13" xfId="0" applyFill="1" applyBorder="1"/>
    <xf numFmtId="0" fontId="0" fillId="0" borderId="0" xfId="0" quotePrefix="1"/>
    <xf numFmtId="0" fontId="12" fillId="0" borderId="0" xfId="0" applyFont="1" applyAlignment="1">
      <alignment horizontal="right"/>
    </xf>
    <xf numFmtId="0" fontId="12" fillId="0" borderId="8" xfId="0" applyFont="1" applyBorder="1" applyAlignment="1">
      <alignment horizontal="right"/>
    </xf>
    <xf numFmtId="0" fontId="0" fillId="0" borderId="18" xfId="0" applyBorder="1" applyAlignment="1">
      <alignment horizontal="right"/>
    </xf>
    <xf numFmtId="165" fontId="0" fillId="0" borderId="18" xfId="120" applyNumberFormat="1" applyFont="1" applyBorder="1"/>
    <xf numFmtId="0" fontId="0" fillId="0" borderId="18" xfId="0" applyBorder="1" applyAlignment="1">
      <alignment horizontal="center"/>
    </xf>
    <xf numFmtId="0" fontId="12" fillId="0" borderId="0" xfId="0" applyFont="1" applyBorder="1" applyAlignment="1">
      <alignment horizontal="right"/>
    </xf>
    <xf numFmtId="0" fontId="12" fillId="0" borderId="19" xfId="0" applyFont="1" applyBorder="1" applyAlignment="1">
      <alignment horizontal="right"/>
    </xf>
    <xf numFmtId="0" fontId="33" fillId="0" borderId="0" xfId="0" applyFont="1"/>
    <xf numFmtId="0" fontId="25" fillId="0" borderId="0" xfId="0" applyFont="1"/>
    <xf numFmtId="0" fontId="25" fillId="0" borderId="0" xfId="118" quotePrefix="1" applyFont="1"/>
    <xf numFmtId="0" fontId="0" fillId="5" borderId="13" xfId="0" applyFill="1" applyBorder="1" applyAlignment="1">
      <alignment horizontal="center" vertical="center" wrapText="1"/>
    </xf>
    <xf numFmtId="164" fontId="6" fillId="5" borderId="6" xfId="0" applyNumberFormat="1" applyFont="1" applyFill="1" applyBorder="1" applyAlignment="1">
      <alignment horizontal="center" vertical="center"/>
    </xf>
    <xf numFmtId="164" fontId="6" fillId="0" borderId="6" xfId="0" applyNumberFormat="1" applyFont="1" applyFill="1" applyBorder="1" applyAlignment="1">
      <alignment horizontal="center" vertical="center"/>
    </xf>
    <xf numFmtId="164" fontId="6" fillId="0" borderId="16"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xf>
    <xf numFmtId="164" fontId="6" fillId="5" borderId="16" xfId="0" applyNumberFormat="1" applyFont="1" applyFill="1" applyBorder="1" applyAlignment="1">
      <alignment horizontal="center" vertical="center"/>
    </xf>
    <xf numFmtId="0" fontId="6" fillId="0" borderId="9" xfId="0" applyFont="1" applyBorder="1" applyAlignment="1">
      <alignment wrapText="1"/>
    </xf>
    <xf numFmtId="164" fontId="6" fillId="0" borderId="5" xfId="1" applyNumberFormat="1" applyFont="1" applyFill="1" applyBorder="1"/>
    <xf numFmtId="165" fontId="6" fillId="0" borderId="17" xfId="5" applyNumberFormat="1" applyFont="1" applyBorder="1"/>
    <xf numFmtId="164" fontId="6" fillId="0" borderId="17" xfId="1" applyNumberFormat="1" applyFont="1" applyBorder="1"/>
    <xf numFmtId="164" fontId="6" fillId="0" borderId="3" xfId="1" applyNumberFormat="1" applyFont="1" applyFill="1" applyBorder="1"/>
    <xf numFmtId="7" fontId="0" fillId="0" borderId="0" xfId="0" applyNumberFormat="1"/>
    <xf numFmtId="171" fontId="0" fillId="0" borderId="0" xfId="0" applyNumberFormat="1" applyFill="1"/>
    <xf numFmtId="164" fontId="6" fillId="0" borderId="13" xfId="0" applyNumberFormat="1" applyFont="1" applyFill="1" applyBorder="1"/>
    <xf numFmtId="167" fontId="0" fillId="0" borderId="0" xfId="5" applyNumberFormat="1" applyFont="1"/>
    <xf numFmtId="0" fontId="0" fillId="0" borderId="16" xfId="0" applyBorder="1" applyAlignment="1">
      <alignment horizontal="center" vertical="center"/>
    </xf>
    <xf numFmtId="0" fontId="0" fillId="0" borderId="16" xfId="0" applyFill="1" applyBorder="1" applyAlignment="1">
      <alignment horizontal="center" vertical="center"/>
    </xf>
    <xf numFmtId="0" fontId="0" fillId="0" borderId="13" xfId="0" applyBorder="1" applyAlignment="1">
      <alignment horizontal="center" vertical="center"/>
    </xf>
    <xf numFmtId="164" fontId="6" fillId="5" borderId="6" xfId="1" applyNumberFormat="1" applyFont="1" applyFill="1" applyBorder="1" applyAlignment="1">
      <alignment horizontal="center" vertical="center"/>
    </xf>
    <xf numFmtId="164" fontId="6" fillId="5" borderId="16" xfId="1" applyNumberFormat="1" applyFont="1" applyFill="1" applyBorder="1" applyAlignment="1">
      <alignment horizontal="center" vertical="center"/>
    </xf>
    <xf numFmtId="165" fontId="6" fillId="0" borderId="13" xfId="5" applyNumberFormat="1" applyFont="1" applyFill="1" applyBorder="1" applyAlignment="1">
      <alignment horizontal="right" vertical="center"/>
    </xf>
    <xf numFmtId="164" fontId="6" fillId="5" borderId="13" xfId="1" applyNumberFormat="1" applyFont="1" applyFill="1" applyBorder="1" applyAlignment="1">
      <alignment horizontal="center" vertical="center"/>
    </xf>
    <xf numFmtId="0" fontId="0" fillId="0" borderId="0" xfId="0" applyAlignment="1">
      <alignment wrapText="1"/>
    </xf>
    <xf numFmtId="0" fontId="6" fillId="0" borderId="0" xfId="0" applyFont="1" applyFill="1" applyBorder="1" applyAlignment="1">
      <alignment horizontal="center"/>
    </xf>
    <xf numFmtId="0" fontId="0" fillId="0" borderId="16" xfId="0" applyBorder="1" applyAlignment="1">
      <alignment horizontal="center" vertical="center"/>
    </xf>
    <xf numFmtId="0" fontId="0" fillId="0" borderId="16" xfId="0" applyFill="1"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6" fillId="0" borderId="0" xfId="0" applyFont="1" applyFill="1" applyBorder="1" applyAlignment="1">
      <alignment horizontal="center"/>
    </xf>
    <xf numFmtId="0" fontId="0" fillId="0" borderId="16" xfId="0" applyFont="1" applyBorder="1" applyAlignment="1">
      <alignment horizontal="center" vertical="center" wrapText="1"/>
    </xf>
    <xf numFmtId="0" fontId="0" fillId="0" borderId="19" xfId="0" applyBorder="1" applyAlignment="1">
      <alignment horizontal="center"/>
    </xf>
    <xf numFmtId="0" fontId="38" fillId="0" borderId="0" xfId="0" applyFont="1"/>
    <xf numFmtId="0" fontId="7" fillId="0" borderId="0" xfId="0" applyFont="1" applyAlignment="1">
      <alignment horizontal="center" vertical="center"/>
    </xf>
    <xf numFmtId="9" fontId="6" fillId="0" borderId="19" xfId="9" applyFont="1" applyFill="1" applyBorder="1" applyAlignment="1">
      <alignment horizontal="center" vertical="center"/>
    </xf>
    <xf numFmtId="0" fontId="7" fillId="0" borderId="0" xfId="0" applyFont="1" applyFill="1" applyBorder="1" applyAlignment="1">
      <alignment horizontal="left" vertical="center"/>
    </xf>
    <xf numFmtId="0" fontId="12" fillId="0" borderId="0" xfId="0" applyFont="1" applyAlignment="1">
      <alignment horizontal="left"/>
    </xf>
    <xf numFmtId="9" fontId="6" fillId="0" borderId="0" xfId="9" applyFont="1"/>
    <xf numFmtId="9" fontId="6" fillId="5" borderId="1" xfId="9" applyFont="1" applyFill="1" applyBorder="1"/>
    <xf numFmtId="164" fontId="0" fillId="0" borderId="4" xfId="1" applyNumberFormat="1" applyFont="1" applyBorder="1" applyAlignment="1">
      <alignment horizontal="center"/>
    </xf>
    <xf numFmtId="0" fontId="0" fillId="12" borderId="0" xfId="0" applyFill="1"/>
    <xf numFmtId="0" fontId="0" fillId="12" borderId="0" xfId="0" applyFill="1" applyAlignment="1">
      <alignment wrapText="1"/>
    </xf>
    <xf numFmtId="0" fontId="12" fillId="0" borderId="0" xfId="0" applyFont="1" applyBorder="1"/>
    <xf numFmtId="0" fontId="0" fillId="0" borderId="16" xfId="0" applyBorder="1" applyAlignment="1">
      <alignment horizontal="center" vertical="center" wrapText="1"/>
    </xf>
    <xf numFmtId="164" fontId="10" fillId="0" borderId="0" xfId="1" applyNumberFormat="1" applyFont="1" applyBorder="1"/>
    <xf numFmtId="9" fontId="6" fillId="0" borderId="0" xfId="9" applyFont="1" applyFill="1" applyBorder="1" applyAlignment="1">
      <alignment horizontal="center"/>
    </xf>
    <xf numFmtId="0" fontId="6" fillId="0" borderId="0" xfId="0" applyFont="1" applyBorder="1" applyAlignment="1">
      <alignment horizontal="right"/>
    </xf>
    <xf numFmtId="0" fontId="6" fillId="0" borderId="13" xfId="0" applyFont="1" applyBorder="1" applyAlignment="1">
      <alignment horizontal="right"/>
    </xf>
    <xf numFmtId="9" fontId="6" fillId="0" borderId="13" xfId="9" applyFont="1" applyFill="1" applyBorder="1"/>
    <xf numFmtId="0" fontId="27" fillId="0" borderId="0" xfId="0" applyFont="1" applyAlignment="1">
      <alignment horizontal="right"/>
    </xf>
    <xf numFmtId="0" fontId="6" fillId="0" borderId="0" xfId="0" applyFont="1" applyFill="1" applyBorder="1" applyAlignment="1">
      <alignment horizont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9" xfId="0" applyFill="1" applyBorder="1" applyAlignment="1">
      <alignment horizontal="center" vertical="center"/>
    </xf>
    <xf numFmtId="0" fontId="6" fillId="0" borderId="19" xfId="0" applyFont="1" applyFill="1" applyBorder="1" applyAlignment="1">
      <alignment horizontal="center" vertical="center"/>
    </xf>
    <xf numFmtId="0" fontId="0" fillId="0" borderId="16" xfId="0" applyFill="1" applyBorder="1" applyAlignment="1">
      <alignment horizontal="center" vertical="center" wrapText="1"/>
    </xf>
    <xf numFmtId="0" fontId="23" fillId="0" borderId="0" xfId="0" applyFont="1" applyFill="1" applyBorder="1" applyAlignment="1">
      <alignment horizontal="right" indent="1"/>
    </xf>
    <xf numFmtId="0" fontId="0" fillId="0" borderId="0" xfId="0" applyFill="1" applyBorder="1" applyAlignment="1">
      <alignment horizontal="right" indent="1"/>
    </xf>
    <xf numFmtId="0" fontId="0" fillId="0" borderId="0" xfId="0" applyAlignment="1">
      <alignment horizontal="right" indent="1"/>
    </xf>
    <xf numFmtId="0" fontId="12" fillId="0" borderId="0" xfId="0" applyFont="1" applyFill="1" applyBorder="1" applyAlignment="1">
      <alignment horizontal="right" indent="1"/>
    </xf>
    <xf numFmtId="0" fontId="12" fillId="0" borderId="0" xfId="0" applyFont="1" applyAlignment="1">
      <alignment horizontal="right" indent="1"/>
    </xf>
    <xf numFmtId="0" fontId="0" fillId="0" borderId="16" xfId="0" applyFont="1" applyFill="1" applyBorder="1" applyAlignment="1">
      <alignment horizontal="center" vertical="center" wrapText="1"/>
    </xf>
    <xf numFmtId="0" fontId="0" fillId="7" borderId="0" xfId="0" applyFill="1"/>
    <xf numFmtId="0" fontId="17" fillId="0" borderId="0" xfId="0" applyFont="1" applyAlignment="1"/>
    <xf numFmtId="9" fontId="0" fillId="0" borderId="0" xfId="9" applyFont="1" applyFill="1" applyBorder="1" applyAlignment="1">
      <alignment horizontal="center" vertical="center"/>
    </xf>
    <xf numFmtId="164" fontId="6" fillId="0" borderId="6" xfId="1" applyNumberFormat="1" applyFont="1" applyFill="1" applyBorder="1" applyAlignment="1">
      <alignment horizontal="center" vertical="center"/>
    </xf>
    <xf numFmtId="164" fontId="6" fillId="0" borderId="16" xfId="1" applyNumberFormat="1" applyFont="1" applyFill="1" applyBorder="1" applyAlignment="1">
      <alignment horizontal="center" vertical="center"/>
    </xf>
    <xf numFmtId="9" fontId="0" fillId="0" borderId="13" xfId="0" applyNumberFormat="1" applyBorder="1"/>
    <xf numFmtId="0" fontId="0" fillId="0" borderId="16" xfId="0" applyBorder="1" applyAlignment="1">
      <alignment horizontal="center" vertical="center"/>
    </xf>
    <xf numFmtId="0" fontId="0" fillId="0" borderId="13" xfId="0" applyBorder="1" applyAlignment="1">
      <alignment horizontal="center" vertical="center"/>
    </xf>
    <xf numFmtId="164" fontId="6" fillId="0" borderId="4" xfId="1" applyNumberFormat="1" applyFont="1" applyFill="1" applyBorder="1"/>
    <xf numFmtId="0" fontId="31" fillId="0" borderId="0" xfId="0" applyFont="1"/>
    <xf numFmtId="9" fontId="31" fillId="0" borderId="0" xfId="9" applyFont="1"/>
    <xf numFmtId="0" fontId="13" fillId="0" borderId="0" xfId="0" applyFont="1" applyBorder="1" applyAlignment="1">
      <alignment horizontal="right"/>
    </xf>
    <xf numFmtId="165" fontId="13" fillId="0" borderId="0" xfId="5" applyNumberFormat="1" applyFont="1" applyFill="1" applyBorder="1"/>
    <xf numFmtId="165" fontId="0" fillId="0" borderId="0" xfId="5" applyNumberFormat="1" applyFont="1"/>
    <xf numFmtId="0" fontId="17" fillId="0" borderId="0" xfId="0" applyFont="1" applyFill="1"/>
    <xf numFmtId="0" fontId="6" fillId="0" borderId="0" xfId="0" applyFont="1" applyFill="1"/>
    <xf numFmtId="0" fontId="6" fillId="0" borderId="0" xfId="0" applyFont="1" applyFill="1" applyAlignment="1">
      <alignment horizontal="center"/>
    </xf>
    <xf numFmtId="0" fontId="27" fillId="0" borderId="0" xfId="0" applyFont="1" applyFill="1"/>
    <xf numFmtId="165" fontId="0" fillId="0" borderId="0" xfId="5" applyNumberFormat="1" applyFont="1" applyFill="1"/>
    <xf numFmtId="165" fontId="0" fillId="0" borderId="0" xfId="5" applyNumberFormat="1" applyFont="1" applyFill="1" applyAlignment="1">
      <alignment horizontal="right"/>
    </xf>
    <xf numFmtId="0" fontId="0" fillId="0" borderId="0" xfId="0" applyFont="1" applyAlignment="1">
      <alignment horizontal="center"/>
    </xf>
    <xf numFmtId="0" fontId="0" fillId="0" borderId="0" xfId="0" applyFont="1" applyFill="1"/>
    <xf numFmtId="0" fontId="6" fillId="4" borderId="16" xfId="0" applyFont="1" applyFill="1" applyBorder="1" applyAlignment="1" applyProtection="1">
      <alignment horizontal="center" readingOrder="1"/>
      <protection locked="0"/>
    </xf>
    <xf numFmtId="0" fontId="0" fillId="4" borderId="16" xfId="0" applyFont="1" applyFill="1" applyBorder="1" applyAlignment="1">
      <alignment horizontal="center"/>
    </xf>
    <xf numFmtId="0" fontId="0" fillId="0" borderId="13" xfId="0" applyFont="1" applyBorder="1" applyAlignment="1">
      <alignment horizontal="left"/>
    </xf>
    <xf numFmtId="43" fontId="41" fillId="0" borderId="6" xfId="1" applyNumberFormat="1" applyFont="1" applyFill="1" applyBorder="1" applyAlignment="1">
      <alignment horizontal="center" vertical="center"/>
    </xf>
    <xf numFmtId="164" fontId="41" fillId="5" borderId="1" xfId="0" applyNumberFormat="1" applyFont="1" applyFill="1" applyBorder="1" applyAlignment="1">
      <alignment horizontal="center" vertical="center"/>
    </xf>
    <xf numFmtId="164" fontId="41" fillId="5" borderId="13" xfId="0" applyNumberFormat="1" applyFont="1" applyFill="1" applyBorder="1" applyAlignment="1">
      <alignment horizontal="center" vertical="center"/>
    </xf>
    <xf numFmtId="43" fontId="41" fillId="0" borderId="16" xfId="1" applyNumberFormat="1" applyFont="1" applyFill="1" applyBorder="1" applyAlignment="1">
      <alignment horizontal="center" vertical="center"/>
    </xf>
    <xf numFmtId="0" fontId="42" fillId="5" borderId="0" xfId="0" applyFont="1" applyFill="1"/>
    <xf numFmtId="0" fontId="12" fillId="0" borderId="0" xfId="118" applyFont="1"/>
    <xf numFmtId="0" fontId="10" fillId="0" borderId="0" xfId="118" applyFont="1"/>
    <xf numFmtId="0" fontId="0" fillId="0" borderId="0" xfId="118" applyFont="1"/>
    <xf numFmtId="0" fontId="0" fillId="0" borderId="16" xfId="118" applyFont="1" applyBorder="1" applyAlignment="1">
      <alignment horizontal="right"/>
    </xf>
    <xf numFmtId="0" fontId="0" fillId="0" borderId="4" xfId="118" applyFont="1" applyBorder="1" applyAlignment="1">
      <alignment horizontal="right"/>
    </xf>
    <xf numFmtId="0" fontId="0" fillId="0" borderId="13" xfId="118" applyFont="1" applyBorder="1" applyAlignment="1">
      <alignment horizontal="right"/>
    </xf>
    <xf numFmtId="0" fontId="33" fillId="0" borderId="0" xfId="118" applyFont="1" applyAlignment="1">
      <alignment horizontal="right"/>
    </xf>
    <xf numFmtId="0" fontId="33" fillId="0" borderId="0" xfId="118" applyFont="1"/>
    <xf numFmtId="0" fontId="43" fillId="0" borderId="0" xfId="118" applyFont="1"/>
    <xf numFmtId="0" fontId="12" fillId="0" borderId="0" xfId="0" applyFont="1" applyFill="1" applyBorder="1" applyAlignment="1">
      <alignment horizontal="left"/>
    </xf>
    <xf numFmtId="0" fontId="0" fillId="0" borderId="13" xfId="0" applyFont="1" applyBorder="1"/>
    <xf numFmtId="0" fontId="12" fillId="0" borderId="0" xfId="118" applyFont="1" applyBorder="1"/>
    <xf numFmtId="0" fontId="0" fillId="10" borderId="13" xfId="0" applyFont="1" applyFill="1" applyBorder="1" applyAlignment="1">
      <alignment horizontal="center"/>
    </xf>
    <xf numFmtId="164" fontId="10" fillId="0" borderId="13" xfId="118" applyNumberFormat="1" applyFont="1" applyBorder="1"/>
    <xf numFmtId="0" fontId="0" fillId="0" borderId="6" xfId="118" applyFont="1" applyBorder="1" applyAlignment="1">
      <alignment horizontal="right"/>
    </xf>
    <xf numFmtId="0" fontId="0" fillId="0" borderId="9" xfId="118" applyFont="1" applyBorder="1" applyAlignment="1">
      <alignment horizontal="right"/>
    </xf>
    <xf numFmtId="0" fontId="0" fillId="0" borderId="5" xfId="118" applyFont="1" applyBorder="1" applyAlignment="1">
      <alignment horizontal="right"/>
    </xf>
    <xf numFmtId="9" fontId="10" fillId="0" borderId="16" xfId="9" applyFont="1" applyBorder="1"/>
    <xf numFmtId="9" fontId="10" fillId="0" borderId="3" xfId="9" applyFont="1" applyBorder="1"/>
    <xf numFmtId="9" fontId="10" fillId="0" borderId="4" xfId="9" applyFont="1" applyBorder="1"/>
    <xf numFmtId="165" fontId="0" fillId="0" borderId="8" xfId="5" applyNumberFormat="1" applyFont="1" applyBorder="1"/>
    <xf numFmtId="0" fontId="37" fillId="0" borderId="0" xfId="276"/>
    <xf numFmtId="0" fontId="0" fillId="0" borderId="16" xfId="0" applyFill="1" applyBorder="1" applyAlignment="1">
      <alignment horizontal="center" vertical="center"/>
    </xf>
    <xf numFmtId="0" fontId="0" fillId="0" borderId="0" xfId="0" applyFill="1" applyBorder="1" applyAlignment="1">
      <alignment horizontal="left"/>
    </xf>
    <xf numFmtId="164" fontId="0" fillId="0" borderId="17" xfId="1" applyNumberFormat="1" applyFont="1" applyBorder="1" applyAlignment="1">
      <alignment horizontal="center"/>
    </xf>
    <xf numFmtId="0" fontId="33" fillId="0" borderId="0" xfId="118" applyFont="1" applyAlignment="1">
      <alignment horizontal="center"/>
    </xf>
    <xf numFmtId="0" fontId="13" fillId="0" borderId="0" xfId="0" applyFont="1" applyFill="1" applyBorder="1"/>
    <xf numFmtId="0" fontId="0" fillId="0" borderId="0" xfId="118" applyFont="1" applyFill="1"/>
    <xf numFmtId="0" fontId="45" fillId="0" borderId="0" xfId="0" applyFont="1" applyAlignment="1">
      <alignment horizontal="right" vertical="center"/>
    </xf>
    <xf numFmtId="0" fontId="0" fillId="0" borderId="0" xfId="0" applyFont="1" applyBorder="1"/>
    <xf numFmtId="0" fontId="0" fillId="0" borderId="0" xfId="0" applyAlignment="1">
      <alignment wrapText="1"/>
    </xf>
    <xf numFmtId="0" fontId="6" fillId="0" borderId="0" xfId="0" applyFont="1" applyFill="1" applyBorder="1" applyAlignment="1">
      <alignment horizontal="center"/>
    </xf>
    <xf numFmtId="0" fontId="6" fillId="0" borderId="0" xfId="0" applyFont="1" applyFill="1" applyBorder="1" applyAlignment="1">
      <alignment horizontal="center"/>
    </xf>
    <xf numFmtId="0" fontId="12" fillId="0" borderId="0" xfId="0" applyFont="1" applyAlignment="1">
      <alignment horizontal="right" vertical="center"/>
    </xf>
    <xf numFmtId="0" fontId="3" fillId="0" borderId="0" xfId="0" applyFont="1"/>
    <xf numFmtId="0" fontId="3" fillId="0" borderId="0" xfId="118" quotePrefix="1" applyFont="1"/>
    <xf numFmtId="164" fontId="13" fillId="0" borderId="0" xfId="0" applyNumberFormat="1" applyFont="1" applyFill="1" applyAlignment="1">
      <alignment horizontal="right" indent="2"/>
    </xf>
    <xf numFmtId="172" fontId="13" fillId="0" borderId="0" xfId="0" applyNumberFormat="1" applyFont="1" applyFill="1" applyAlignment="1">
      <alignment horizontal="left" indent="1"/>
    </xf>
    <xf numFmtId="0" fontId="0" fillId="0" borderId="0" xfId="0" applyFill="1" applyAlignment="1">
      <alignment horizontal="center"/>
    </xf>
    <xf numFmtId="37" fontId="13" fillId="0" borderId="0" xfId="0" applyNumberFormat="1" applyFont="1" applyFill="1"/>
    <xf numFmtId="164" fontId="10" fillId="0" borderId="9" xfId="1" applyNumberFormat="1" applyFont="1" applyFill="1" applyBorder="1"/>
    <xf numFmtId="165" fontId="0" fillId="0" borderId="0" xfId="0" applyNumberFormat="1" applyFill="1"/>
    <xf numFmtId="9" fontId="0" fillId="0" borderId="0" xfId="9" applyFont="1" applyAlignment="1">
      <alignment horizontal="center"/>
    </xf>
    <xf numFmtId="5" fontId="0" fillId="0" borderId="0" xfId="0" applyNumberFormat="1" applyFill="1"/>
    <xf numFmtId="170" fontId="0" fillId="0" borderId="0" xfId="0" applyNumberFormat="1" applyFill="1"/>
    <xf numFmtId="0" fontId="0" fillId="0" borderId="13" xfId="0" applyFont="1" applyBorder="1" applyAlignment="1">
      <alignment horizontal="left" indent="1"/>
    </xf>
    <xf numFmtId="0" fontId="0" fillId="0" borderId="0" xfId="0" applyFont="1" applyAlignment="1">
      <alignment horizontal="left" indent="1"/>
    </xf>
    <xf numFmtId="0" fontId="4" fillId="0" borderId="0" xfId="0" applyFont="1" applyAlignment="1">
      <alignment horizontal="center"/>
    </xf>
    <xf numFmtId="0" fontId="0" fillId="0" borderId="0" xfId="118" applyFont="1" applyAlignment="1">
      <alignment horizontal="right"/>
    </xf>
    <xf numFmtId="0" fontId="4" fillId="0" borderId="0" xfId="118" applyFont="1" applyAlignment="1">
      <alignment horizontal="right"/>
    </xf>
    <xf numFmtId="9" fontId="10" fillId="0" borderId="3" xfId="9" applyFont="1" applyFill="1" applyBorder="1"/>
    <xf numFmtId="9" fontId="10" fillId="0" borderId="4" xfId="9" applyFont="1" applyFill="1" applyBorder="1"/>
    <xf numFmtId="0" fontId="22" fillId="0" borderId="0" xfId="0" applyFont="1"/>
    <xf numFmtId="0" fontId="46" fillId="0" borderId="0" xfId="0" applyFont="1" applyAlignment="1">
      <alignment horizontal="center"/>
    </xf>
    <xf numFmtId="0" fontId="22" fillId="0" borderId="8" xfId="0" applyFont="1" applyBorder="1" applyAlignment="1">
      <alignment horizontal="center"/>
    </xf>
    <xf numFmtId="9" fontId="22" fillId="0" borderId="0" xfId="9" applyFont="1" applyBorder="1"/>
    <xf numFmtId="0" fontId="46" fillId="0" borderId="13" xfId="0" applyFont="1" applyBorder="1"/>
    <xf numFmtId="0" fontId="46" fillId="4" borderId="13" xfId="0" applyFont="1" applyFill="1" applyBorder="1" applyAlignment="1">
      <alignment horizontal="center"/>
    </xf>
    <xf numFmtId="0" fontId="33" fillId="0" borderId="0" xfId="118" applyFont="1" applyAlignment="1">
      <alignment horizontal="left"/>
    </xf>
    <xf numFmtId="2" fontId="33" fillId="0" borderId="0" xfId="118" applyNumberFormat="1" applyFont="1" applyAlignment="1">
      <alignment horizontal="left"/>
    </xf>
    <xf numFmtId="0" fontId="0" fillId="0" borderId="0" xfId="0" applyAlignment="1">
      <alignment wrapText="1"/>
    </xf>
    <xf numFmtId="165" fontId="6" fillId="5" borderId="13" xfId="5" applyNumberFormat="1" applyFont="1" applyFill="1" applyBorder="1"/>
    <xf numFmtId="165" fontId="6" fillId="5" borderId="4" xfId="5" applyNumberFormat="1" applyFont="1" applyFill="1" applyBorder="1" applyAlignment="1">
      <alignment horizontal="center" vertical="center"/>
    </xf>
    <xf numFmtId="0" fontId="6" fillId="0" borderId="22" xfId="0" applyFont="1" applyBorder="1" applyAlignment="1">
      <alignment horizontal="center" vertical="center"/>
    </xf>
    <xf numFmtId="0" fontId="6" fillId="5" borderId="21" xfId="0" quotePrefix="1" applyFont="1" applyFill="1" applyBorder="1" applyAlignment="1">
      <alignment horizontal="center" vertical="center" wrapText="1"/>
    </xf>
    <xf numFmtId="0" fontId="6" fillId="5" borderId="20" xfId="0" applyFont="1" applyFill="1" applyBorder="1" applyAlignment="1">
      <alignment horizontal="center" vertical="center" wrapText="1"/>
    </xf>
    <xf numFmtId="165" fontId="6" fillId="5" borderId="20" xfId="5" applyNumberFormat="1" applyFont="1" applyFill="1" applyBorder="1" applyAlignment="1">
      <alignment horizontal="center" vertical="center"/>
    </xf>
    <xf numFmtId="0" fontId="6" fillId="0" borderId="20" xfId="0" applyFont="1" applyBorder="1" applyAlignment="1">
      <alignment horizontal="center" vertical="center"/>
    </xf>
    <xf numFmtId="165" fontId="6" fillId="5" borderId="20" xfId="5" applyNumberFormat="1" applyFont="1" applyFill="1" applyBorder="1"/>
    <xf numFmtId="165" fontId="6" fillId="0" borderId="20" xfId="5" applyNumberFormat="1" applyFont="1" applyFill="1" applyBorder="1"/>
    <xf numFmtId="165" fontId="6" fillId="5" borderId="4" xfId="5" applyNumberFormat="1" applyFont="1" applyFill="1" applyBorder="1"/>
    <xf numFmtId="37" fontId="6" fillId="5" borderId="13" xfId="5" applyNumberFormat="1" applyFont="1" applyFill="1" applyBorder="1"/>
    <xf numFmtId="37" fontId="6" fillId="5" borderId="20" xfId="5" applyNumberFormat="1" applyFont="1" applyFill="1" applyBorder="1"/>
    <xf numFmtId="164" fontId="6" fillId="5" borderId="13" xfId="1" applyNumberFormat="1" applyFont="1" applyFill="1" applyBorder="1"/>
    <xf numFmtId="0" fontId="3" fillId="0" borderId="0" xfId="118" quotePrefix="1" applyFont="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center"/>
    </xf>
    <xf numFmtId="0" fontId="43" fillId="0" borderId="0" xfId="0" applyFont="1" applyAlignment="1">
      <alignment horizontal="right"/>
    </xf>
    <xf numFmtId="0" fontId="6" fillId="0" borderId="4" xfId="0" applyFont="1" applyBorder="1" applyAlignment="1">
      <alignment horizontal="left"/>
    </xf>
    <xf numFmtId="9" fontId="6" fillId="0" borderId="4" xfId="9" applyFont="1" applyFill="1" applyBorder="1"/>
    <xf numFmtId="9" fontId="10" fillId="0" borderId="6" xfId="9" applyFont="1" applyBorder="1"/>
    <xf numFmtId="9" fontId="10" fillId="0" borderId="9" xfId="9" applyFont="1" applyBorder="1"/>
    <xf numFmtId="9" fontId="10" fillId="0" borderId="9" xfId="9" applyFont="1" applyFill="1" applyBorder="1"/>
    <xf numFmtId="9" fontId="6" fillId="5" borderId="4" xfId="9" applyFont="1" applyFill="1" applyBorder="1"/>
    <xf numFmtId="9" fontId="6" fillId="5" borderId="20" xfId="9" applyFont="1" applyFill="1" applyBorder="1"/>
    <xf numFmtId="164" fontId="6" fillId="0" borderId="3" xfId="1" applyNumberFormat="1" applyFont="1" applyFill="1" applyBorder="1" applyAlignment="1">
      <alignment horizontal="center" vertical="center"/>
    </xf>
    <xf numFmtId="0" fontId="0" fillId="0" borderId="17" xfId="0" applyFill="1" applyBorder="1" applyAlignment="1">
      <alignment horizontal="left" vertical="center"/>
    </xf>
    <xf numFmtId="0" fontId="0" fillId="0" borderId="17" xfId="0" applyBorder="1"/>
    <xf numFmtId="0" fontId="0" fillId="0" borderId="19" xfId="0" applyBorder="1"/>
    <xf numFmtId="9" fontId="4" fillId="0" borderId="0" xfId="9" applyFont="1" applyBorder="1" applyAlignment="1" applyProtection="1"/>
    <xf numFmtId="0" fontId="12" fillId="7" borderId="18" xfId="0" applyFont="1" applyFill="1" applyBorder="1"/>
    <xf numFmtId="0" fontId="0" fillId="7" borderId="18" xfId="0" applyFill="1" applyBorder="1"/>
    <xf numFmtId="0" fontId="0" fillId="0" borderId="5" xfId="0" applyBorder="1"/>
    <xf numFmtId="0" fontId="0" fillId="0" borderId="12" xfId="0" applyBorder="1"/>
    <xf numFmtId="165" fontId="10" fillId="0" borderId="13" xfId="5" applyNumberFormat="1" applyFont="1" applyFill="1" applyBorder="1"/>
    <xf numFmtId="165" fontId="10" fillId="0" borderId="16" xfId="5" applyNumberFormat="1" applyFont="1" applyBorder="1"/>
    <xf numFmtId="0" fontId="0" fillId="0" borderId="17" xfId="0" applyFont="1" applyBorder="1"/>
    <xf numFmtId="165" fontId="10" fillId="0" borderId="0" xfId="5" applyNumberFormat="1" applyFont="1"/>
    <xf numFmtId="44" fontId="13" fillId="0" borderId="0" xfId="5" applyFont="1"/>
    <xf numFmtId="0" fontId="6" fillId="0" borderId="8" xfId="0" applyFont="1" applyBorder="1" applyAlignment="1">
      <alignment horizontal="right"/>
    </xf>
    <xf numFmtId="165" fontId="10" fillId="0" borderId="8" xfId="5" applyNumberFormat="1" applyFont="1" applyBorder="1"/>
    <xf numFmtId="0" fontId="10" fillId="0" borderId="8" xfId="118" applyFont="1" applyBorder="1"/>
    <xf numFmtId="9" fontId="4" fillId="0" borderId="13" xfId="9" applyFont="1" applyBorder="1" applyAlignment="1" applyProtection="1"/>
    <xf numFmtId="0" fontId="0" fillId="0" borderId="0" xfId="0" applyAlignment="1">
      <alignment wrapText="1"/>
    </xf>
    <xf numFmtId="0" fontId="6" fillId="0" borderId="0" xfId="0" applyFont="1" applyFill="1" applyBorder="1" applyAlignment="1">
      <alignment horizontal="center"/>
    </xf>
    <xf numFmtId="0" fontId="49" fillId="5" borderId="0" xfId="0" applyFont="1" applyFill="1" applyProtection="1">
      <protection locked="0"/>
    </xf>
    <xf numFmtId="0" fontId="7" fillId="0" borderId="0" xfId="0" applyFont="1" applyAlignment="1">
      <alignment horizontal="right" vertical="center"/>
    </xf>
    <xf numFmtId="0" fontId="6" fillId="0" borderId="0" xfId="0" applyFont="1" applyFill="1" applyBorder="1" applyAlignment="1"/>
    <xf numFmtId="0" fontId="6" fillId="4" borderId="16" xfId="0" quotePrefix="1" applyFont="1" applyFill="1" applyBorder="1" applyAlignment="1">
      <alignment horizontal="center"/>
    </xf>
    <xf numFmtId="0" fontId="15" fillId="0" borderId="13" xfId="0" applyFont="1" applyFill="1" applyBorder="1" applyAlignment="1">
      <alignment horizontal="center" vertical="center"/>
    </xf>
    <xf numFmtId="164" fontId="41" fillId="0" borderId="16"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5" borderId="1" xfId="0" applyFont="1" applyFill="1" applyBorder="1" applyAlignment="1">
      <alignment horizontal="center" vertical="center"/>
    </xf>
    <xf numFmtId="164" fontId="41" fillId="5" borderId="1" xfId="1" applyNumberFormat="1" applyFont="1" applyFill="1" applyBorder="1" applyAlignment="1">
      <alignment horizontal="center" vertical="center"/>
    </xf>
    <xf numFmtId="0" fontId="15" fillId="0" borderId="0" xfId="0" applyFont="1" applyAlignment="1"/>
    <xf numFmtId="0" fontId="15" fillId="0" borderId="0" xfId="0" applyFont="1" applyFill="1" applyBorder="1" applyAlignment="1">
      <alignment horizontal="center" vertical="center"/>
    </xf>
    <xf numFmtId="9" fontId="15" fillId="0" borderId="0" xfId="9" applyFont="1" applyFill="1" applyBorder="1" applyAlignment="1">
      <alignment horizontal="center" vertical="center"/>
    </xf>
    <xf numFmtId="0" fontId="15" fillId="0" borderId="0" xfId="0" applyFont="1"/>
    <xf numFmtId="0" fontId="50" fillId="0" borderId="0" xfId="0" applyFont="1" applyAlignment="1">
      <alignment horizontal="center"/>
    </xf>
    <xf numFmtId="0" fontId="50" fillId="0" borderId="0" xfId="0" applyFont="1" applyAlignment="1">
      <alignment horizontal="right"/>
    </xf>
    <xf numFmtId="0" fontId="50" fillId="0" borderId="0" xfId="0" applyFont="1" applyBorder="1"/>
    <xf numFmtId="0" fontId="51" fillId="0" borderId="0" xfId="0" applyFont="1"/>
    <xf numFmtId="0" fontId="50" fillId="0" borderId="0" xfId="0" applyFont="1" applyBorder="1" applyAlignment="1">
      <alignment horizontal="right"/>
    </xf>
    <xf numFmtId="5" fontId="6" fillId="0" borderId="0" xfId="0" applyNumberFormat="1" applyFont="1"/>
    <xf numFmtId="170" fontId="0" fillId="0" borderId="0" xfId="0" applyNumberFormat="1" applyFont="1"/>
    <xf numFmtId="5" fontId="0" fillId="0" borderId="0" xfId="0" applyNumberFormat="1" applyFont="1"/>
    <xf numFmtId="165" fontId="6" fillId="0" borderId="1" xfId="5" applyNumberFormat="1" applyFont="1" applyFill="1" applyBorder="1" applyAlignment="1">
      <alignment horizontal="center" vertical="center"/>
    </xf>
    <xf numFmtId="165" fontId="13" fillId="12" borderId="0" xfId="0" applyNumberFormat="1" applyFont="1" applyFill="1"/>
    <xf numFmtId="9" fontId="6" fillId="0" borderId="1" xfId="0" applyNumberFormat="1" applyFont="1" applyFill="1" applyBorder="1" applyAlignment="1">
      <alignment horizontal="center"/>
    </xf>
    <xf numFmtId="9" fontId="6" fillId="0" borderId="1" xfId="9" applyFont="1" applyFill="1" applyBorder="1" applyAlignment="1">
      <alignment horizontal="center"/>
    </xf>
    <xf numFmtId="9" fontId="31" fillId="8" borderId="1" xfId="0" applyNumberFormat="1" applyFont="1" applyFill="1" applyBorder="1" applyAlignment="1">
      <alignment horizontal="center"/>
    </xf>
    <xf numFmtId="9" fontId="31" fillId="8" borderId="1" xfId="9" applyFont="1" applyFill="1" applyBorder="1" applyAlignment="1">
      <alignment horizontal="center"/>
    </xf>
    <xf numFmtId="164" fontId="6" fillId="0" borderId="1" xfId="1" applyNumberFormat="1" applyFont="1" applyFill="1" applyBorder="1"/>
    <xf numFmtId="9" fontId="31" fillId="8" borderId="16" xfId="9" applyFont="1" applyFill="1" applyBorder="1"/>
    <xf numFmtId="9" fontId="31" fillId="8" borderId="4" xfId="9" applyFont="1" applyFill="1" applyBorder="1"/>
    <xf numFmtId="37" fontId="10" fillId="0" borderId="20" xfId="5" applyNumberFormat="1" applyFont="1" applyFill="1" applyBorder="1"/>
    <xf numFmtId="165" fontId="6" fillId="0" borderId="4" xfId="5" applyNumberFormat="1" applyFont="1" applyFill="1" applyBorder="1" applyAlignment="1">
      <alignment horizontal="center" vertical="center"/>
    </xf>
    <xf numFmtId="0" fontId="0" fillId="0" borderId="16" xfId="0" applyFill="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xf>
    <xf numFmtId="0" fontId="0" fillId="0" borderId="16" xfId="0" applyFont="1" applyBorder="1" applyAlignment="1">
      <alignment horizontal="center" vertical="center" wrapText="1"/>
    </xf>
    <xf numFmtId="0" fontId="0" fillId="0" borderId="13" xfId="0" applyFont="1" applyFill="1" applyBorder="1" applyAlignment="1">
      <alignment horizontal="center" vertical="center" wrapText="1"/>
    </xf>
    <xf numFmtId="164" fontId="31" fillId="0" borderId="2" xfId="0" applyNumberFormat="1" applyFont="1" applyFill="1" applyBorder="1"/>
    <xf numFmtId="164" fontId="0" fillId="0" borderId="1" xfId="0" applyNumberFormat="1" applyFill="1" applyBorder="1"/>
    <xf numFmtId="164" fontId="0" fillId="0" borderId="13" xfId="1" applyNumberFormat="1" applyFont="1" applyFill="1" applyBorder="1"/>
    <xf numFmtId="165" fontId="31" fillId="0" borderId="13" xfId="5" applyNumberFormat="1" applyFont="1" applyFill="1" applyBorder="1"/>
    <xf numFmtId="165" fontId="0" fillId="0" borderId="3" xfId="5" applyNumberFormat="1" applyFont="1" applyFill="1" applyBorder="1"/>
    <xf numFmtId="165" fontId="6" fillId="0" borderId="17" xfId="5" applyNumberFormat="1" applyFont="1" applyFill="1" applyBorder="1"/>
    <xf numFmtId="0" fontId="15" fillId="0" borderId="0" xfId="0" applyFont="1" applyBorder="1"/>
    <xf numFmtId="0" fontId="15" fillId="0" borderId="0" xfId="0" applyFont="1" applyFill="1" applyBorder="1"/>
    <xf numFmtId="0" fontId="0" fillId="9" borderId="13" xfId="0" quotePrefix="1" applyFill="1" applyBorder="1" applyAlignment="1">
      <alignment horizontal="right"/>
    </xf>
    <xf numFmtId="0" fontId="0" fillId="9" borderId="13" xfId="0" applyFill="1" applyBorder="1" applyAlignment="1">
      <alignment horizontal="right"/>
    </xf>
    <xf numFmtId="165" fontId="6" fillId="10" borderId="8" xfId="120" applyNumberFormat="1" applyFont="1" applyFill="1" applyBorder="1"/>
    <xf numFmtId="165" fontId="6" fillId="10" borderId="0" xfId="120" applyNumberFormat="1" applyFont="1" applyFill="1"/>
    <xf numFmtId="165" fontId="6" fillId="10" borderId="8" xfId="0" applyNumberFormat="1" applyFont="1" applyFill="1" applyBorder="1"/>
    <xf numFmtId="6" fontId="22" fillId="0" borderId="13" xfId="0" applyNumberFormat="1" applyFont="1" applyBorder="1" applyAlignment="1"/>
    <xf numFmtId="6" fontId="22" fillId="0" borderId="13" xfId="0" applyNumberFormat="1" applyFont="1" applyFill="1" applyBorder="1" applyAlignment="1"/>
    <xf numFmtId="6" fontId="22" fillId="5" borderId="13" xfId="0" applyNumberFormat="1" applyFont="1" applyFill="1" applyBorder="1" applyAlignment="1"/>
    <xf numFmtId="172" fontId="22" fillId="0" borderId="13" xfId="0" applyNumberFormat="1" applyFont="1" applyBorder="1" applyAlignment="1"/>
    <xf numFmtId="6" fontId="22" fillId="0" borderId="13" xfId="263" applyNumberFormat="1" applyFont="1" applyFill="1" applyBorder="1" applyAlignment="1"/>
    <xf numFmtId="6" fontId="22" fillId="0" borderId="17" xfId="0" applyNumberFormat="1" applyFont="1" applyBorder="1" applyAlignment="1"/>
    <xf numFmtId="9" fontId="6" fillId="0" borderId="0" xfId="9" applyFont="1" applyBorder="1" applyAlignment="1">
      <alignment horizontal="center"/>
    </xf>
    <xf numFmtId="0" fontId="0" fillId="0" borderId="0" xfId="0" applyAlignment="1">
      <alignment wrapText="1"/>
    </xf>
    <xf numFmtId="0" fontId="6" fillId="0" borderId="0" xfId="0" applyFont="1" applyFill="1" applyBorder="1" applyAlignment="1">
      <alignment horizontal="center"/>
    </xf>
    <xf numFmtId="0" fontId="0" fillId="0" borderId="16" xfId="0" applyFill="1" applyBorder="1" applyAlignment="1">
      <alignment horizontal="center" vertical="center" wrapText="1"/>
    </xf>
    <xf numFmtId="0" fontId="0" fillId="0" borderId="13" xfId="0" applyFill="1" applyBorder="1" applyAlignment="1">
      <alignment horizontal="center" vertical="center"/>
    </xf>
    <xf numFmtId="0" fontId="0" fillId="0" borderId="13" xfId="0" applyFill="1" applyBorder="1" applyAlignment="1">
      <alignment horizontal="center" vertical="center" wrapText="1"/>
    </xf>
    <xf numFmtId="164" fontId="41" fillId="10" borderId="16" xfId="1" applyNumberFormat="1" applyFont="1" applyFill="1" applyBorder="1" applyAlignment="1">
      <alignment horizontal="center" vertical="center"/>
    </xf>
    <xf numFmtId="164" fontId="6" fillId="10" borderId="16" xfId="0" applyNumberFormat="1" applyFont="1" applyFill="1" applyBorder="1" applyAlignment="1">
      <alignment horizontal="center" vertical="center"/>
    </xf>
    <xf numFmtId="43" fontId="6" fillId="0" borderId="16" xfId="1" applyNumberFormat="1" applyFont="1" applyFill="1" applyBorder="1" applyAlignment="1">
      <alignment horizontal="center" vertical="center"/>
    </xf>
    <xf numFmtId="0" fontId="35" fillId="0" borderId="0" xfId="0" applyFont="1"/>
    <xf numFmtId="0" fontId="35" fillId="0" borderId="0" xfId="0" applyFont="1" applyBorder="1"/>
    <xf numFmtId="0" fontId="15"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15" fillId="0" borderId="13" xfId="0" applyFont="1" applyBorder="1" applyAlignment="1">
      <alignment horizontal="center" vertical="center"/>
    </xf>
    <xf numFmtId="0" fontId="15" fillId="0" borderId="13" xfId="0" applyFont="1" applyBorder="1" applyAlignment="1">
      <alignment horizontal="center" vertical="center" wrapText="1"/>
    </xf>
    <xf numFmtId="164" fontId="10" fillId="0" borderId="16" xfId="1" applyNumberFormat="1" applyFont="1" applyFill="1" applyBorder="1"/>
    <xf numFmtId="164" fontId="10" fillId="0" borderId="3" xfId="1" applyNumberFormat="1" applyFont="1" applyFill="1" applyBorder="1"/>
    <xf numFmtId="0" fontId="0" fillId="0" borderId="4" xfId="0" applyBorder="1" applyAlignment="1">
      <alignment horizontal="center" vertical="center"/>
    </xf>
    <xf numFmtId="0" fontId="0" fillId="0" borderId="1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3" xfId="0" applyFill="1" applyBorder="1" applyAlignment="1">
      <alignment horizontal="center" vertical="center"/>
    </xf>
    <xf numFmtId="0" fontId="0" fillId="0" borderId="13" xfId="0" applyFill="1" applyBorder="1" applyAlignment="1">
      <alignment horizontal="center" vertical="center" wrapText="1"/>
    </xf>
    <xf numFmtId="5" fontId="0" fillId="0" borderId="0" xfId="0" applyNumberFormat="1" applyFont="1" applyFill="1"/>
    <xf numFmtId="170" fontId="0" fillId="0" borderId="0" xfId="0" applyNumberFormat="1" applyFont="1" applyFill="1"/>
    <xf numFmtId="9" fontId="10" fillId="0" borderId="0" xfId="9" applyFill="1"/>
    <xf numFmtId="43" fontId="10" fillId="0" borderId="0" xfId="1" applyFont="1" applyFill="1"/>
    <xf numFmtId="0" fontId="10" fillId="0" borderId="0" xfId="0" applyFont="1" applyFill="1"/>
    <xf numFmtId="5" fontId="10" fillId="0" borderId="0" xfId="0" applyNumberFormat="1" applyFont="1" applyFill="1"/>
    <xf numFmtId="170" fontId="10" fillId="0" borderId="0" xfId="0" applyNumberFormat="1" applyFont="1" applyFill="1"/>
    <xf numFmtId="9" fontId="10" fillId="0" borderId="0" xfId="9" applyFont="1" applyFill="1"/>
    <xf numFmtId="5" fontId="6" fillId="0" borderId="0" xfId="0" applyNumberFormat="1" applyFont="1" applyFill="1"/>
    <xf numFmtId="2" fontId="0" fillId="0" borderId="0" xfId="0" applyNumberFormat="1" applyFill="1"/>
    <xf numFmtId="9" fontId="0" fillId="0" borderId="0" xfId="0" applyNumberFormat="1" applyFill="1"/>
    <xf numFmtId="169" fontId="0" fillId="0" borderId="0" xfId="0" applyNumberFormat="1" applyFill="1"/>
    <xf numFmtId="7" fontId="0" fillId="0" borderId="0" xfId="0" applyNumberFormat="1" applyFill="1"/>
    <xf numFmtId="0" fontId="15" fillId="0" borderId="13" xfId="0" applyFont="1" applyBorder="1" applyAlignment="1">
      <alignment horizontal="left"/>
    </xf>
    <xf numFmtId="0" fontId="0" fillId="0" borderId="3" xfId="0" applyFont="1" applyFill="1" applyBorder="1" applyAlignment="1">
      <alignment horizontal="left"/>
    </xf>
    <xf numFmtId="6" fontId="22" fillId="10" borderId="13" xfId="0" applyNumberFormat="1" applyFont="1" applyFill="1" applyBorder="1" applyAlignment="1">
      <alignment horizontal="center"/>
    </xf>
    <xf numFmtId="9" fontId="0" fillId="0" borderId="0" xfId="9" applyFont="1" applyFill="1" applyAlignment="1">
      <alignment horizontal="center"/>
    </xf>
    <xf numFmtId="167" fontId="0" fillId="0" borderId="0" xfId="5" applyNumberFormat="1" applyFont="1" applyFill="1"/>
    <xf numFmtId="9" fontId="0" fillId="0" borderId="0" xfId="9" applyFont="1" applyFill="1"/>
    <xf numFmtId="170" fontId="31" fillId="8" borderId="0" xfId="0" applyNumberFormat="1" applyFont="1" applyFill="1"/>
    <xf numFmtId="9" fontId="31" fillId="8" borderId="0" xfId="9" applyFont="1" applyFill="1"/>
    <xf numFmtId="165" fontId="51" fillId="8" borderId="0" xfId="0" applyNumberFormat="1" applyFont="1" applyFill="1"/>
    <xf numFmtId="165" fontId="10" fillId="0" borderId="18" xfId="5" applyNumberFormat="1" applyFont="1" applyFill="1" applyBorder="1"/>
    <xf numFmtId="165" fontId="10" fillId="0" borderId="0" xfId="1" applyNumberFormat="1" applyFont="1" applyFill="1" applyBorder="1"/>
    <xf numFmtId="165" fontId="6" fillId="0" borderId="18" xfId="1" applyNumberFormat="1" applyFont="1" applyFill="1" applyBorder="1"/>
    <xf numFmtId="165" fontId="10" fillId="0" borderId="14" xfId="1" applyNumberFormat="1" applyFont="1" applyFill="1" applyBorder="1"/>
    <xf numFmtId="165" fontId="6" fillId="0" borderId="0" xfId="0" applyNumberFormat="1" applyFont="1" applyFill="1" applyBorder="1"/>
    <xf numFmtId="165" fontId="6" fillId="0" borderId="0" xfId="1" applyNumberFormat="1" applyFont="1" applyFill="1" applyBorder="1"/>
    <xf numFmtId="165" fontId="10" fillId="0" borderId="0" xfId="0" applyNumberFormat="1" applyFont="1" applyFill="1" applyBorder="1"/>
    <xf numFmtId="165" fontId="10" fillId="0" borderId="8" xfId="5" applyNumberFormat="1" applyFont="1" applyFill="1" applyBorder="1"/>
    <xf numFmtId="165" fontId="10" fillId="0" borderId="8" xfId="1" applyNumberFormat="1" applyFont="1" applyFill="1" applyBorder="1"/>
    <xf numFmtId="165" fontId="31" fillId="0" borderId="0" xfId="120" applyNumberFormat="1" applyFont="1" applyFill="1"/>
    <xf numFmtId="164" fontId="0" fillId="0" borderId="0" xfId="1" applyNumberFormat="1" applyFont="1" applyFill="1"/>
    <xf numFmtId="165" fontId="31" fillId="0" borderId="8" xfId="120" applyNumberFormat="1" applyFont="1" applyFill="1" applyBorder="1"/>
    <xf numFmtId="165" fontId="13" fillId="10" borderId="0" xfId="120" applyNumberFormat="1" applyFont="1" applyFill="1"/>
    <xf numFmtId="165" fontId="10" fillId="10" borderId="18" xfId="5" applyNumberFormat="1" applyFont="1" applyFill="1" applyBorder="1"/>
    <xf numFmtId="165" fontId="10" fillId="10" borderId="0" xfId="5" applyNumberFormat="1" applyFont="1" applyFill="1" applyBorder="1"/>
    <xf numFmtId="165" fontId="10" fillId="10" borderId="8" xfId="5" applyNumberFormat="1" applyFont="1" applyFill="1" applyBorder="1"/>
    <xf numFmtId="165" fontId="0" fillId="10" borderId="8" xfId="5" applyNumberFormat="1" applyFont="1" applyFill="1" applyBorder="1"/>
    <xf numFmtId="0" fontId="41" fillId="0" borderId="3"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4" xfId="0" applyFont="1" applyFill="1" applyBorder="1" applyAlignment="1">
      <alignment horizontal="center" vertical="center"/>
    </xf>
    <xf numFmtId="0" fontId="16" fillId="0" borderId="0" xfId="0" applyFont="1" applyAlignment="1">
      <alignment horizontal="left"/>
    </xf>
    <xf numFmtId="17" fontId="27" fillId="0" borderId="0" xfId="0" applyNumberFormat="1" applyFont="1" applyAlignment="1">
      <alignment horizontal="left"/>
    </xf>
    <xf numFmtId="0" fontId="29" fillId="0" borderId="0" xfId="0" applyFont="1" applyAlignment="1">
      <alignment horizontal="left"/>
    </xf>
    <xf numFmtId="0" fontId="0" fillId="0" borderId="0" xfId="0" applyAlignment="1">
      <alignment horizontal="left"/>
    </xf>
    <xf numFmtId="0" fontId="0" fillId="4" borderId="2" xfId="0" applyFill="1" applyBorder="1" applyAlignment="1">
      <alignment horizontal="left"/>
    </xf>
    <xf numFmtId="0" fontId="0" fillId="0" borderId="16" xfId="0" applyFill="1" applyBorder="1" applyAlignment="1">
      <alignment horizontal="left" vertical="center"/>
    </xf>
    <xf numFmtId="0" fontId="0" fillId="0" borderId="1" xfId="0" applyFill="1" applyBorder="1" applyAlignment="1">
      <alignment horizontal="left" vertical="center"/>
    </xf>
    <xf numFmtId="0" fontId="0" fillId="0" borderId="13" xfId="0" applyFill="1" applyBorder="1" applyAlignment="1">
      <alignment horizontal="left" vertical="center"/>
    </xf>
    <xf numFmtId="0" fontId="6" fillId="0" borderId="3" xfId="0" applyFont="1" applyFill="1" applyBorder="1" applyAlignment="1">
      <alignment horizontal="left" vertical="center"/>
    </xf>
    <xf numFmtId="0" fontId="0" fillId="0" borderId="4" xfId="0" applyFill="1" applyBorder="1" applyAlignment="1">
      <alignment horizontal="left" vertical="center"/>
    </xf>
    <xf numFmtId="0" fontId="0" fillId="5" borderId="1" xfId="0" applyFill="1" applyBorder="1" applyAlignment="1">
      <alignment horizontal="left" vertical="center"/>
    </xf>
    <xf numFmtId="0" fontId="0" fillId="4" borderId="16" xfId="0" applyFill="1" applyBorder="1" applyAlignment="1">
      <alignment horizontal="left"/>
    </xf>
    <xf numFmtId="0" fontId="0" fillId="12" borderId="0" xfId="0" applyFill="1" applyAlignment="1">
      <alignment horizontal="left"/>
    </xf>
    <xf numFmtId="0" fontId="0" fillId="7" borderId="0" xfId="0" applyFill="1" applyAlignment="1">
      <alignment horizontal="left"/>
    </xf>
    <xf numFmtId="0" fontId="17" fillId="0" borderId="0" xfId="0" applyFont="1" applyAlignment="1">
      <alignment horizontal="left"/>
    </xf>
    <xf numFmtId="0" fontId="0" fillId="0" borderId="13" xfId="0" applyFill="1" applyBorder="1" applyAlignment="1">
      <alignment vertical="center"/>
    </xf>
    <xf numFmtId="0" fontId="0" fillId="4" borderId="13" xfId="0" applyFill="1" applyBorder="1" applyAlignment="1">
      <alignment horizontal="left"/>
    </xf>
    <xf numFmtId="0" fontId="6" fillId="0" borderId="13" xfId="0" applyFont="1" applyFill="1" applyBorder="1" applyAlignment="1">
      <alignment horizontal="left" vertical="center"/>
    </xf>
    <xf numFmtId="0" fontId="0" fillId="5" borderId="13" xfId="0" applyFill="1" applyBorder="1" applyAlignment="1">
      <alignment horizontal="left" vertical="center"/>
    </xf>
    <xf numFmtId="0" fontId="54" fillId="0" borderId="0" xfId="0" applyFont="1"/>
    <xf numFmtId="0" fontId="55" fillId="0" borderId="0" xfId="0" applyFont="1" applyAlignment="1">
      <alignment horizontal="left"/>
    </xf>
    <xf numFmtId="0" fontId="54" fillId="0" borderId="0" xfId="0" applyFont="1" applyAlignment="1">
      <alignment horizontal="right"/>
    </xf>
    <xf numFmtId="43" fontId="6" fillId="0" borderId="6" xfId="1" applyNumberFormat="1" applyFont="1" applyFill="1" applyBorder="1" applyAlignment="1">
      <alignment horizontal="center" vertical="center"/>
    </xf>
    <xf numFmtId="164" fontId="6" fillId="5" borderId="1" xfId="1" applyNumberFormat="1" applyFont="1" applyFill="1" applyBorder="1" applyAlignment="1">
      <alignment horizontal="center" vertical="center"/>
    </xf>
    <xf numFmtId="0" fontId="12" fillId="0" borderId="13" xfId="0" applyFont="1" applyBorder="1" applyAlignment="1">
      <alignment horizontal="right" indent="1"/>
    </xf>
    <xf numFmtId="167" fontId="13" fillId="0" borderId="0" xfId="5" applyNumberFormat="1" applyFont="1" applyBorder="1"/>
    <xf numFmtId="0" fontId="22" fillId="0" borderId="16" xfId="0" applyFont="1" applyBorder="1"/>
    <xf numFmtId="0" fontId="0" fillId="0" borderId="16" xfId="0" applyBorder="1" applyAlignment="1">
      <alignment horizontal="center" vertical="center"/>
    </xf>
    <xf numFmtId="0" fontId="0" fillId="0" borderId="13" xfId="0" applyBorder="1" applyAlignment="1">
      <alignment horizontal="center" vertical="center"/>
    </xf>
    <xf numFmtId="0" fontId="25" fillId="0" borderId="0" xfId="271"/>
    <xf numFmtId="0" fontId="3" fillId="0" borderId="0" xfId="271" applyFont="1"/>
    <xf numFmtId="3" fontId="22" fillId="0" borderId="13" xfId="278" applyNumberFormat="1" applyFont="1" applyFill="1" applyBorder="1"/>
    <xf numFmtId="0" fontId="56" fillId="0" borderId="13" xfId="271" applyFont="1" applyBorder="1" applyAlignment="1">
      <alignment horizontal="left" vertical="center"/>
    </xf>
    <xf numFmtId="0" fontId="3" fillId="0" borderId="3" xfId="271" applyFont="1" applyBorder="1"/>
    <xf numFmtId="3" fontId="4" fillId="0" borderId="13" xfId="278" applyNumberFormat="1" applyFont="1" applyBorder="1"/>
    <xf numFmtId="3" fontId="4" fillId="0" borderId="13" xfId="278" applyNumberFormat="1" applyFont="1" applyFill="1" applyBorder="1"/>
    <xf numFmtId="3" fontId="22" fillId="0" borderId="13" xfId="278" applyNumberFormat="1" applyFont="1" applyBorder="1"/>
    <xf numFmtId="3" fontId="22" fillId="0" borderId="4" xfId="278" applyNumberFormat="1" applyFont="1" applyBorder="1"/>
    <xf numFmtId="3" fontId="4" fillId="0" borderId="4" xfId="278" applyNumberFormat="1" applyFont="1" applyBorder="1"/>
    <xf numFmtId="164" fontId="6" fillId="0" borderId="20" xfId="261" applyNumberFormat="1" applyFont="1" applyBorder="1"/>
    <xf numFmtId="0" fontId="3" fillId="0" borderId="22" xfId="271" applyFont="1" applyBorder="1"/>
    <xf numFmtId="164" fontId="6" fillId="0" borderId="13" xfId="261" applyNumberFormat="1" applyFont="1" applyFill="1" applyBorder="1"/>
    <xf numFmtId="0" fontId="3" fillId="0" borderId="16" xfId="271" applyFont="1" applyBorder="1"/>
    <xf numFmtId="0" fontId="25" fillId="4" borderId="18" xfId="271" applyFont="1" applyFill="1" applyBorder="1" applyAlignment="1">
      <alignment horizontal="center"/>
    </xf>
    <xf numFmtId="0" fontId="25" fillId="4" borderId="18" xfId="271" applyFill="1" applyBorder="1" applyAlignment="1">
      <alignment horizontal="center"/>
    </xf>
    <xf numFmtId="0" fontId="25" fillId="4" borderId="17" xfId="271" applyFill="1" applyBorder="1" applyAlignment="1">
      <alignment horizontal="center"/>
    </xf>
    <xf numFmtId="0" fontId="57" fillId="0" borderId="0" xfId="271" applyFont="1"/>
    <xf numFmtId="0" fontId="3" fillId="0" borderId="4" xfId="271" applyFont="1" applyBorder="1"/>
    <xf numFmtId="164" fontId="31" fillId="0" borderId="13" xfId="261" applyNumberFormat="1" applyFont="1" applyFill="1" applyBorder="1"/>
    <xf numFmtId="164" fontId="10" fillId="0" borderId="13" xfId="261" applyNumberFormat="1" applyFont="1" applyFill="1" applyBorder="1"/>
    <xf numFmtId="164" fontId="25" fillId="0" borderId="18" xfId="271" applyNumberFormat="1" applyBorder="1"/>
    <xf numFmtId="164" fontId="25" fillId="0" borderId="17" xfId="271" applyNumberFormat="1" applyBorder="1"/>
    <xf numFmtId="0" fontId="3" fillId="0" borderId="13" xfId="271" applyFont="1" applyBorder="1"/>
    <xf numFmtId="3" fontId="25" fillId="0" borderId="0" xfId="271" applyNumberFormat="1"/>
    <xf numFmtId="164" fontId="25" fillId="0" borderId="0" xfId="271" applyNumberFormat="1"/>
    <xf numFmtId="0" fontId="34" fillId="0" borderId="0" xfId="271" applyFont="1"/>
    <xf numFmtId="164" fontId="0" fillId="0" borderId="0" xfId="261" applyNumberFormat="1" applyFont="1"/>
    <xf numFmtId="9" fontId="0" fillId="0" borderId="0" xfId="278" applyFont="1"/>
    <xf numFmtId="164" fontId="25" fillId="0" borderId="6" xfId="271" applyNumberFormat="1" applyBorder="1"/>
    <xf numFmtId="9" fontId="0" fillId="0" borderId="14" xfId="278" applyFont="1" applyBorder="1"/>
    <xf numFmtId="164" fontId="25" fillId="0" borderId="9" xfId="271" applyNumberFormat="1" applyBorder="1"/>
    <xf numFmtId="9" fontId="0" fillId="0" borderId="0" xfId="278" applyFont="1" applyBorder="1"/>
    <xf numFmtId="3" fontId="25" fillId="0" borderId="5" xfId="271" applyNumberFormat="1" applyBorder="1"/>
    <xf numFmtId="9" fontId="0" fillId="0" borderId="8" xfId="278" applyFont="1" applyBorder="1"/>
    <xf numFmtId="1" fontId="25" fillId="0" borderId="0" xfId="271" applyNumberFormat="1" applyAlignment="1">
      <alignment horizontal="right" indent="1"/>
    </xf>
    <xf numFmtId="0" fontId="0" fillId="0" borderId="0" xfId="278" applyNumberFormat="1" applyFont="1"/>
    <xf numFmtId="169" fontId="25" fillId="0" borderId="0" xfId="271" applyNumberFormat="1" applyAlignment="1">
      <alignment horizontal="right" indent="1"/>
    </xf>
    <xf numFmtId="0" fontId="12" fillId="0" borderId="0" xfId="7" applyFont="1" applyAlignment="1">
      <alignment horizontal="left"/>
    </xf>
    <xf numFmtId="0" fontId="10" fillId="0" borderId="0" xfId="7" applyFont="1"/>
    <xf numFmtId="0" fontId="284" fillId="0" borderId="0" xfId="7" applyFont="1" applyAlignment="1">
      <alignment horizontal="center"/>
    </xf>
    <xf numFmtId="0" fontId="10" fillId="4" borderId="13" xfId="7" applyFont="1" applyFill="1" applyBorder="1"/>
    <xf numFmtId="0" fontId="10" fillId="4" borderId="13" xfId="7" applyFont="1" applyFill="1" applyBorder="1" applyAlignment="1">
      <alignment horizontal="right"/>
    </xf>
    <xf numFmtId="0" fontId="10" fillId="0" borderId="13" xfId="7" applyFont="1" applyBorder="1"/>
    <xf numFmtId="9" fontId="6" fillId="0" borderId="13" xfId="4002" applyFont="1" applyBorder="1"/>
    <xf numFmtId="9" fontId="10" fillId="0" borderId="13" xfId="4002" applyFont="1" applyBorder="1"/>
    <xf numFmtId="0" fontId="0" fillId="0" borderId="13" xfId="7" applyFont="1" applyBorder="1"/>
    <xf numFmtId="0" fontId="0" fillId="0" borderId="0" xfId="7" applyFont="1"/>
    <xf numFmtId="337" fontId="0" fillId="0" borderId="0" xfId="1" applyNumberFormat="1" applyFont="1" applyBorder="1"/>
    <xf numFmtId="164" fontId="0" fillId="0" borderId="0" xfId="1" applyNumberFormat="1" applyFont="1" applyBorder="1"/>
    <xf numFmtId="9" fontId="25" fillId="0" borderId="17" xfId="9" applyFont="1" applyBorder="1"/>
    <xf numFmtId="9" fontId="25" fillId="0" borderId="18" xfId="9" applyFont="1" applyBorder="1"/>
    <xf numFmtId="337" fontId="25" fillId="0" borderId="0" xfId="271" applyNumberFormat="1"/>
    <xf numFmtId="0" fontId="0" fillId="0" borderId="8" xfId="0" applyFill="1" applyBorder="1" applyAlignment="1">
      <alignment horizontal="center"/>
    </xf>
    <xf numFmtId="169" fontId="0" fillId="0" borderId="0" xfId="0" applyNumberFormat="1" applyFill="1" applyAlignment="1">
      <alignment horizontal="center"/>
    </xf>
    <xf numFmtId="172" fontId="22" fillId="0" borderId="16" xfId="0" applyNumberFormat="1" applyFont="1" applyBorder="1" applyAlignment="1"/>
    <xf numFmtId="6" fontId="46" fillId="0" borderId="13" xfId="263" applyNumberFormat="1" applyFont="1" applyFill="1" applyBorder="1" applyAlignment="1"/>
    <xf numFmtId="0" fontId="286" fillId="0" borderId="0" xfId="0" applyFont="1" applyAlignment="1">
      <alignment vertical="center"/>
    </xf>
    <xf numFmtId="6" fontId="0" fillId="0" borderId="0" xfId="0" applyNumberFormat="1" applyFont="1"/>
    <xf numFmtId="0" fontId="33" fillId="0" borderId="0" xfId="118" applyFont="1" applyFill="1" applyAlignment="1">
      <alignment horizontal="left"/>
    </xf>
    <xf numFmtId="0" fontId="33" fillId="0" borderId="0" xfId="118" applyFont="1" applyFill="1"/>
    <xf numFmtId="0" fontId="10" fillId="0" borderId="0" xfId="118" applyFont="1" applyFill="1"/>
    <xf numFmtId="338" fontId="0" fillId="0" borderId="13" xfId="5" applyNumberFormat="1" applyFont="1" applyBorder="1"/>
    <xf numFmtId="338" fontId="6" fillId="0" borderId="13" xfId="5" applyNumberFormat="1" applyFont="1" applyFill="1" applyBorder="1"/>
    <xf numFmtId="338" fontId="31" fillId="0" borderId="13" xfId="5" applyNumberFormat="1" applyFont="1" applyFill="1" applyBorder="1"/>
    <xf numFmtId="9" fontId="31" fillId="0" borderId="2" xfId="9" applyNumberFormat="1" applyFont="1" applyFill="1" applyBorder="1" applyAlignment="1">
      <alignment horizontal="center"/>
    </xf>
    <xf numFmtId="9" fontId="31" fillId="0" borderId="16" xfId="9" applyNumberFormat="1" applyFont="1" applyFill="1" applyBorder="1" applyAlignment="1">
      <alignment horizontal="center"/>
    </xf>
    <xf numFmtId="9" fontId="31" fillId="0" borderId="13" xfId="9" applyNumberFormat="1" applyFont="1" applyFill="1" applyBorder="1" applyAlignment="1">
      <alignment horizontal="center"/>
    </xf>
    <xf numFmtId="164" fontId="31" fillId="0" borderId="16" xfId="0" applyNumberFormat="1" applyFont="1" applyFill="1" applyBorder="1"/>
    <xf numFmtId="164" fontId="0" fillId="0" borderId="2" xfId="0" applyNumberFormat="1" applyFont="1" applyFill="1" applyBorder="1"/>
    <xf numFmtId="164" fontId="0" fillId="0" borderId="16" xfId="0" applyNumberFormat="1" applyFont="1" applyFill="1" applyBorder="1"/>
    <xf numFmtId="165" fontId="10" fillId="0" borderId="2" xfId="5" applyNumberFormat="1" applyFont="1" applyFill="1" applyBorder="1"/>
    <xf numFmtId="165" fontId="0" fillId="0" borderId="13" xfId="9" applyNumberFormat="1" applyFont="1" applyFill="1" applyBorder="1"/>
    <xf numFmtId="165" fontId="31" fillId="0" borderId="2" xfId="5" applyNumberFormat="1" applyFont="1" applyFill="1" applyBorder="1"/>
    <xf numFmtId="164" fontId="31" fillId="0" borderId="19" xfId="0" applyNumberFormat="1" applyFont="1" applyFill="1" applyBorder="1" applyAlignment="1">
      <alignment horizontal="center" vertical="center"/>
    </xf>
    <xf numFmtId="164" fontId="31" fillId="0" borderId="13" xfId="1" applyNumberFormat="1" applyFont="1" applyFill="1" applyBorder="1"/>
    <xf numFmtId="165" fontId="31" fillId="0" borderId="16" xfId="5" applyNumberFormat="1" applyFont="1" applyFill="1" applyBorder="1" applyAlignment="1">
      <alignment horizontal="center" vertical="center"/>
    </xf>
    <xf numFmtId="44" fontId="31" fillId="0" borderId="16" xfId="5" applyNumberFormat="1" applyFont="1" applyFill="1" applyBorder="1" applyAlignment="1">
      <alignment horizontal="center" vertical="center"/>
    </xf>
    <xf numFmtId="37" fontId="31" fillId="0" borderId="13" xfId="5" applyNumberFormat="1" applyFont="1" applyFill="1" applyBorder="1"/>
    <xf numFmtId="37" fontId="52" fillId="0" borderId="13" xfId="0" applyNumberFormat="1" applyFont="1" applyFill="1" applyBorder="1"/>
    <xf numFmtId="164" fontId="6" fillId="0" borderId="20" xfId="1" applyNumberFormat="1" applyFont="1" applyFill="1" applyBorder="1" applyAlignment="1">
      <alignment horizontal="center" vertical="center"/>
    </xf>
    <xf numFmtId="164" fontId="31" fillId="0" borderId="3" xfId="1" applyNumberFormat="1" applyFont="1" applyFill="1" applyBorder="1" applyAlignment="1">
      <alignment horizontal="center" vertical="center"/>
    </xf>
    <xf numFmtId="164" fontId="31" fillId="0" borderId="16" xfId="1" applyNumberFormat="1" applyFont="1" applyFill="1" applyBorder="1" applyAlignment="1">
      <alignment horizontal="center" vertical="center"/>
    </xf>
    <xf numFmtId="165" fontId="31" fillId="0" borderId="3" xfId="5" applyNumberFormat="1" applyFont="1" applyFill="1" applyBorder="1" applyAlignment="1">
      <alignment horizontal="center" vertical="center"/>
    </xf>
    <xf numFmtId="37" fontId="10" fillId="0" borderId="13" xfId="5" applyNumberFormat="1" applyFont="1" applyFill="1" applyBorder="1"/>
    <xf numFmtId="164" fontId="10" fillId="0" borderId="3" xfId="1" applyNumberFormat="1" applyFont="1" applyFill="1" applyBorder="1" applyAlignment="1">
      <alignment horizontal="center" vertical="center"/>
    </xf>
    <xf numFmtId="164" fontId="10" fillId="0" borderId="16" xfId="1" applyNumberFormat="1" applyFont="1" applyFill="1" applyBorder="1" applyAlignment="1">
      <alignment horizontal="center" vertical="center"/>
    </xf>
    <xf numFmtId="164" fontId="31" fillId="0" borderId="6" xfId="0" applyNumberFormat="1" applyFont="1" applyFill="1" applyBorder="1" applyAlignment="1">
      <alignment horizontal="center" vertical="center"/>
    </xf>
    <xf numFmtId="164" fontId="31" fillId="0" borderId="13" xfId="0" applyNumberFormat="1" applyFont="1" applyFill="1" applyBorder="1" applyAlignment="1">
      <alignment horizontal="center" vertical="center"/>
    </xf>
    <xf numFmtId="164" fontId="31" fillId="0" borderId="16" xfId="0" applyNumberFormat="1" applyFont="1" applyFill="1" applyBorder="1" applyAlignment="1">
      <alignment horizontal="center" vertical="center"/>
    </xf>
    <xf numFmtId="164" fontId="31" fillId="0" borderId="1"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6"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2" xfId="0" applyNumberFormat="1" applyFont="1" applyFill="1" applyBorder="1" applyAlignment="1">
      <alignment horizontal="center" vertical="center"/>
    </xf>
    <xf numFmtId="165" fontId="10" fillId="0" borderId="13" xfId="5" applyNumberFormat="1" applyFont="1" applyFill="1" applyBorder="1" applyAlignment="1">
      <alignment horizontal="center" vertical="center"/>
    </xf>
    <xf numFmtId="165" fontId="31" fillId="0" borderId="6" xfId="5" applyNumberFormat="1" applyFont="1" applyFill="1" applyBorder="1" applyAlignment="1">
      <alignment horizontal="center" vertical="center"/>
    </xf>
    <xf numFmtId="165" fontId="31" fillId="0" borderId="1" xfId="5" applyNumberFormat="1" applyFont="1" applyFill="1" applyBorder="1" applyAlignment="1">
      <alignment horizontal="center" vertical="center"/>
    </xf>
    <xf numFmtId="9" fontId="6" fillId="0" borderId="13" xfId="9" applyFont="1" applyFill="1" applyBorder="1" applyAlignment="1">
      <alignment horizontal="center" vertical="center"/>
    </xf>
    <xf numFmtId="164" fontId="6" fillId="0" borderId="13" xfId="1" applyNumberFormat="1" applyFont="1" applyFill="1" applyBorder="1" applyAlignment="1">
      <alignment horizontal="center" vertical="center"/>
    </xf>
    <xf numFmtId="43" fontId="6" fillId="0" borderId="13" xfId="1" applyNumberFormat="1" applyFont="1" applyFill="1" applyBorder="1" applyAlignment="1">
      <alignment horizontal="center" vertical="center"/>
    </xf>
    <xf numFmtId="0" fontId="25" fillId="4" borderId="13" xfId="271" applyFill="1" applyBorder="1" applyAlignment="1">
      <alignment horizontal="center"/>
    </xf>
    <xf numFmtId="0" fontId="25" fillId="4" borderId="13" xfId="271" applyFont="1" applyFill="1" applyBorder="1" applyAlignment="1">
      <alignment horizontal="center"/>
    </xf>
    <xf numFmtId="164" fontId="31" fillId="0" borderId="1" xfId="1" applyNumberFormat="1" applyFont="1" applyFill="1" applyBorder="1"/>
    <xf numFmtId="164" fontId="0" fillId="0" borderId="13" xfId="0" applyNumberFormat="1" applyFill="1" applyBorder="1"/>
    <xf numFmtId="165" fontId="31" fillId="0" borderId="1" xfId="5" applyNumberFormat="1" applyFont="1" applyFill="1" applyBorder="1"/>
    <xf numFmtId="165" fontId="31" fillId="0" borderId="16" xfId="5" applyNumberFormat="1" applyFont="1" applyFill="1" applyBorder="1"/>
    <xf numFmtId="44" fontId="31" fillId="0" borderId="2" xfId="5" applyNumberFormat="1" applyFont="1" applyFill="1" applyBorder="1"/>
    <xf numFmtId="164" fontId="31" fillId="0" borderId="4" xfId="1" applyNumberFormat="1" applyFont="1" applyFill="1" applyBorder="1"/>
    <xf numFmtId="9" fontId="31" fillId="0" borderId="0" xfId="9" applyFont="1" applyFill="1" applyBorder="1" applyAlignment="1">
      <alignment horizontal="center"/>
    </xf>
    <xf numFmtId="0" fontId="6" fillId="0" borderId="5" xfId="0" applyFont="1" applyFill="1" applyBorder="1" applyAlignment="1">
      <alignment wrapText="1"/>
    </xf>
    <xf numFmtId="165" fontId="31" fillId="0" borderId="4" xfId="5" applyNumberFormat="1" applyFont="1" applyFill="1" applyBorder="1"/>
    <xf numFmtId="0" fontId="13" fillId="0" borderId="0" xfId="0" applyFont="1" applyFill="1"/>
    <xf numFmtId="0" fontId="31" fillId="0" borderId="0" xfId="0" applyFont="1" applyFill="1"/>
    <xf numFmtId="0" fontId="18" fillId="0" borderId="0" xfId="0" applyFont="1" applyFill="1"/>
    <xf numFmtId="0" fontId="0" fillId="5" borderId="0" xfId="0" applyFill="1" applyAlignment="1">
      <alignment horizontal="left" vertical="center" wrapText="1"/>
    </xf>
    <xf numFmtId="0" fontId="6" fillId="5" borderId="0" xfId="0" applyFont="1" applyFill="1" applyAlignment="1">
      <alignment horizontal="left" vertical="center" wrapText="1"/>
    </xf>
    <xf numFmtId="0" fontId="0" fillId="5" borderId="0" xfId="0" applyFill="1" applyAlignment="1" applyProtection="1">
      <alignment wrapText="1"/>
      <protection locked="0"/>
    </xf>
    <xf numFmtId="0" fontId="0" fillId="0" borderId="0" xfId="0" applyAlignment="1">
      <alignment wrapText="1"/>
    </xf>
    <xf numFmtId="0" fontId="6"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25" fillId="0" borderId="17" xfId="118" applyFont="1" applyBorder="1" applyAlignment="1">
      <alignment horizontal="left" wrapText="1"/>
    </xf>
    <xf numFmtId="0" fontId="25" fillId="0" borderId="18" xfId="118" applyFont="1" applyBorder="1" applyAlignment="1">
      <alignment horizontal="left" wrapText="1"/>
    </xf>
    <xf numFmtId="0" fontId="25" fillId="0" borderId="19" xfId="118" applyFont="1" applyBorder="1" applyAlignment="1">
      <alignment horizontal="left" wrapText="1"/>
    </xf>
    <xf numFmtId="0" fontId="6" fillId="0" borderId="0" xfId="0" applyFont="1" applyFill="1" applyBorder="1" applyAlignment="1">
      <alignment horizont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6" xfId="0" applyFont="1" applyFill="1" applyBorder="1" applyAlignment="1">
      <alignment horizontal="center" vertical="center" textRotation="90"/>
    </xf>
    <xf numFmtId="0" fontId="0" fillId="0" borderId="3" xfId="0" applyFont="1" applyFill="1" applyBorder="1" applyAlignment="1">
      <alignment horizontal="center" vertical="center" textRotation="90"/>
    </xf>
    <xf numFmtId="0" fontId="0" fillId="0" borderId="22" xfId="0" applyFont="1" applyFill="1" applyBorder="1" applyAlignment="1">
      <alignment horizontal="center" vertical="center" textRotation="90"/>
    </xf>
    <xf numFmtId="0" fontId="0" fillId="0" borderId="4" xfId="0" applyFont="1" applyFill="1" applyBorder="1" applyAlignment="1">
      <alignment horizontal="center" vertical="center" textRotation="90"/>
    </xf>
    <xf numFmtId="0" fontId="0" fillId="0" borderId="13" xfId="0" applyFont="1" applyFill="1" applyBorder="1" applyAlignment="1">
      <alignment horizontal="center" vertical="center" textRotation="90"/>
    </xf>
    <xf numFmtId="0" fontId="0" fillId="0" borderId="23" xfId="0" applyFont="1" applyFill="1" applyBorder="1" applyAlignment="1">
      <alignment horizontal="center" vertical="center" textRotation="90"/>
    </xf>
    <xf numFmtId="0" fontId="0" fillId="0" borderId="11" xfId="0" applyFont="1" applyFill="1" applyBorder="1" applyAlignment="1">
      <alignment horizontal="center" vertical="center" textRotation="90"/>
    </xf>
    <xf numFmtId="0" fontId="0" fillId="0" borderId="15" xfId="0" applyFont="1" applyFill="1" applyBorder="1" applyAlignment="1">
      <alignment horizontal="center" vertical="center" textRotation="90"/>
    </xf>
    <xf numFmtId="0" fontId="0" fillId="0" borderId="1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170" fontId="22" fillId="13" borderId="6" xfId="0" applyNumberFormat="1" applyFont="1" applyFill="1" applyBorder="1" applyAlignment="1">
      <alignment horizontal="center"/>
    </xf>
    <xf numFmtId="170" fontId="22" fillId="13" borderId="14" xfId="0" applyNumberFormat="1" applyFont="1" applyFill="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6" fontId="22" fillId="10" borderId="17" xfId="0" applyNumberFormat="1" applyFont="1" applyFill="1" applyBorder="1" applyAlignment="1">
      <alignment horizontal="center"/>
    </xf>
    <xf numFmtId="0" fontId="0" fillId="0" borderId="18" xfId="0" applyBorder="1" applyAlignment="1"/>
    <xf numFmtId="0" fontId="0" fillId="0" borderId="19" xfId="0" applyBorder="1" applyAlignment="1"/>
    <xf numFmtId="0" fontId="0" fillId="0" borderId="19" xfId="0" applyBorder="1" applyAlignment="1">
      <alignment horizontal="center"/>
    </xf>
    <xf numFmtId="0" fontId="0" fillId="0" borderId="0" xfId="0" applyFont="1" applyBorder="1" applyAlignment="1">
      <alignment horizontal="right"/>
    </xf>
    <xf numFmtId="0" fontId="0" fillId="0" borderId="0" xfId="0" quotePrefix="1" applyFont="1" applyBorder="1" applyAlignment="1">
      <alignment horizontal="right"/>
    </xf>
  </cellXfs>
  <cellStyles count="4600">
    <cellStyle name="_x0010_" xfId="279" xr:uid="{00000000-0005-0000-0000-000000000000}"/>
    <cellStyle name="_x000a_386grabber=M" xfId="280" xr:uid="{00000000-0005-0000-0000-000001000000}"/>
    <cellStyle name="_x000d__x000a_JournalTemplate=C:\COMFO\CTALK\JOURSTD.TPL_x000d__x000a_LbStateAddress=3 3 0 251 1 89 2 311_x000d__x000a_LbStateJou" xfId="281" xr:uid="{00000000-0005-0000-0000-000002000000}"/>
    <cellStyle name="_x000d__x000a_JournalTemplate=C:\COMFO\CTALK\JOURSTD.TPL_x000d__x000a_LbStateAddress=3 3 0 251 1 89 2 311_x000d__x000a_LbStateJou 2" xfId="282" xr:uid="{00000000-0005-0000-0000-000003000000}"/>
    <cellStyle name="_x000d__x000a_JournalTemplate=C:\COMFO\CTALK\JOURSTD.TPL_x000d__x000a_LbStateAddress=3 3 0 251 1 89 2 311_x000d__x000a_LbStateJou 3" xfId="283" xr:uid="{00000000-0005-0000-0000-000004000000}"/>
    <cellStyle name="$" xfId="284" xr:uid="{00000000-0005-0000-0000-000005000000}"/>
    <cellStyle name="$$K" xfId="285" xr:uid="{00000000-0005-0000-0000-000006000000}"/>
    <cellStyle name="$$Mil" xfId="286" xr:uid="{00000000-0005-0000-0000-000007000000}"/>
    <cellStyle name="%" xfId="287" xr:uid="{00000000-0005-0000-0000-000008000000}"/>
    <cellStyle name="% 2" xfId="288" xr:uid="{00000000-0005-0000-0000-000009000000}"/>
    <cellStyle name="% 3" xfId="289" xr:uid="{00000000-0005-0000-0000-00000A000000}"/>
    <cellStyle name="% 4" xfId="290" xr:uid="{00000000-0005-0000-0000-00000B000000}"/>
    <cellStyle name="% 5" xfId="291" xr:uid="{00000000-0005-0000-0000-00000C000000}"/>
    <cellStyle name="% 6" xfId="292" xr:uid="{00000000-0005-0000-0000-00000D000000}"/>
    <cellStyle name="% 7" xfId="293" xr:uid="{00000000-0005-0000-0000-00000E000000}"/>
    <cellStyle name="% 8" xfId="294" xr:uid="{00000000-0005-0000-0000-00000F000000}"/>
    <cellStyle name="******************************************" xfId="295" xr:uid="{00000000-0005-0000-0000-000010000000}"/>
    <cellStyle name="?? [0.00]_PERSONAL" xfId="296" xr:uid="{00000000-0005-0000-0000-000011000000}"/>
    <cellStyle name="?? [0]_??" xfId="297" xr:uid="{00000000-0005-0000-0000-000012000000}"/>
    <cellStyle name="???? [0.00]_PERSONAL" xfId="298" xr:uid="{00000000-0005-0000-0000-000013000000}"/>
    <cellStyle name="????_PERSONAL" xfId="299" xr:uid="{00000000-0005-0000-0000-000014000000}"/>
    <cellStyle name="??_?.????" xfId="300" xr:uid="{00000000-0005-0000-0000-000015000000}"/>
    <cellStyle name="_%(SignOnly)" xfId="301" xr:uid="{00000000-0005-0000-0000-000016000000}"/>
    <cellStyle name="_%(SignSpaceOnly)" xfId="302" xr:uid="{00000000-0005-0000-0000-000017000000}"/>
    <cellStyle name="_02.12 Bookings details" xfId="303" xr:uid="{00000000-0005-0000-0000-000018000000}"/>
    <cellStyle name="_02.12 Bookings details_Acquisition Schedules" xfId="304" xr:uid="{00000000-0005-0000-0000-000019000000}"/>
    <cellStyle name="_05 SA Key Trend Data" xfId="305" xr:uid="{00000000-0005-0000-0000-00001A000000}"/>
    <cellStyle name="_07.10" xfId="306" xr:uid="{00000000-0005-0000-0000-00001B000000}"/>
    <cellStyle name="_0706_CISCO Q4 FCST_CISCO VIEW_062107_V1A_CHQ PLNG" xfId="307" xr:uid="{00000000-0005-0000-0000-00001C000000}"/>
    <cellStyle name="_0706_CISCO_Cisco WebEx - Proforma PL_6-23-07_HYPERION" xfId="308" xr:uid="{00000000-0005-0000-0000-00001D000000}"/>
    <cellStyle name="_0707_CISCO_FOR CORP_ FY 08 PLAN MODEL_WEBEX_FINAL_CHQ PLNG" xfId="309" xr:uid="{00000000-0005-0000-0000-00001E000000}"/>
    <cellStyle name="_0707_CISCO_FOR CORP_ FY 08 PLAN MODEL_WEBEX_FINAL_CHQ PLNG_Acquisition Schedules" xfId="310" xr:uid="{00000000-0005-0000-0000-00001F000000}"/>
    <cellStyle name="_0707_CISCO_FY 08 PLAN MODEL_WEBEX_V3A_071607_CHQ PLNG" xfId="311" xr:uid="{00000000-0005-0000-0000-000020000000}"/>
    <cellStyle name="_0707_CISCO_FY 08 PLAN MODEL_WEBEX_V3A_071607_CHQ PLNG_Acquisition Schedules" xfId="312" xr:uid="{00000000-0005-0000-0000-000021000000}"/>
    <cellStyle name="_0707_CISCO_FY 08 PLAN MODEL_WEBEX_V4C_072507_CHQ PLNG" xfId="313" xr:uid="{00000000-0005-0000-0000-000022000000}"/>
    <cellStyle name="_0707_CISCO_FY 08 PLAN MODEL_WEBEX_V4C_072507_CHQ PLNG_Acquisition Schedules" xfId="314" xr:uid="{00000000-0005-0000-0000-000023000000}"/>
    <cellStyle name="_0708_WEBEXCONNECT PLAN CONTING- Q108 v9_APPROVED_CHQ PLNG" xfId="315" xr:uid="{00000000-0005-0000-0000-000024000000}"/>
    <cellStyle name="_0708_WEBEXCONNECT PLAN CONTING- Q108 v9_APPROVED_CHQ PLNG_Acquisition Schedules" xfId="316" xr:uid="{00000000-0005-0000-0000-000025000000}"/>
    <cellStyle name="_0708_WEBEXCONNECT PLAN CONTING- Q108 v9_APPROVED_CHQ PLNG_Acquisition Schedules_1" xfId="317" xr:uid="{00000000-0005-0000-0000-000026000000}"/>
    <cellStyle name="_0709_Q1 FCST_RANGE_09_24_07_V1_CHQ PLNG" xfId="318" xr:uid="{00000000-0005-0000-0000-000027000000}"/>
    <cellStyle name="_1.3.07 SA Closing Package DEC" xfId="319" xr:uid="{00000000-0005-0000-0000-000028000000}"/>
    <cellStyle name="_1.3.07 SA Closing Package DEC 2" xfId="320" xr:uid="{00000000-0005-0000-0000-000029000000}"/>
    <cellStyle name="_1.3.07 SA Closing Package DEC 3" xfId="321" xr:uid="{00000000-0005-0000-0000-00002A000000}"/>
    <cellStyle name="_1.3.07 SA Closing Package DEC 4" xfId="322" xr:uid="{00000000-0005-0000-0000-00002B000000}"/>
    <cellStyle name="_1.3.07 SA Closing Package DEC 5" xfId="323" xr:uid="{00000000-0005-0000-0000-00002C000000}"/>
    <cellStyle name="_1.3.07 SA Closing Package DEC 6" xfId="324" xr:uid="{00000000-0005-0000-0000-00002D000000}"/>
    <cellStyle name="_1.3.07 SA Closing Package DEC 7" xfId="325" xr:uid="{00000000-0005-0000-0000-00002E000000}"/>
    <cellStyle name="_1.3.07 SA Closing Package DEC 8" xfId="326" xr:uid="{00000000-0005-0000-0000-00002F000000}"/>
    <cellStyle name="_10 29 08 Demantra Upload" xfId="327" xr:uid="{00000000-0005-0000-0000-000030000000}"/>
    <cellStyle name="_10 29 08 Demantra Upload 2" xfId="328" xr:uid="{00000000-0005-0000-0000-000031000000}"/>
    <cellStyle name="_10 30 08 Demantra Upload" xfId="329" xr:uid="{00000000-0005-0000-0000-000032000000}"/>
    <cellStyle name="_10 30 08 Demantra Upload 2" xfId="330" xr:uid="{00000000-0005-0000-0000-000033000000}"/>
    <cellStyle name="_11 Bookings by Theater" xfId="331" xr:uid="{00000000-0005-0000-0000-000034000000}"/>
    <cellStyle name="_11 Bookings by Theater_Acquisition Schedules" xfId="332" xr:uid="{00000000-0005-0000-0000-000035000000}"/>
    <cellStyle name="_11.29.06 Closing Pack SA November" xfId="333" xr:uid="{00000000-0005-0000-0000-000036000000}"/>
    <cellStyle name="_11.29.06 Closing Pack SA November 2" xfId="334" xr:uid="{00000000-0005-0000-0000-000037000000}"/>
    <cellStyle name="_11.29.06 Closing Pack SA November 3" xfId="335" xr:uid="{00000000-0005-0000-0000-000038000000}"/>
    <cellStyle name="_11.29.06 Closing Pack SA November 4" xfId="336" xr:uid="{00000000-0005-0000-0000-000039000000}"/>
    <cellStyle name="_11.29.06 Closing Pack SA November 5" xfId="337" xr:uid="{00000000-0005-0000-0000-00003A000000}"/>
    <cellStyle name="_11.29.06 Closing Pack SA November 6" xfId="338" xr:uid="{00000000-0005-0000-0000-00003B000000}"/>
    <cellStyle name="_11.29.06 Closing Pack SA November 7" xfId="339" xr:uid="{00000000-0005-0000-0000-00003C000000}"/>
    <cellStyle name="_11.29.06 Closing Pack SA November 8" xfId="340" xr:uid="{00000000-0005-0000-0000-00003D000000}"/>
    <cellStyle name="_117492.xls Chart 31" xfId="341" xr:uid="{00000000-0005-0000-0000-00003E000000}"/>
    <cellStyle name="_117492.xls Chart 31_Acquisition Schedules" xfId="342" xr:uid="{00000000-0005-0000-0000-00003F000000}"/>
    <cellStyle name="_117492.xls Chart 31_Financial Model v6-03-26-2004" xfId="343" xr:uid="{00000000-0005-0000-0000-000040000000}"/>
    <cellStyle name="_117492.xls Chart 31_Financial Model v6-03-26-2004_Acquisition Schedules" xfId="344" xr:uid="{00000000-0005-0000-0000-000041000000}"/>
    <cellStyle name="_117492.xls Chart 32" xfId="345" xr:uid="{00000000-0005-0000-0000-000042000000}"/>
    <cellStyle name="_117492.xls Chart 32_Acquisition Schedules" xfId="346" xr:uid="{00000000-0005-0000-0000-000043000000}"/>
    <cellStyle name="_117492.xls Chart 32_Financial Model v6-03-26-2004" xfId="347" xr:uid="{00000000-0005-0000-0000-000044000000}"/>
    <cellStyle name="_117492.xls Chart 32_Financial Model v6-03-26-2004_Acquisition Schedules" xfId="348" xr:uid="{00000000-0005-0000-0000-000045000000}"/>
    <cellStyle name="_117492.xls Chart 33" xfId="349" xr:uid="{00000000-0005-0000-0000-000046000000}"/>
    <cellStyle name="_117492.xls Chart 33_Acquisition Schedules" xfId="350" xr:uid="{00000000-0005-0000-0000-000047000000}"/>
    <cellStyle name="_117492.xls Chart 33_Financial Model v6-03-26-2004" xfId="351" xr:uid="{00000000-0005-0000-0000-000048000000}"/>
    <cellStyle name="_117492.xls Chart 33_Financial Model v6-03-26-2004_Acquisition Schedules" xfId="352" xr:uid="{00000000-0005-0000-0000-000049000000}"/>
    <cellStyle name="_117492.xls Chart 34" xfId="353" xr:uid="{00000000-0005-0000-0000-00004A000000}"/>
    <cellStyle name="_117492.xls Chart 34_Acquisition Schedules" xfId="354" xr:uid="{00000000-0005-0000-0000-00004B000000}"/>
    <cellStyle name="_117492.xls Chart 34_Financial Model v6-03-26-2004" xfId="355" xr:uid="{00000000-0005-0000-0000-00004C000000}"/>
    <cellStyle name="_117492.xls Chart 34_Financial Model v6-03-26-2004_Acquisition Schedules" xfId="356" xr:uid="{00000000-0005-0000-0000-00004D000000}"/>
    <cellStyle name="_117492.xls Chart 35" xfId="357" xr:uid="{00000000-0005-0000-0000-00004E000000}"/>
    <cellStyle name="_117492.xls Chart 35_Acquisition Schedules" xfId="358" xr:uid="{00000000-0005-0000-0000-00004F000000}"/>
    <cellStyle name="_117492.xls Chart 35_Financial Model v6-03-26-2004" xfId="359" xr:uid="{00000000-0005-0000-0000-000050000000}"/>
    <cellStyle name="_117492.xls Chart 35_Financial Model v6-03-26-2004_Acquisition Schedules" xfId="360" xr:uid="{00000000-0005-0000-0000-000051000000}"/>
    <cellStyle name="_12 Bookings by area, cms ranking and discount" xfId="361" xr:uid="{00000000-0005-0000-0000-000052000000}"/>
    <cellStyle name="_12 Bookings by area, cms ranking and discount_Acquisition Schedules" xfId="362" xr:uid="{00000000-0005-0000-0000-000053000000}"/>
    <cellStyle name="_13 Bookings cheat sheet summary and details and Top 20" xfId="363" xr:uid="{00000000-0005-0000-0000-000054000000}"/>
    <cellStyle name="_13 Bookings cheat sheet summary and details and Top 20_Acquisition Schedules" xfId="364" xr:uid="{00000000-0005-0000-0000-000055000000}"/>
    <cellStyle name="_14 AT Bookings Expense" xfId="365" xr:uid="{00000000-0005-0000-0000-000056000000}"/>
    <cellStyle name="_14 AT Bookings Expense_Acquisition Schedules" xfId="366" xr:uid="{00000000-0005-0000-0000-000057000000}"/>
    <cellStyle name="_15600 Template for Customer Deals1" xfId="367" xr:uid="{00000000-0005-0000-0000-000058000000}"/>
    <cellStyle name="_15600 Template for Customer Deals1 2" xfId="368" xr:uid="{00000000-0005-0000-0000-000059000000}"/>
    <cellStyle name="_16 Revenue by Theatre" xfId="369" xr:uid="{00000000-0005-0000-0000-00005A000000}"/>
    <cellStyle name="_16 Revenue by Theatre_Acquisition Schedules" xfId="370" xr:uid="{00000000-0005-0000-0000-00005B000000}"/>
    <cellStyle name="_19 Revenue Top 20" xfId="371" xr:uid="{00000000-0005-0000-0000-00005C000000}"/>
    <cellStyle name="_19 Revenue Top 20_Acquisition Schedules" xfId="372" xr:uid="{00000000-0005-0000-0000-00005D000000}"/>
    <cellStyle name="_2.28.07 Closing Package Feb" xfId="373" xr:uid="{00000000-0005-0000-0000-00005E000000}"/>
    <cellStyle name="_2.28.07 Closing Package Feb 2" xfId="374" xr:uid="{00000000-0005-0000-0000-00005F000000}"/>
    <cellStyle name="_2.28.07 Closing Package Feb 3" xfId="375" xr:uid="{00000000-0005-0000-0000-000060000000}"/>
    <cellStyle name="_2.28.07 Closing Package Feb 4" xfId="376" xr:uid="{00000000-0005-0000-0000-000061000000}"/>
    <cellStyle name="_2.28.07 Closing Package Feb 5" xfId="377" xr:uid="{00000000-0005-0000-0000-000062000000}"/>
    <cellStyle name="_2.28.07 Closing Package Feb 6" xfId="378" xr:uid="{00000000-0005-0000-0000-000063000000}"/>
    <cellStyle name="_2.28.07 Closing Package Feb 7" xfId="379" xr:uid="{00000000-0005-0000-0000-000064000000}"/>
    <cellStyle name="_2.28.07 Closing Package Feb 8" xfId="380" xr:uid="{00000000-0005-0000-0000-000065000000}"/>
    <cellStyle name="_2005 Business Plan - EEMESA V5" xfId="381" xr:uid="{00000000-0005-0000-0000-000066000000}"/>
    <cellStyle name="_2006 EMEA BMT 121605" xfId="382" xr:uid="{00000000-0005-0000-0000-000067000000}"/>
    <cellStyle name="_2006 EMEA BMT 121605_Book1 (3)" xfId="383" xr:uid="{00000000-0005-0000-0000-000068000000}"/>
    <cellStyle name="_2006 Plan EUR by BMT 010506" xfId="384" xr:uid="{00000000-0005-0000-0000-000069000000}"/>
    <cellStyle name="_2006 Plan EUR by BMT 010506_Book1 (3)" xfId="385" xr:uid="{00000000-0005-0000-0000-00006A000000}"/>
    <cellStyle name="_2006 quarterly phasing by country" xfId="386" xr:uid="{00000000-0005-0000-0000-00006B000000}"/>
    <cellStyle name="_2007 07 16 XS CISCO GDL PCBA" xfId="387" xr:uid="{00000000-0005-0000-0000-00006C000000}"/>
    <cellStyle name="_2007 09 10 Staffing Report" xfId="388" xr:uid="{00000000-0005-0000-0000-00006D000000}"/>
    <cellStyle name="_2007 09 30 Staffing Report" xfId="389" xr:uid="{00000000-0005-0000-0000-00006E000000}"/>
    <cellStyle name="_2008 initial scenarios Jan v2" xfId="390" xr:uid="{00000000-0005-0000-0000-00006F000000}"/>
    <cellStyle name="_3.24.07 Final SA PL and PF Items" xfId="391" xr:uid="{00000000-0005-0000-0000-000070000000}"/>
    <cellStyle name="_3.24.07 Final SA PL and PF Items 2" xfId="392" xr:uid="{00000000-0005-0000-0000-000071000000}"/>
    <cellStyle name="_3.24.07 Final SA PL and PF Items 3" xfId="393" xr:uid="{00000000-0005-0000-0000-000072000000}"/>
    <cellStyle name="_3.24.07 Final SA PL and PF Items 4" xfId="394" xr:uid="{00000000-0005-0000-0000-000073000000}"/>
    <cellStyle name="_3.24.07 Final SA PL and PF Items 5" xfId="395" xr:uid="{00000000-0005-0000-0000-000074000000}"/>
    <cellStyle name="_3.24.07 Final SA PL and PF Items 6" xfId="396" xr:uid="{00000000-0005-0000-0000-000075000000}"/>
    <cellStyle name="_3.24.07 Final SA PL and PF Items 7" xfId="397" xr:uid="{00000000-0005-0000-0000-000076000000}"/>
    <cellStyle name="_3.24.07 Final SA PL and PF Items 8" xfId="398" xr:uid="{00000000-0005-0000-0000-000077000000}"/>
    <cellStyle name="_3-WW 2nd Pass With Bridge Recd 20-Apr $3.557Bn" xfId="399" xr:uid="{00000000-0005-0000-0000-000078000000}"/>
    <cellStyle name="_5Qtr forecast_28FEB07 (2)" xfId="400" xr:uid="{00000000-0005-0000-0000-000079000000}"/>
    <cellStyle name="_5Qtr forecast_28FEB07 (2) 2" xfId="401" xr:uid="{00000000-0005-0000-0000-00007A000000}"/>
    <cellStyle name="_5Qtr forecast_28FEB07 (2) 3" xfId="402" xr:uid="{00000000-0005-0000-0000-00007B000000}"/>
    <cellStyle name="_5Qtr forecast_28FEB07 (2) 4" xfId="403" xr:uid="{00000000-0005-0000-0000-00007C000000}"/>
    <cellStyle name="_5Qtr forecast_28FEB07 (2) 5" xfId="404" xr:uid="{00000000-0005-0000-0000-00007D000000}"/>
    <cellStyle name="_5Qtr forecast_28FEB07 (2) 6" xfId="405" xr:uid="{00000000-0005-0000-0000-00007E000000}"/>
    <cellStyle name="_5Qtr forecast_28FEB07 (2) 7" xfId="406" xr:uid="{00000000-0005-0000-0000-00007F000000}"/>
    <cellStyle name="_6th Mar 2006 Inside Sales Weekly Report" xfId="407" xr:uid="{00000000-0005-0000-0000-000080000000}"/>
    <cellStyle name="_6th Mar 2006 Inside Sales Weekly Report_Book1 (3)" xfId="408" xr:uid="{00000000-0005-0000-0000-000081000000}"/>
    <cellStyle name="_7 Deferred Revenue" xfId="409" xr:uid="{00000000-0005-0000-0000-000082000000}"/>
    <cellStyle name="_7 Deferred Revenue_Acquisition Schedules" xfId="410" xr:uid="{00000000-0005-0000-0000-000083000000}"/>
    <cellStyle name="_7-28-08 Book  Rev PL detail for Video TMS" xfId="411" xr:uid="{00000000-0005-0000-0000-000084000000}"/>
    <cellStyle name="_8 Inventory Summary, Turns &amp; SEC View" xfId="412" xr:uid="{00000000-0005-0000-0000-000085000000}"/>
    <cellStyle name="_Access Market Estimates - Telecom" xfId="413" xr:uid="{00000000-0005-0000-0000-000086000000}"/>
    <cellStyle name="_x0010__Acquisition Schedules" xfId="414" xr:uid="{00000000-0005-0000-0000-000087000000}"/>
    <cellStyle name="_x0010__Acquisition Schedules_1" xfId="415" xr:uid="{00000000-0005-0000-0000-000088000000}"/>
    <cellStyle name="_aes_May04_us" xfId="416" xr:uid="{00000000-0005-0000-0000-000089000000}"/>
    <cellStyle name="_aes_May04_us_Acquisition Schedules" xfId="417" xr:uid="{00000000-0005-0000-0000-00008A000000}"/>
    <cellStyle name="_aes_ww_Jan06_theater" xfId="418" xr:uid="{00000000-0005-0000-0000-00008B000000}"/>
    <cellStyle name="_aes_ww_Jan06_theater_Acquisition Schedules" xfId="419" xr:uid="{00000000-0005-0000-0000-00008C000000}"/>
    <cellStyle name="_aes_ww_jv_jan05" xfId="420" xr:uid="{00000000-0005-0000-0000-00008D000000}"/>
    <cellStyle name="_aes_ww_jv_jan05_Acquisition Schedules" xfId="421" xr:uid="{00000000-0005-0000-0000-00008E000000}"/>
    <cellStyle name="_AI-FY06_Q1-W10" xfId="422" xr:uid="{00000000-0005-0000-0000-00008F000000}"/>
    <cellStyle name="_AI-FY06_Q2-W7" xfId="423" xr:uid="{00000000-0005-0000-0000-000090000000}"/>
    <cellStyle name="_ANZ FY04 Goaling" xfId="424" xr:uid="{00000000-0005-0000-0000-000091000000}"/>
    <cellStyle name="_ANZ FY04 Goaling_Acquisition Schedules" xfId="425" xr:uid="{00000000-0005-0000-0000-000092000000}"/>
    <cellStyle name="_ANZ_S.Asia Q3 Commit" xfId="426" xr:uid="{00000000-0005-0000-0000-000093000000}"/>
    <cellStyle name="_APAC  Bookings Feb'02 Fcst" xfId="427" xr:uid="{00000000-0005-0000-0000-000094000000}"/>
    <cellStyle name="_APAC  Bookings Mar'02 Fcst" xfId="428" xr:uid="{00000000-0005-0000-0000-000095000000}"/>
    <cellStyle name="_APAC FY03 Plan_+Global (FinalRevised)" xfId="429" xr:uid="{00000000-0005-0000-0000-000096000000}"/>
    <cellStyle name="_APAC Support Bookings - July02" xfId="430" xr:uid="{00000000-0005-0000-0000-000097000000}"/>
    <cellStyle name="_APAC Support Bookings - July02_Acquisition Schedules" xfId="431" xr:uid="{00000000-0005-0000-0000-000098000000}"/>
    <cellStyle name="_APAC Support Bookings - July02_APAC AS Aug'05 WD3 Flash" xfId="432" xr:uid="{00000000-0005-0000-0000-000099000000}"/>
    <cellStyle name="_APAC Support Bookings - July02_APAC AS Aug'05 WD3 Flash_Acquisition Schedules" xfId="433" xr:uid="{00000000-0005-0000-0000-00009A000000}"/>
    <cellStyle name="_APAC Support Bookings - July02_AS WD1 Flash Charts - Apr'05" xfId="434" xr:uid="{00000000-0005-0000-0000-00009B000000}"/>
    <cellStyle name="_APAC Support Bookings - July02_AS WD1 Flash Charts - Apr'05_Acquisition Schedules" xfId="435" xr:uid="{00000000-0005-0000-0000-00009C000000}"/>
    <cellStyle name="_APAC Support Bookings - July02_AS WD1 Flash Charts - May'05" xfId="436" xr:uid="{00000000-0005-0000-0000-00009D000000}"/>
    <cellStyle name="_APAC Support Bookings - July02_AS WD1 Flash Charts - May'05_Acquisition Schedules" xfId="437" xr:uid="{00000000-0005-0000-0000-00009E000000}"/>
    <cellStyle name="_APAC Support Bookings - July02_AS WD3 Flash Charts - Apr'05" xfId="438" xr:uid="{00000000-0005-0000-0000-00009F000000}"/>
    <cellStyle name="_APAC Support Bookings - July02_AS WD3 Flash Charts - Apr'05_Acquisition Schedules" xfId="439" xr:uid="{00000000-0005-0000-0000-0000A0000000}"/>
    <cellStyle name="_APAC Support Bookings - July02_AS WD3 Flash Charts - Mar'05v1" xfId="440" xr:uid="{00000000-0005-0000-0000-0000A1000000}"/>
    <cellStyle name="_APAC Support Bookings - July02_AS WD3 Flash Charts - Mar'05v1_Acquisition Schedules" xfId="441" xr:uid="{00000000-0005-0000-0000-0000A2000000}"/>
    <cellStyle name="_APAC Support Bookings - July02_CA WD1 Flash Charts - Sep'05" xfId="442" xr:uid="{00000000-0005-0000-0000-0000A3000000}"/>
    <cellStyle name="_APAC Support Bookings - July02_CA WD1 Flash Charts - Sep'05_Acquisition Schedules" xfId="443" xr:uid="{00000000-0005-0000-0000-0000A4000000}"/>
    <cellStyle name="_APAC Support Bookings - Mar03" xfId="444" xr:uid="{00000000-0005-0000-0000-0000A5000000}"/>
    <cellStyle name="_APAC Support Bookings - Mar03_Acquisition Schedules" xfId="445" xr:uid="{00000000-0005-0000-0000-0000A6000000}"/>
    <cellStyle name="_APAC Support Bookings - Mar03_APAC AS Aug'05 WD3 Flash" xfId="446" xr:uid="{00000000-0005-0000-0000-0000A7000000}"/>
    <cellStyle name="_APAC Support Bookings - Mar03_APAC AS Aug'05 WD3 Flash_Acquisition Schedules" xfId="447" xr:uid="{00000000-0005-0000-0000-0000A8000000}"/>
    <cellStyle name="_APAC Support Bookings - Mar03_AS WD1 Flash Charts - Apr'05" xfId="448" xr:uid="{00000000-0005-0000-0000-0000A9000000}"/>
    <cellStyle name="_APAC Support Bookings - Mar03_AS WD1 Flash Charts - Apr'05_Acquisition Schedules" xfId="449" xr:uid="{00000000-0005-0000-0000-0000AA000000}"/>
    <cellStyle name="_APAC Support Bookings - Mar03_AS WD1 Flash Charts - May'05" xfId="450" xr:uid="{00000000-0005-0000-0000-0000AB000000}"/>
    <cellStyle name="_APAC Support Bookings - Mar03_AS WD1 Flash Charts - May'05_Acquisition Schedules" xfId="451" xr:uid="{00000000-0005-0000-0000-0000AC000000}"/>
    <cellStyle name="_APAC Support Bookings - Mar03_AS WD3 Flash Charts - Apr'05" xfId="452" xr:uid="{00000000-0005-0000-0000-0000AD000000}"/>
    <cellStyle name="_APAC Support Bookings - Mar03_AS WD3 Flash Charts - Apr'05_Acquisition Schedules" xfId="453" xr:uid="{00000000-0005-0000-0000-0000AE000000}"/>
    <cellStyle name="_APAC Support Bookings - Mar03_AS WD3 Flash Charts - Mar'05v1" xfId="454" xr:uid="{00000000-0005-0000-0000-0000AF000000}"/>
    <cellStyle name="_APAC Support Bookings - Mar03_AS WD3 Flash Charts - Mar'05v1_Acquisition Schedules" xfId="455" xr:uid="{00000000-0005-0000-0000-0000B0000000}"/>
    <cellStyle name="_APAC Support Bookings - Mar03_CA WD1 Flash Charts - Sep'05" xfId="456" xr:uid="{00000000-0005-0000-0000-0000B1000000}"/>
    <cellStyle name="_APAC Support Bookings - Mar03_CA WD1 Flash Charts - Sep'05_Acquisition Schedules" xfId="457" xr:uid="{00000000-0005-0000-0000-0000B2000000}"/>
    <cellStyle name="_APAC Support Bookings - Mar03_FY04 Korea Goaling" xfId="458" xr:uid="{00000000-0005-0000-0000-0000B3000000}"/>
    <cellStyle name="_APAC Support Bookings - Mar03_FY04 Korea Goaling_Acquisition Schedules" xfId="459" xr:uid="{00000000-0005-0000-0000-0000B4000000}"/>
    <cellStyle name="_APAC Support Bookings - May03" xfId="460" xr:uid="{00000000-0005-0000-0000-0000B5000000}"/>
    <cellStyle name="_APAC Support Bookings - May03_Acquisition Schedules" xfId="461" xr:uid="{00000000-0005-0000-0000-0000B6000000}"/>
    <cellStyle name="_APAC Support Bookings (Oct'02)" xfId="462" xr:uid="{00000000-0005-0000-0000-0000B7000000}"/>
    <cellStyle name="_APAC Support Bookings (Oct'02)_Acquisition Schedules" xfId="463" xr:uid="{00000000-0005-0000-0000-0000B8000000}"/>
    <cellStyle name="_APAC Support Bookings (Oct'02)_APAC AS Aug'05 WD3 Flash" xfId="464" xr:uid="{00000000-0005-0000-0000-0000B9000000}"/>
    <cellStyle name="_APAC Support Bookings (Oct'02)_APAC AS Aug'05 WD3 Flash_Acquisition Schedules" xfId="465" xr:uid="{00000000-0005-0000-0000-0000BA000000}"/>
    <cellStyle name="_APAC Support Bookings (Oct'02)_APAC AS Oct'06 WD3 Flash" xfId="466" xr:uid="{00000000-0005-0000-0000-0000BB000000}"/>
    <cellStyle name="_APAC Support Bookings (Oct'02)_APAC AS Oct'06 WD3 Flash_Acquisition Schedules" xfId="467" xr:uid="{00000000-0005-0000-0000-0000BC000000}"/>
    <cellStyle name="_APAC Support Bookings (Oct'02)_APAC Support Bookings - Jun03" xfId="468" xr:uid="{00000000-0005-0000-0000-0000BD000000}"/>
    <cellStyle name="_APAC Support Bookings (Oct'02)_APAC Support Bookings - Jun03_Acquisition Schedules" xfId="469" xr:uid="{00000000-0005-0000-0000-0000BE000000}"/>
    <cellStyle name="_APAC Support Bookings (Oct'02)_APAC Support Bookings - Jun03_APAC AS Aug'05 WD3 Flash" xfId="470" xr:uid="{00000000-0005-0000-0000-0000BF000000}"/>
    <cellStyle name="_APAC Support Bookings (Oct'02)_APAC Support Bookings - Jun03_APAC AS Aug'05 WD3 Flash_Acquisition Schedules" xfId="471" xr:uid="{00000000-0005-0000-0000-0000C0000000}"/>
    <cellStyle name="_APAC Support Bookings (Oct'02)_APAC Support Bookings - Jun03_AS Variance Analysis_Aug07" xfId="472" xr:uid="{00000000-0005-0000-0000-0000C1000000}"/>
    <cellStyle name="_APAC Support Bookings (Oct'02)_APAC Support Bookings - Jun03_AS Variance Analysis_Aug07_Acquisition Schedules" xfId="473" xr:uid="{00000000-0005-0000-0000-0000C2000000}"/>
    <cellStyle name="_APAC Support Bookings (Oct'02)_APAC Support Bookings - Jun03_AS WD1 Flash Charts - Apr'05" xfId="474" xr:uid="{00000000-0005-0000-0000-0000C3000000}"/>
    <cellStyle name="_APAC Support Bookings (Oct'02)_APAC Support Bookings - Jun03_AS WD1 Flash Charts - Apr'05_Acquisition Schedules" xfId="475" xr:uid="{00000000-0005-0000-0000-0000C4000000}"/>
    <cellStyle name="_APAC Support Bookings (Oct'02)_APAC Support Bookings - Jun03_AS WD1 Flash Charts - May'05" xfId="476" xr:uid="{00000000-0005-0000-0000-0000C5000000}"/>
    <cellStyle name="_APAC Support Bookings (Oct'02)_APAC Support Bookings - Jun03_AS WD1 Flash Charts - May'05_Acquisition Schedules" xfId="477" xr:uid="{00000000-0005-0000-0000-0000C6000000}"/>
    <cellStyle name="_APAC Support Bookings (Oct'02)_APAC Support Bookings - Jun03_AS WD3 Flash Charts - Apr'05" xfId="478" xr:uid="{00000000-0005-0000-0000-0000C7000000}"/>
    <cellStyle name="_APAC Support Bookings (Oct'02)_APAC Support Bookings - Jun03_AS WD3 Flash Charts - Apr'05_Acquisition Schedules" xfId="479" xr:uid="{00000000-0005-0000-0000-0000C8000000}"/>
    <cellStyle name="_APAC Support Bookings (Oct'02)_APAC Support Bookings - Jun03_AS WD3 Flash Charts - Mar'05v1" xfId="480" xr:uid="{00000000-0005-0000-0000-0000C9000000}"/>
    <cellStyle name="_APAC Support Bookings (Oct'02)_APAC Support Bookings - Jun03_AS WD3 Flash Charts - Mar'05v1_Acquisition Schedules" xfId="481" xr:uid="{00000000-0005-0000-0000-0000CA000000}"/>
    <cellStyle name="_APAC Support Bookings (Oct'02)_APAC Support Bookings - Jun03_CA WD1 Flash Charts - Sep'05" xfId="482" xr:uid="{00000000-0005-0000-0000-0000CB000000}"/>
    <cellStyle name="_APAC Support Bookings (Oct'02)_APAC Support Bookings - Jun03_CA WD1 Flash Charts - Sep'05_Acquisition Schedules" xfId="483" xr:uid="{00000000-0005-0000-0000-0000CC000000}"/>
    <cellStyle name="_APAC Support Bookings (Oct'02)_APAC Support Bookings - Jun03_Target Template" xfId="484" xr:uid="{00000000-0005-0000-0000-0000CD000000}"/>
    <cellStyle name="_APAC Support Bookings (Oct'02)_APAC Support Bookings - Jun03_Target Template_Acquisition Schedules" xfId="485" xr:uid="{00000000-0005-0000-0000-0000CE000000}"/>
    <cellStyle name="_APAC Support Bookings (Oct'02)_APAC Weekly Commit - FY04Q2W01" xfId="486" xr:uid="{00000000-0005-0000-0000-0000CF000000}"/>
    <cellStyle name="_APAC Support Bookings (Oct'02)_APAC Weekly Commit - FY04Q2W01_Acquisition Schedules" xfId="487" xr:uid="{00000000-0005-0000-0000-0000D0000000}"/>
    <cellStyle name="_APAC Support Bookings (Oct'02)_AS Variance Analysis_Aug07" xfId="488" xr:uid="{00000000-0005-0000-0000-0000D1000000}"/>
    <cellStyle name="_APAC Support Bookings (Oct'02)_AS Variance Analysis_Aug07_Acquisition Schedules" xfId="489" xr:uid="{00000000-0005-0000-0000-0000D2000000}"/>
    <cellStyle name="_APAC Support Bookings (Oct'02)_AS WD1 Flash Charts - Apr'05" xfId="490" xr:uid="{00000000-0005-0000-0000-0000D3000000}"/>
    <cellStyle name="_APAC Support Bookings (Oct'02)_AS WD1 Flash Charts - Apr'05_Acquisition Schedules" xfId="491" xr:uid="{00000000-0005-0000-0000-0000D4000000}"/>
    <cellStyle name="_APAC Support Bookings (Oct'02)_AS WD1 Flash Charts - May'05" xfId="492" xr:uid="{00000000-0005-0000-0000-0000D5000000}"/>
    <cellStyle name="_APAC Support Bookings (Oct'02)_AS WD1 Flash Charts - May'05_Acquisition Schedules" xfId="493" xr:uid="{00000000-0005-0000-0000-0000D6000000}"/>
    <cellStyle name="_APAC Support Bookings (Oct'02)_AS WD3 Flash Charts - Apr'05" xfId="494" xr:uid="{00000000-0005-0000-0000-0000D7000000}"/>
    <cellStyle name="_APAC Support Bookings (Oct'02)_AS WD3 Flash Charts - Apr'05_Acquisition Schedules" xfId="495" xr:uid="{00000000-0005-0000-0000-0000D8000000}"/>
    <cellStyle name="_APAC Support Bookings (Oct'02)_AS WD3 Flash Charts - Mar'05v1" xfId="496" xr:uid="{00000000-0005-0000-0000-0000D9000000}"/>
    <cellStyle name="_APAC Support Bookings (Oct'02)_AS WD3 Flash Charts - Mar'05v1_Acquisition Schedules" xfId="497" xr:uid="{00000000-0005-0000-0000-0000DA000000}"/>
    <cellStyle name="_APAC Support Bookings (Oct'02)_CA WD1 Flash Charts - Sep'05" xfId="498" xr:uid="{00000000-0005-0000-0000-0000DB000000}"/>
    <cellStyle name="_APAC Support Bookings (Oct'02)_CA WD1 Flash Charts - Sep'05_Acquisition Schedules" xfId="499" xr:uid="{00000000-0005-0000-0000-0000DC000000}"/>
    <cellStyle name="_APAC Support Bookings (Oct'02)_Forecast Accuracy &amp; Linearity" xfId="500" xr:uid="{00000000-0005-0000-0000-0000DD000000}"/>
    <cellStyle name="_APAC Support Bookings (Oct'02)_Forecast Accuracy &amp; Linearity_Acquisition Schedules" xfId="501" xr:uid="{00000000-0005-0000-0000-0000DE000000}"/>
    <cellStyle name="_APAC Support Bookings (Oct'02)_FY04 Korea Goaling" xfId="502" xr:uid="{00000000-0005-0000-0000-0000DF000000}"/>
    <cellStyle name="_APAC Support Bookings (Oct'02)_FY04 Korea Goaling_Acquisition Schedules" xfId="503" xr:uid="{00000000-0005-0000-0000-0000E0000000}"/>
    <cellStyle name="_APAC Support Bookings (Oct'02)_Q3'02 Ops Call_Feb'021  Korea" xfId="504" xr:uid="{00000000-0005-0000-0000-0000E1000000}"/>
    <cellStyle name="_APAC Support Bookings (Oct'02)_Q3'02 Ops Call_Feb'021  Korea_Acquisition Schedules" xfId="505" xr:uid="{00000000-0005-0000-0000-0000E2000000}"/>
    <cellStyle name="_APAC Support Bookings (Oct'02)_Q3'02 Ops Call_Feb'021  Korea_ANZ FY04 Goaling" xfId="506" xr:uid="{00000000-0005-0000-0000-0000E3000000}"/>
    <cellStyle name="_APAC Support Bookings (Oct'02)_Q3'02 Ops Call_Feb'021  Korea_ANZ FY04 Goaling_Acquisition Schedules" xfId="507" xr:uid="{00000000-0005-0000-0000-0000E4000000}"/>
    <cellStyle name="_APAC Support Bookings (Oct'02)_Q3'02 Ops Call_Feb'021  Korea_APAC AS Aug'05 WD3 Flash" xfId="508" xr:uid="{00000000-0005-0000-0000-0000E5000000}"/>
    <cellStyle name="_APAC Support Bookings (Oct'02)_Q3'02 Ops Call_Feb'021  Korea_APAC AS Aug'05 WD3 Flash_Acquisition Schedules" xfId="509" xr:uid="{00000000-0005-0000-0000-0000E6000000}"/>
    <cellStyle name="_APAC Support Bookings (Oct'02)_Q3'02 Ops Call_Feb'021  Korea_APAC Weekly Commit - FY04Q2W01" xfId="510" xr:uid="{00000000-0005-0000-0000-0000E7000000}"/>
    <cellStyle name="_APAC Support Bookings (Oct'02)_Q3'02 Ops Call_Feb'021  Korea_APAC Weekly Commit - FY04Q2W01_Acquisition Schedules" xfId="511" xr:uid="{00000000-0005-0000-0000-0000E8000000}"/>
    <cellStyle name="_APAC Support Bookings (Oct'02)_Q3'02 Ops Call_Feb'021  Korea_AS WD1 Flash Charts - Apr'05" xfId="512" xr:uid="{00000000-0005-0000-0000-0000E9000000}"/>
    <cellStyle name="_APAC Support Bookings (Oct'02)_Q3'02 Ops Call_Feb'021  Korea_AS WD1 Flash Charts - Apr'05_Acquisition Schedules" xfId="513" xr:uid="{00000000-0005-0000-0000-0000EA000000}"/>
    <cellStyle name="_APAC Support Bookings (Oct'02)_Q3'02 Ops Call_Feb'021  Korea_AS WD1 Flash Charts - May'05" xfId="514" xr:uid="{00000000-0005-0000-0000-0000EB000000}"/>
    <cellStyle name="_APAC Support Bookings (Oct'02)_Q3'02 Ops Call_Feb'021  Korea_AS WD1 Flash Charts - May'05_Acquisition Schedules" xfId="515" xr:uid="{00000000-0005-0000-0000-0000EC000000}"/>
    <cellStyle name="_APAC Support Bookings (Oct'02)_Q3'02 Ops Call_Feb'021  Korea_AS WD3 Flash Charts - Apr'05" xfId="516" xr:uid="{00000000-0005-0000-0000-0000ED000000}"/>
    <cellStyle name="_APAC Support Bookings (Oct'02)_Q3'02 Ops Call_Feb'021  Korea_AS WD3 Flash Charts - Apr'05_Acquisition Schedules" xfId="517" xr:uid="{00000000-0005-0000-0000-0000EE000000}"/>
    <cellStyle name="_APAC Support Bookings (Oct'02)_Q3'02 Ops Call_Feb'021  Korea_AS WD3 Flash Charts - Mar'05v1" xfId="518" xr:uid="{00000000-0005-0000-0000-0000EF000000}"/>
    <cellStyle name="_APAC Support Bookings (Oct'02)_Q3'02 Ops Call_Feb'021  Korea_AS WD3 Flash Charts - Mar'05v1_Acquisition Schedules" xfId="519" xr:uid="{00000000-0005-0000-0000-0000F0000000}"/>
    <cellStyle name="_APAC Support Bookings (Oct'02)_Q3'02 Ops Call_Feb'021  Korea_CA WD1 Flash Charts - Sep'05" xfId="520" xr:uid="{00000000-0005-0000-0000-0000F1000000}"/>
    <cellStyle name="_APAC Support Bookings (Oct'02)_Q3'02 Ops Call_Feb'021  Korea_CA WD1 Flash Charts - Sep'05_Acquisition Schedules" xfId="521" xr:uid="{00000000-0005-0000-0000-0000F2000000}"/>
    <cellStyle name="_APAC Support Bookings (Oct'02)_Q3'02 Ops Call_Feb'021  Korea_Forecast Accuracy &amp; Linearity" xfId="522" xr:uid="{00000000-0005-0000-0000-0000F3000000}"/>
    <cellStyle name="_APAC Support Bookings (Oct'02)_Q3'02 Ops Call_Feb'021  Korea_Forecast Accuracy &amp; Linearity_Acquisition Schedules" xfId="523" xr:uid="{00000000-0005-0000-0000-0000F4000000}"/>
    <cellStyle name="_APAC Support Bookings (Oct'02)_Q3'02 Ops Call_Feb'021  Korea_FY04 Korea Goaling" xfId="524" xr:uid="{00000000-0005-0000-0000-0000F5000000}"/>
    <cellStyle name="_APAC Support Bookings (Oct'02)_Q3'02 Ops Call_Feb'021  Korea_FY04 Korea Goaling_Acquisition Schedules" xfId="525" xr:uid="{00000000-0005-0000-0000-0000F6000000}"/>
    <cellStyle name="_APAC Support Bookings (Oct'02)_Q3'02 Ops Call_Feb'021  Korea_WD1APAC Summary-26-04-05 FY05 ------1" xfId="526" xr:uid="{00000000-0005-0000-0000-0000F7000000}"/>
    <cellStyle name="_APAC Support Bookings (Oct'02)_Q3'02 Ops Call_Feb'021  Korea_WD1APAC Summary-26-04-05 FY05 ------1_Acquisition Schedules" xfId="527" xr:uid="{00000000-0005-0000-0000-0000F8000000}"/>
    <cellStyle name="_APAC Support Bookings (Oct'02)_Target Template" xfId="528" xr:uid="{00000000-0005-0000-0000-0000F9000000}"/>
    <cellStyle name="_APAC Support Bookings (Oct'02)_Target Template_Acquisition Schedules" xfId="529" xr:uid="{00000000-0005-0000-0000-0000FA000000}"/>
    <cellStyle name="_APAC Support Bookings (Oct'02)_WD1APAC Summary-26-04-05 FY05 ------1" xfId="530" xr:uid="{00000000-0005-0000-0000-0000FB000000}"/>
    <cellStyle name="_APAC Support Bookings (Oct'02)_WD1APAC Summary-26-04-05 FY05 ------1_Acquisition Schedules" xfId="531" xr:uid="{00000000-0005-0000-0000-0000FC000000}"/>
    <cellStyle name="_APAC Support Bookings (Sep'02)" xfId="532" xr:uid="{00000000-0005-0000-0000-0000FD000000}"/>
    <cellStyle name="_APAC Support Bookings (Sep'02)_Acquisition Schedules" xfId="533" xr:uid="{00000000-0005-0000-0000-0000FE000000}"/>
    <cellStyle name="_APAC Support Bookings (Sep'02)_APAC AS Aug'05 WD3 Flash" xfId="534" xr:uid="{00000000-0005-0000-0000-0000FF000000}"/>
    <cellStyle name="_APAC Support Bookings (Sep'02)_APAC AS Aug'05 WD3 Flash_Acquisition Schedules" xfId="535" xr:uid="{00000000-0005-0000-0000-000000010000}"/>
    <cellStyle name="_APAC Support Bookings (Sep'02)_APAC AS Oct'06 WD3 Flash" xfId="536" xr:uid="{00000000-0005-0000-0000-000001010000}"/>
    <cellStyle name="_APAC Support Bookings (Sep'02)_APAC AS Oct'06 WD3 Flash_Acquisition Schedules" xfId="537" xr:uid="{00000000-0005-0000-0000-000002010000}"/>
    <cellStyle name="_APAC Support Bookings (Sep'02)_APAC Support Bookings - Jun03" xfId="538" xr:uid="{00000000-0005-0000-0000-000003010000}"/>
    <cellStyle name="_APAC Support Bookings (Sep'02)_APAC Support Bookings - Jun03_Acquisition Schedules" xfId="539" xr:uid="{00000000-0005-0000-0000-000004010000}"/>
    <cellStyle name="_APAC Support Bookings (Sep'02)_APAC Support Bookings - Jun03_APAC AS Aug'05 WD3 Flash" xfId="540" xr:uid="{00000000-0005-0000-0000-000005010000}"/>
    <cellStyle name="_APAC Support Bookings (Sep'02)_APAC Support Bookings - Jun03_APAC AS Aug'05 WD3 Flash_Acquisition Schedules" xfId="541" xr:uid="{00000000-0005-0000-0000-000006010000}"/>
    <cellStyle name="_APAC Support Bookings (Sep'02)_APAC Support Bookings - Jun03_AS Variance Analysis_Aug07" xfId="542" xr:uid="{00000000-0005-0000-0000-000007010000}"/>
    <cellStyle name="_APAC Support Bookings (Sep'02)_APAC Support Bookings - Jun03_AS Variance Analysis_Aug07_Acquisition Schedules" xfId="543" xr:uid="{00000000-0005-0000-0000-000008010000}"/>
    <cellStyle name="_APAC Support Bookings (Sep'02)_APAC Support Bookings - Jun03_AS WD1 Flash Charts - Apr'05" xfId="544" xr:uid="{00000000-0005-0000-0000-000009010000}"/>
    <cellStyle name="_APAC Support Bookings (Sep'02)_APAC Support Bookings - Jun03_AS WD1 Flash Charts - Apr'05_Acquisition Schedules" xfId="545" xr:uid="{00000000-0005-0000-0000-00000A010000}"/>
    <cellStyle name="_APAC Support Bookings (Sep'02)_APAC Support Bookings - Jun03_AS WD1 Flash Charts - May'05" xfId="546" xr:uid="{00000000-0005-0000-0000-00000B010000}"/>
    <cellStyle name="_APAC Support Bookings (Sep'02)_APAC Support Bookings - Jun03_AS WD1 Flash Charts - May'05_Acquisition Schedules" xfId="547" xr:uid="{00000000-0005-0000-0000-00000C010000}"/>
    <cellStyle name="_APAC Support Bookings (Sep'02)_APAC Support Bookings - Jun03_AS WD3 Flash Charts - Apr'05" xfId="548" xr:uid="{00000000-0005-0000-0000-00000D010000}"/>
    <cellStyle name="_APAC Support Bookings (Sep'02)_APAC Support Bookings - Jun03_AS WD3 Flash Charts - Apr'05_Acquisition Schedules" xfId="549" xr:uid="{00000000-0005-0000-0000-00000E010000}"/>
    <cellStyle name="_APAC Support Bookings (Sep'02)_APAC Support Bookings - Jun03_AS WD3 Flash Charts - Mar'05v1" xfId="550" xr:uid="{00000000-0005-0000-0000-00000F010000}"/>
    <cellStyle name="_APAC Support Bookings (Sep'02)_APAC Support Bookings - Jun03_AS WD3 Flash Charts - Mar'05v1_Acquisition Schedules" xfId="551" xr:uid="{00000000-0005-0000-0000-000010010000}"/>
    <cellStyle name="_APAC Support Bookings (Sep'02)_APAC Support Bookings - Jun03_CA WD1 Flash Charts - Sep'05" xfId="552" xr:uid="{00000000-0005-0000-0000-000011010000}"/>
    <cellStyle name="_APAC Support Bookings (Sep'02)_APAC Support Bookings - Jun03_CA WD1 Flash Charts - Sep'05_Acquisition Schedules" xfId="553" xr:uid="{00000000-0005-0000-0000-000012010000}"/>
    <cellStyle name="_APAC Support Bookings (Sep'02)_APAC Support Bookings - Jun03_Target Template" xfId="554" xr:uid="{00000000-0005-0000-0000-000013010000}"/>
    <cellStyle name="_APAC Support Bookings (Sep'02)_APAC Support Bookings - Jun03_Target Template_Acquisition Schedules" xfId="555" xr:uid="{00000000-0005-0000-0000-000014010000}"/>
    <cellStyle name="_APAC Support Bookings (Sep'02)_APAC Weekly Commit - FY04Q2W01" xfId="556" xr:uid="{00000000-0005-0000-0000-000015010000}"/>
    <cellStyle name="_APAC Support Bookings (Sep'02)_APAC Weekly Commit - FY04Q2W01_Acquisition Schedules" xfId="557" xr:uid="{00000000-0005-0000-0000-000016010000}"/>
    <cellStyle name="_APAC Support Bookings (Sep'02)_AS Variance Analysis_Aug07" xfId="558" xr:uid="{00000000-0005-0000-0000-000017010000}"/>
    <cellStyle name="_APAC Support Bookings (Sep'02)_AS Variance Analysis_Aug07_Acquisition Schedules" xfId="559" xr:uid="{00000000-0005-0000-0000-000018010000}"/>
    <cellStyle name="_APAC Support Bookings (Sep'02)_AS WD1 Flash Charts - Apr'05" xfId="560" xr:uid="{00000000-0005-0000-0000-000019010000}"/>
    <cellStyle name="_APAC Support Bookings (Sep'02)_AS WD1 Flash Charts - Apr'05_Acquisition Schedules" xfId="561" xr:uid="{00000000-0005-0000-0000-00001A010000}"/>
    <cellStyle name="_APAC Support Bookings (Sep'02)_AS WD1 Flash Charts - May'05" xfId="562" xr:uid="{00000000-0005-0000-0000-00001B010000}"/>
    <cellStyle name="_APAC Support Bookings (Sep'02)_AS WD1 Flash Charts - May'05_Acquisition Schedules" xfId="563" xr:uid="{00000000-0005-0000-0000-00001C010000}"/>
    <cellStyle name="_APAC Support Bookings (Sep'02)_AS WD3 Flash Charts - Apr'05" xfId="564" xr:uid="{00000000-0005-0000-0000-00001D010000}"/>
    <cellStyle name="_APAC Support Bookings (Sep'02)_AS WD3 Flash Charts - Apr'05_Acquisition Schedules" xfId="565" xr:uid="{00000000-0005-0000-0000-00001E010000}"/>
    <cellStyle name="_APAC Support Bookings (Sep'02)_AS WD3 Flash Charts - Mar'05v1" xfId="566" xr:uid="{00000000-0005-0000-0000-00001F010000}"/>
    <cellStyle name="_APAC Support Bookings (Sep'02)_AS WD3 Flash Charts - Mar'05v1_Acquisition Schedules" xfId="567" xr:uid="{00000000-0005-0000-0000-000020010000}"/>
    <cellStyle name="_APAC Support Bookings (Sep'02)_CA WD1 Flash Charts - Sep'05" xfId="568" xr:uid="{00000000-0005-0000-0000-000021010000}"/>
    <cellStyle name="_APAC Support Bookings (Sep'02)_CA WD1 Flash Charts - Sep'05_Acquisition Schedules" xfId="569" xr:uid="{00000000-0005-0000-0000-000022010000}"/>
    <cellStyle name="_APAC Support Bookings (Sep'02)_Forecast Accuracy &amp; Linearity" xfId="570" xr:uid="{00000000-0005-0000-0000-000023010000}"/>
    <cellStyle name="_APAC Support Bookings (Sep'02)_Forecast Accuracy &amp; Linearity_Acquisition Schedules" xfId="571" xr:uid="{00000000-0005-0000-0000-000024010000}"/>
    <cellStyle name="_APAC Support Bookings (Sep'02)_FY04 Korea Goaling" xfId="572" xr:uid="{00000000-0005-0000-0000-000025010000}"/>
    <cellStyle name="_APAC Support Bookings (Sep'02)_FY04 Korea Goaling_Acquisition Schedules" xfId="573" xr:uid="{00000000-0005-0000-0000-000026010000}"/>
    <cellStyle name="_APAC Support Bookings (Sep'02)_Q3'02 Ops Call_Feb'021  Korea" xfId="574" xr:uid="{00000000-0005-0000-0000-000027010000}"/>
    <cellStyle name="_APAC Support Bookings (Sep'02)_Q3'02 Ops Call_Feb'021  Korea_Acquisition Schedules" xfId="575" xr:uid="{00000000-0005-0000-0000-000028010000}"/>
    <cellStyle name="_APAC Support Bookings (Sep'02)_Q3'02 Ops Call_Feb'021  Korea_ANZ FY04 Goaling" xfId="576" xr:uid="{00000000-0005-0000-0000-000029010000}"/>
    <cellStyle name="_APAC Support Bookings (Sep'02)_Q3'02 Ops Call_Feb'021  Korea_ANZ FY04 Goaling_Acquisition Schedules" xfId="577" xr:uid="{00000000-0005-0000-0000-00002A010000}"/>
    <cellStyle name="_APAC Support Bookings (Sep'02)_Q3'02 Ops Call_Feb'021  Korea_APAC AS Aug'05 WD3 Flash" xfId="578" xr:uid="{00000000-0005-0000-0000-00002B010000}"/>
    <cellStyle name="_APAC Support Bookings (Sep'02)_Q3'02 Ops Call_Feb'021  Korea_APAC AS Aug'05 WD3 Flash_Acquisition Schedules" xfId="579" xr:uid="{00000000-0005-0000-0000-00002C010000}"/>
    <cellStyle name="_APAC Support Bookings (Sep'02)_Q3'02 Ops Call_Feb'021  Korea_APAC Weekly Commit - FY04Q2W01" xfId="580" xr:uid="{00000000-0005-0000-0000-00002D010000}"/>
    <cellStyle name="_APAC Support Bookings (Sep'02)_Q3'02 Ops Call_Feb'021  Korea_APAC Weekly Commit - FY04Q2W01_Acquisition Schedules" xfId="581" xr:uid="{00000000-0005-0000-0000-00002E010000}"/>
    <cellStyle name="_APAC Support Bookings (Sep'02)_Q3'02 Ops Call_Feb'021  Korea_AS WD1 Flash Charts - Apr'05" xfId="582" xr:uid="{00000000-0005-0000-0000-00002F010000}"/>
    <cellStyle name="_APAC Support Bookings (Sep'02)_Q3'02 Ops Call_Feb'021  Korea_AS WD1 Flash Charts - Apr'05_Acquisition Schedules" xfId="583" xr:uid="{00000000-0005-0000-0000-000030010000}"/>
    <cellStyle name="_APAC Support Bookings (Sep'02)_Q3'02 Ops Call_Feb'021  Korea_AS WD1 Flash Charts - May'05" xfId="584" xr:uid="{00000000-0005-0000-0000-000031010000}"/>
    <cellStyle name="_APAC Support Bookings (Sep'02)_Q3'02 Ops Call_Feb'021  Korea_AS WD1 Flash Charts - May'05_Acquisition Schedules" xfId="585" xr:uid="{00000000-0005-0000-0000-000032010000}"/>
    <cellStyle name="_APAC Support Bookings (Sep'02)_Q3'02 Ops Call_Feb'021  Korea_AS WD3 Flash Charts - Apr'05" xfId="586" xr:uid="{00000000-0005-0000-0000-000033010000}"/>
    <cellStyle name="_APAC Support Bookings (Sep'02)_Q3'02 Ops Call_Feb'021  Korea_AS WD3 Flash Charts - Apr'05_Acquisition Schedules" xfId="587" xr:uid="{00000000-0005-0000-0000-000034010000}"/>
    <cellStyle name="_APAC Support Bookings (Sep'02)_Q3'02 Ops Call_Feb'021  Korea_AS WD3 Flash Charts - Mar'05v1" xfId="588" xr:uid="{00000000-0005-0000-0000-000035010000}"/>
    <cellStyle name="_APAC Support Bookings (Sep'02)_Q3'02 Ops Call_Feb'021  Korea_AS WD3 Flash Charts - Mar'05v1_Acquisition Schedules" xfId="589" xr:uid="{00000000-0005-0000-0000-000036010000}"/>
    <cellStyle name="_APAC Support Bookings (Sep'02)_Q3'02 Ops Call_Feb'021  Korea_CA WD1 Flash Charts - Sep'05" xfId="590" xr:uid="{00000000-0005-0000-0000-000037010000}"/>
    <cellStyle name="_APAC Support Bookings (Sep'02)_Q3'02 Ops Call_Feb'021  Korea_CA WD1 Flash Charts - Sep'05_Acquisition Schedules" xfId="591" xr:uid="{00000000-0005-0000-0000-000038010000}"/>
    <cellStyle name="_APAC Support Bookings (Sep'02)_Q3'02 Ops Call_Feb'021  Korea_Forecast Accuracy &amp; Linearity" xfId="592" xr:uid="{00000000-0005-0000-0000-000039010000}"/>
    <cellStyle name="_APAC Support Bookings (Sep'02)_Q3'02 Ops Call_Feb'021  Korea_Forecast Accuracy &amp; Linearity_Acquisition Schedules" xfId="593" xr:uid="{00000000-0005-0000-0000-00003A010000}"/>
    <cellStyle name="_APAC Support Bookings (Sep'02)_Q3'02 Ops Call_Feb'021  Korea_FY04 Korea Goaling" xfId="594" xr:uid="{00000000-0005-0000-0000-00003B010000}"/>
    <cellStyle name="_APAC Support Bookings (Sep'02)_Q3'02 Ops Call_Feb'021  Korea_FY04 Korea Goaling_Acquisition Schedules" xfId="595" xr:uid="{00000000-0005-0000-0000-00003C010000}"/>
    <cellStyle name="_APAC Support Bookings (Sep'02)_Q3'02 Ops Call_Feb'021  Korea_WD1APAC Summary-26-04-05 FY05 ------1" xfId="596" xr:uid="{00000000-0005-0000-0000-00003D010000}"/>
    <cellStyle name="_APAC Support Bookings (Sep'02)_Q3'02 Ops Call_Feb'021  Korea_WD1APAC Summary-26-04-05 FY05 ------1_Acquisition Schedules" xfId="597" xr:uid="{00000000-0005-0000-0000-00003E010000}"/>
    <cellStyle name="_APAC Support Bookings (Sep'02)_Target Template" xfId="598" xr:uid="{00000000-0005-0000-0000-00003F010000}"/>
    <cellStyle name="_APAC Support Bookings (Sep'02)_Target Template_Acquisition Schedules" xfId="599" xr:uid="{00000000-0005-0000-0000-000040010000}"/>
    <cellStyle name="_APAC Support Bookings (Sep'02)_WD1APAC Summary-26-04-05 FY05 ------1" xfId="600" xr:uid="{00000000-0005-0000-0000-000041010000}"/>
    <cellStyle name="_APAC Support Bookings (Sep'02)_WD1APAC Summary-26-04-05 FY05 ------1_Acquisition Schedules" xfId="601" xr:uid="{00000000-0005-0000-0000-000042010000}"/>
    <cellStyle name="_APAC Support Bookings Dec02" xfId="602" xr:uid="{00000000-0005-0000-0000-000043010000}"/>
    <cellStyle name="_APAC Support Bookings Dec02_Acquisition Schedules" xfId="603" xr:uid="{00000000-0005-0000-0000-000044010000}"/>
    <cellStyle name="_APAC Support Bookings Dec02_APAC AS Aug'05 WD3 Flash" xfId="604" xr:uid="{00000000-0005-0000-0000-000045010000}"/>
    <cellStyle name="_APAC Support Bookings Dec02_APAC AS Aug'05 WD3 Flash_Acquisition Schedules" xfId="605" xr:uid="{00000000-0005-0000-0000-000046010000}"/>
    <cellStyle name="_APAC Support Bookings Dec02_APAC AS Oct'06 WD3 Flash" xfId="606" xr:uid="{00000000-0005-0000-0000-000047010000}"/>
    <cellStyle name="_APAC Support Bookings Dec02_APAC AS Oct'06 WD3 Flash_Acquisition Schedules" xfId="607" xr:uid="{00000000-0005-0000-0000-000048010000}"/>
    <cellStyle name="_APAC Support Bookings Dec02_APAC Support Bookings - Jun03" xfId="608" xr:uid="{00000000-0005-0000-0000-000049010000}"/>
    <cellStyle name="_APAC Support Bookings Dec02_APAC Support Bookings - Jun03_Acquisition Schedules" xfId="609" xr:uid="{00000000-0005-0000-0000-00004A010000}"/>
    <cellStyle name="_APAC Support Bookings Dec02_APAC Support Bookings - Jun03_APAC AS Aug'05 WD3 Flash" xfId="610" xr:uid="{00000000-0005-0000-0000-00004B010000}"/>
    <cellStyle name="_APAC Support Bookings Dec02_APAC Support Bookings - Jun03_APAC AS Aug'05 WD3 Flash_Acquisition Schedules" xfId="611" xr:uid="{00000000-0005-0000-0000-00004C010000}"/>
    <cellStyle name="_APAC Support Bookings Dec02_APAC Support Bookings - Jun03_AS Variance Analysis_Aug07" xfId="612" xr:uid="{00000000-0005-0000-0000-00004D010000}"/>
    <cellStyle name="_APAC Support Bookings Dec02_APAC Support Bookings - Jun03_AS Variance Analysis_Aug07_Acquisition Schedules" xfId="613" xr:uid="{00000000-0005-0000-0000-00004E010000}"/>
    <cellStyle name="_APAC Support Bookings Dec02_APAC Support Bookings - Jun03_AS WD1 Flash Charts - Apr'05" xfId="614" xr:uid="{00000000-0005-0000-0000-00004F010000}"/>
    <cellStyle name="_APAC Support Bookings Dec02_APAC Support Bookings - Jun03_AS WD1 Flash Charts - Apr'05_Acquisition Schedules" xfId="615" xr:uid="{00000000-0005-0000-0000-000050010000}"/>
    <cellStyle name="_APAC Support Bookings Dec02_APAC Support Bookings - Jun03_AS WD1 Flash Charts - May'05" xfId="616" xr:uid="{00000000-0005-0000-0000-000051010000}"/>
    <cellStyle name="_APAC Support Bookings Dec02_APAC Support Bookings - Jun03_AS WD1 Flash Charts - May'05_Acquisition Schedules" xfId="617" xr:uid="{00000000-0005-0000-0000-000052010000}"/>
    <cellStyle name="_APAC Support Bookings Dec02_APAC Support Bookings - Jun03_AS WD3 Flash Charts - Apr'05" xfId="618" xr:uid="{00000000-0005-0000-0000-000053010000}"/>
    <cellStyle name="_APAC Support Bookings Dec02_APAC Support Bookings - Jun03_AS WD3 Flash Charts - Apr'05_Acquisition Schedules" xfId="619" xr:uid="{00000000-0005-0000-0000-000054010000}"/>
    <cellStyle name="_APAC Support Bookings Dec02_APAC Support Bookings - Jun03_AS WD3 Flash Charts - Mar'05v1" xfId="620" xr:uid="{00000000-0005-0000-0000-000055010000}"/>
    <cellStyle name="_APAC Support Bookings Dec02_APAC Support Bookings - Jun03_AS WD3 Flash Charts - Mar'05v1_Acquisition Schedules" xfId="621" xr:uid="{00000000-0005-0000-0000-000056010000}"/>
    <cellStyle name="_APAC Support Bookings Dec02_APAC Support Bookings - Jun03_CA WD1 Flash Charts - Sep'05" xfId="622" xr:uid="{00000000-0005-0000-0000-000057010000}"/>
    <cellStyle name="_APAC Support Bookings Dec02_APAC Support Bookings - Jun03_CA WD1 Flash Charts - Sep'05_Acquisition Schedules" xfId="623" xr:uid="{00000000-0005-0000-0000-000058010000}"/>
    <cellStyle name="_APAC Support Bookings Dec02_APAC Support Bookings - Jun03_Target Template" xfId="624" xr:uid="{00000000-0005-0000-0000-000059010000}"/>
    <cellStyle name="_APAC Support Bookings Dec02_APAC Support Bookings - Jun03_Target Template_Acquisition Schedules" xfId="625" xr:uid="{00000000-0005-0000-0000-00005A010000}"/>
    <cellStyle name="_APAC Support Bookings Dec02_APAC Weekly Commit - FY04Q2W01" xfId="626" xr:uid="{00000000-0005-0000-0000-00005B010000}"/>
    <cellStyle name="_APAC Support Bookings Dec02_APAC Weekly Commit - FY04Q2W01_Acquisition Schedules" xfId="627" xr:uid="{00000000-0005-0000-0000-00005C010000}"/>
    <cellStyle name="_APAC Support Bookings Dec02_AS Variance Analysis_Aug07" xfId="628" xr:uid="{00000000-0005-0000-0000-00005D010000}"/>
    <cellStyle name="_APAC Support Bookings Dec02_AS Variance Analysis_Aug07_Acquisition Schedules" xfId="629" xr:uid="{00000000-0005-0000-0000-00005E010000}"/>
    <cellStyle name="_APAC Support Bookings Dec02_AS WD1 Flash Charts - Apr'05" xfId="630" xr:uid="{00000000-0005-0000-0000-00005F010000}"/>
    <cellStyle name="_APAC Support Bookings Dec02_AS WD1 Flash Charts - Apr'05_Acquisition Schedules" xfId="631" xr:uid="{00000000-0005-0000-0000-000060010000}"/>
    <cellStyle name="_APAC Support Bookings Dec02_AS WD1 Flash Charts - May'05" xfId="632" xr:uid="{00000000-0005-0000-0000-000061010000}"/>
    <cellStyle name="_APAC Support Bookings Dec02_AS WD1 Flash Charts - May'05_Acquisition Schedules" xfId="633" xr:uid="{00000000-0005-0000-0000-000062010000}"/>
    <cellStyle name="_APAC Support Bookings Dec02_AS WD3 Flash Charts - Apr'05" xfId="634" xr:uid="{00000000-0005-0000-0000-000063010000}"/>
    <cellStyle name="_APAC Support Bookings Dec02_AS WD3 Flash Charts - Apr'05_Acquisition Schedules" xfId="635" xr:uid="{00000000-0005-0000-0000-000064010000}"/>
    <cellStyle name="_APAC Support Bookings Dec02_AS WD3 Flash Charts - Mar'05v1" xfId="636" xr:uid="{00000000-0005-0000-0000-000065010000}"/>
    <cellStyle name="_APAC Support Bookings Dec02_AS WD3 Flash Charts - Mar'05v1_Acquisition Schedules" xfId="637" xr:uid="{00000000-0005-0000-0000-000066010000}"/>
    <cellStyle name="_APAC Support Bookings Dec02_CA WD1 Flash Charts - Sep'05" xfId="638" xr:uid="{00000000-0005-0000-0000-000067010000}"/>
    <cellStyle name="_APAC Support Bookings Dec02_CA WD1 Flash Charts - Sep'05_Acquisition Schedules" xfId="639" xr:uid="{00000000-0005-0000-0000-000068010000}"/>
    <cellStyle name="_APAC Support Bookings Dec02_Forecast Accuracy &amp; Linearity" xfId="640" xr:uid="{00000000-0005-0000-0000-000069010000}"/>
    <cellStyle name="_APAC Support Bookings Dec02_Forecast Accuracy &amp; Linearity_Acquisition Schedules" xfId="641" xr:uid="{00000000-0005-0000-0000-00006A010000}"/>
    <cellStyle name="_APAC Support Bookings Dec02_FY04 Korea Goaling" xfId="642" xr:uid="{00000000-0005-0000-0000-00006B010000}"/>
    <cellStyle name="_APAC Support Bookings Dec02_FY04 Korea Goaling_Acquisition Schedules" xfId="643" xr:uid="{00000000-0005-0000-0000-00006C010000}"/>
    <cellStyle name="_APAC Support Bookings Dec02_Q3'02 Ops Call_Feb'021  Korea" xfId="644" xr:uid="{00000000-0005-0000-0000-00006D010000}"/>
    <cellStyle name="_APAC Support Bookings Dec02_Q3'02 Ops Call_Feb'021  Korea_Acquisition Schedules" xfId="645" xr:uid="{00000000-0005-0000-0000-00006E010000}"/>
    <cellStyle name="_APAC Support Bookings Dec02_Q3'02 Ops Call_Feb'021  Korea_ANZ FY04 Goaling" xfId="646" xr:uid="{00000000-0005-0000-0000-00006F010000}"/>
    <cellStyle name="_APAC Support Bookings Dec02_Q3'02 Ops Call_Feb'021  Korea_ANZ FY04 Goaling_Acquisition Schedules" xfId="647" xr:uid="{00000000-0005-0000-0000-000070010000}"/>
    <cellStyle name="_APAC Support Bookings Dec02_Q3'02 Ops Call_Feb'021  Korea_APAC AS Aug'05 WD3 Flash" xfId="648" xr:uid="{00000000-0005-0000-0000-000071010000}"/>
    <cellStyle name="_APAC Support Bookings Dec02_Q3'02 Ops Call_Feb'021  Korea_APAC AS Aug'05 WD3 Flash_Acquisition Schedules" xfId="649" xr:uid="{00000000-0005-0000-0000-000072010000}"/>
    <cellStyle name="_APAC Support Bookings Dec02_Q3'02 Ops Call_Feb'021  Korea_APAC Weekly Commit - FY04Q2W01" xfId="650" xr:uid="{00000000-0005-0000-0000-000073010000}"/>
    <cellStyle name="_APAC Support Bookings Dec02_Q3'02 Ops Call_Feb'021  Korea_APAC Weekly Commit - FY04Q2W01_Acquisition Schedules" xfId="651" xr:uid="{00000000-0005-0000-0000-000074010000}"/>
    <cellStyle name="_APAC Support Bookings Dec02_Q3'02 Ops Call_Feb'021  Korea_AS WD1 Flash Charts - Apr'05" xfId="652" xr:uid="{00000000-0005-0000-0000-000075010000}"/>
    <cellStyle name="_APAC Support Bookings Dec02_Q3'02 Ops Call_Feb'021  Korea_AS WD1 Flash Charts - Apr'05_Acquisition Schedules" xfId="653" xr:uid="{00000000-0005-0000-0000-000076010000}"/>
    <cellStyle name="_APAC Support Bookings Dec02_Q3'02 Ops Call_Feb'021  Korea_AS WD1 Flash Charts - May'05" xfId="654" xr:uid="{00000000-0005-0000-0000-000077010000}"/>
    <cellStyle name="_APAC Support Bookings Dec02_Q3'02 Ops Call_Feb'021  Korea_AS WD1 Flash Charts - May'05_Acquisition Schedules" xfId="655" xr:uid="{00000000-0005-0000-0000-000078010000}"/>
    <cellStyle name="_APAC Support Bookings Dec02_Q3'02 Ops Call_Feb'021  Korea_AS WD3 Flash Charts - Apr'05" xfId="656" xr:uid="{00000000-0005-0000-0000-000079010000}"/>
    <cellStyle name="_APAC Support Bookings Dec02_Q3'02 Ops Call_Feb'021  Korea_AS WD3 Flash Charts - Apr'05_Acquisition Schedules" xfId="657" xr:uid="{00000000-0005-0000-0000-00007A010000}"/>
    <cellStyle name="_APAC Support Bookings Dec02_Q3'02 Ops Call_Feb'021  Korea_AS WD3 Flash Charts - Mar'05v1" xfId="658" xr:uid="{00000000-0005-0000-0000-00007B010000}"/>
    <cellStyle name="_APAC Support Bookings Dec02_Q3'02 Ops Call_Feb'021  Korea_AS WD3 Flash Charts - Mar'05v1_Acquisition Schedules" xfId="659" xr:uid="{00000000-0005-0000-0000-00007C010000}"/>
    <cellStyle name="_APAC Support Bookings Dec02_Q3'02 Ops Call_Feb'021  Korea_CA WD1 Flash Charts - Sep'05" xfId="660" xr:uid="{00000000-0005-0000-0000-00007D010000}"/>
    <cellStyle name="_APAC Support Bookings Dec02_Q3'02 Ops Call_Feb'021  Korea_CA WD1 Flash Charts - Sep'05_Acquisition Schedules" xfId="661" xr:uid="{00000000-0005-0000-0000-00007E010000}"/>
    <cellStyle name="_APAC Support Bookings Dec02_Q3'02 Ops Call_Feb'021  Korea_Forecast Accuracy &amp; Linearity" xfId="662" xr:uid="{00000000-0005-0000-0000-00007F010000}"/>
    <cellStyle name="_APAC Support Bookings Dec02_Q3'02 Ops Call_Feb'021  Korea_Forecast Accuracy &amp; Linearity_Acquisition Schedules" xfId="663" xr:uid="{00000000-0005-0000-0000-000080010000}"/>
    <cellStyle name="_APAC Support Bookings Dec02_Q3'02 Ops Call_Feb'021  Korea_FY04 Korea Goaling" xfId="664" xr:uid="{00000000-0005-0000-0000-000081010000}"/>
    <cellStyle name="_APAC Support Bookings Dec02_Q3'02 Ops Call_Feb'021  Korea_FY04 Korea Goaling_Acquisition Schedules" xfId="665" xr:uid="{00000000-0005-0000-0000-000082010000}"/>
    <cellStyle name="_APAC Support Bookings Dec02_Q3'02 Ops Call_Feb'021  Korea_WD1APAC Summary-26-04-05 FY05 ------1" xfId="666" xr:uid="{00000000-0005-0000-0000-000083010000}"/>
    <cellStyle name="_APAC Support Bookings Dec02_Q3'02 Ops Call_Feb'021  Korea_WD1APAC Summary-26-04-05 FY05 ------1_Acquisition Schedules" xfId="667" xr:uid="{00000000-0005-0000-0000-000084010000}"/>
    <cellStyle name="_APAC Support Bookings Dec02_Target Template" xfId="668" xr:uid="{00000000-0005-0000-0000-000085010000}"/>
    <cellStyle name="_APAC Support Bookings Dec02_Target Template_Acquisition Schedules" xfId="669" xr:uid="{00000000-0005-0000-0000-000086010000}"/>
    <cellStyle name="_APAC Support Bookings Dec02_WD1APAC Summary-26-04-05 FY05 ------1" xfId="670" xr:uid="{00000000-0005-0000-0000-000087010000}"/>
    <cellStyle name="_APAC Support Bookings Dec02_WD1APAC Summary-26-04-05 FY05 ------1_Acquisition Schedules" xfId="671" xr:uid="{00000000-0005-0000-0000-000088010000}"/>
    <cellStyle name="_APAC Support Bookings Nov02" xfId="672" xr:uid="{00000000-0005-0000-0000-000089010000}"/>
    <cellStyle name="_APAC Support Bookings Nov02_Acquisition Schedules" xfId="673" xr:uid="{00000000-0005-0000-0000-00008A010000}"/>
    <cellStyle name="_APAC Support Bookings Nov02_APAC AS Aug'05 WD3 Flash" xfId="674" xr:uid="{00000000-0005-0000-0000-00008B010000}"/>
    <cellStyle name="_APAC Support Bookings Nov02_APAC AS Aug'05 WD3 Flash_Acquisition Schedules" xfId="675" xr:uid="{00000000-0005-0000-0000-00008C010000}"/>
    <cellStyle name="_APAC Support Bookings Nov02_APAC AS Oct'06 WD3 Flash" xfId="676" xr:uid="{00000000-0005-0000-0000-00008D010000}"/>
    <cellStyle name="_APAC Support Bookings Nov02_APAC AS Oct'06 WD3 Flash_Acquisition Schedules" xfId="677" xr:uid="{00000000-0005-0000-0000-00008E010000}"/>
    <cellStyle name="_APAC Support Bookings Nov02_APAC Support Bookings - Jun03" xfId="678" xr:uid="{00000000-0005-0000-0000-00008F010000}"/>
    <cellStyle name="_APAC Support Bookings Nov02_APAC Support Bookings - Jun03_Acquisition Schedules" xfId="679" xr:uid="{00000000-0005-0000-0000-000090010000}"/>
    <cellStyle name="_APAC Support Bookings Nov02_APAC Support Bookings - Jun03_APAC AS Aug'05 WD3 Flash" xfId="680" xr:uid="{00000000-0005-0000-0000-000091010000}"/>
    <cellStyle name="_APAC Support Bookings Nov02_APAC Support Bookings - Jun03_APAC AS Aug'05 WD3 Flash_Acquisition Schedules" xfId="681" xr:uid="{00000000-0005-0000-0000-000092010000}"/>
    <cellStyle name="_APAC Support Bookings Nov02_APAC Support Bookings - Jun03_AS Variance Analysis_Aug07" xfId="682" xr:uid="{00000000-0005-0000-0000-000093010000}"/>
    <cellStyle name="_APAC Support Bookings Nov02_APAC Support Bookings - Jun03_AS Variance Analysis_Aug07_Acquisition Schedules" xfId="683" xr:uid="{00000000-0005-0000-0000-000094010000}"/>
    <cellStyle name="_APAC Support Bookings Nov02_APAC Support Bookings - Jun03_AS WD1 Flash Charts - Apr'05" xfId="684" xr:uid="{00000000-0005-0000-0000-000095010000}"/>
    <cellStyle name="_APAC Support Bookings Nov02_APAC Support Bookings - Jun03_AS WD1 Flash Charts - Apr'05_Acquisition Schedules" xfId="685" xr:uid="{00000000-0005-0000-0000-000096010000}"/>
    <cellStyle name="_APAC Support Bookings Nov02_APAC Support Bookings - Jun03_AS WD1 Flash Charts - May'05" xfId="686" xr:uid="{00000000-0005-0000-0000-000097010000}"/>
    <cellStyle name="_APAC Support Bookings Nov02_APAC Support Bookings - Jun03_AS WD1 Flash Charts - May'05_Acquisition Schedules" xfId="687" xr:uid="{00000000-0005-0000-0000-000098010000}"/>
    <cellStyle name="_APAC Support Bookings Nov02_APAC Support Bookings - Jun03_AS WD3 Flash Charts - Apr'05" xfId="688" xr:uid="{00000000-0005-0000-0000-000099010000}"/>
    <cellStyle name="_APAC Support Bookings Nov02_APAC Support Bookings - Jun03_AS WD3 Flash Charts - Apr'05_Acquisition Schedules" xfId="689" xr:uid="{00000000-0005-0000-0000-00009A010000}"/>
    <cellStyle name="_APAC Support Bookings Nov02_APAC Support Bookings - Jun03_AS WD3 Flash Charts - Mar'05v1" xfId="690" xr:uid="{00000000-0005-0000-0000-00009B010000}"/>
    <cellStyle name="_APAC Support Bookings Nov02_APAC Support Bookings - Jun03_AS WD3 Flash Charts - Mar'05v1_Acquisition Schedules" xfId="691" xr:uid="{00000000-0005-0000-0000-00009C010000}"/>
    <cellStyle name="_APAC Support Bookings Nov02_APAC Support Bookings - Jun03_CA WD1 Flash Charts - Sep'05" xfId="692" xr:uid="{00000000-0005-0000-0000-00009D010000}"/>
    <cellStyle name="_APAC Support Bookings Nov02_APAC Support Bookings - Jun03_CA WD1 Flash Charts - Sep'05_Acquisition Schedules" xfId="693" xr:uid="{00000000-0005-0000-0000-00009E010000}"/>
    <cellStyle name="_APAC Support Bookings Nov02_APAC Support Bookings - Jun03_Target Template" xfId="694" xr:uid="{00000000-0005-0000-0000-00009F010000}"/>
    <cellStyle name="_APAC Support Bookings Nov02_APAC Support Bookings - Jun03_Target Template_Acquisition Schedules" xfId="695" xr:uid="{00000000-0005-0000-0000-0000A0010000}"/>
    <cellStyle name="_APAC Support Bookings Nov02_APAC Weekly Commit - FY04Q2W01" xfId="696" xr:uid="{00000000-0005-0000-0000-0000A1010000}"/>
    <cellStyle name="_APAC Support Bookings Nov02_APAC Weekly Commit - FY04Q2W01_Acquisition Schedules" xfId="697" xr:uid="{00000000-0005-0000-0000-0000A2010000}"/>
    <cellStyle name="_APAC Support Bookings Nov02_AS Variance Analysis_Aug07" xfId="698" xr:uid="{00000000-0005-0000-0000-0000A3010000}"/>
    <cellStyle name="_APAC Support Bookings Nov02_AS Variance Analysis_Aug07_Acquisition Schedules" xfId="699" xr:uid="{00000000-0005-0000-0000-0000A4010000}"/>
    <cellStyle name="_APAC Support Bookings Nov02_AS WD1 Flash Charts - Apr'05" xfId="700" xr:uid="{00000000-0005-0000-0000-0000A5010000}"/>
    <cellStyle name="_APAC Support Bookings Nov02_AS WD1 Flash Charts - Apr'05_Acquisition Schedules" xfId="701" xr:uid="{00000000-0005-0000-0000-0000A6010000}"/>
    <cellStyle name="_APAC Support Bookings Nov02_AS WD1 Flash Charts - May'05" xfId="702" xr:uid="{00000000-0005-0000-0000-0000A7010000}"/>
    <cellStyle name="_APAC Support Bookings Nov02_AS WD1 Flash Charts - May'05_Acquisition Schedules" xfId="703" xr:uid="{00000000-0005-0000-0000-0000A8010000}"/>
    <cellStyle name="_APAC Support Bookings Nov02_AS WD3 Flash Charts - Apr'05" xfId="704" xr:uid="{00000000-0005-0000-0000-0000A9010000}"/>
    <cellStyle name="_APAC Support Bookings Nov02_AS WD3 Flash Charts - Apr'05_Acquisition Schedules" xfId="705" xr:uid="{00000000-0005-0000-0000-0000AA010000}"/>
    <cellStyle name="_APAC Support Bookings Nov02_AS WD3 Flash Charts - Mar'05v1" xfId="706" xr:uid="{00000000-0005-0000-0000-0000AB010000}"/>
    <cellStyle name="_APAC Support Bookings Nov02_AS WD3 Flash Charts - Mar'05v1_Acquisition Schedules" xfId="707" xr:uid="{00000000-0005-0000-0000-0000AC010000}"/>
    <cellStyle name="_APAC Support Bookings Nov02_CA WD1 Flash Charts - Sep'05" xfId="708" xr:uid="{00000000-0005-0000-0000-0000AD010000}"/>
    <cellStyle name="_APAC Support Bookings Nov02_CA WD1 Flash Charts - Sep'05_Acquisition Schedules" xfId="709" xr:uid="{00000000-0005-0000-0000-0000AE010000}"/>
    <cellStyle name="_APAC Support Bookings Nov02_Forecast Accuracy &amp; Linearity" xfId="710" xr:uid="{00000000-0005-0000-0000-0000AF010000}"/>
    <cellStyle name="_APAC Support Bookings Nov02_Forecast Accuracy &amp; Linearity_Acquisition Schedules" xfId="711" xr:uid="{00000000-0005-0000-0000-0000B0010000}"/>
    <cellStyle name="_APAC Support Bookings Nov02_FY04 Korea Goaling" xfId="712" xr:uid="{00000000-0005-0000-0000-0000B1010000}"/>
    <cellStyle name="_APAC Support Bookings Nov02_FY04 Korea Goaling_Acquisition Schedules" xfId="713" xr:uid="{00000000-0005-0000-0000-0000B2010000}"/>
    <cellStyle name="_APAC Support Bookings Nov02_Q3'02 Ops Call_Feb'021  Korea" xfId="714" xr:uid="{00000000-0005-0000-0000-0000B3010000}"/>
    <cellStyle name="_APAC Support Bookings Nov02_Q3'02 Ops Call_Feb'021  Korea_Acquisition Schedules" xfId="715" xr:uid="{00000000-0005-0000-0000-0000B4010000}"/>
    <cellStyle name="_APAC Support Bookings Nov02_Q3'02 Ops Call_Feb'021  Korea_ANZ FY04 Goaling" xfId="716" xr:uid="{00000000-0005-0000-0000-0000B5010000}"/>
    <cellStyle name="_APAC Support Bookings Nov02_Q3'02 Ops Call_Feb'021  Korea_ANZ FY04 Goaling_Acquisition Schedules" xfId="717" xr:uid="{00000000-0005-0000-0000-0000B6010000}"/>
    <cellStyle name="_APAC Support Bookings Nov02_Q3'02 Ops Call_Feb'021  Korea_APAC AS Aug'05 WD3 Flash" xfId="718" xr:uid="{00000000-0005-0000-0000-0000B7010000}"/>
    <cellStyle name="_APAC Support Bookings Nov02_Q3'02 Ops Call_Feb'021  Korea_APAC AS Aug'05 WD3 Flash_Acquisition Schedules" xfId="719" xr:uid="{00000000-0005-0000-0000-0000B8010000}"/>
    <cellStyle name="_APAC Support Bookings Nov02_Q3'02 Ops Call_Feb'021  Korea_APAC Weekly Commit - FY04Q2W01" xfId="720" xr:uid="{00000000-0005-0000-0000-0000B9010000}"/>
    <cellStyle name="_APAC Support Bookings Nov02_Q3'02 Ops Call_Feb'021  Korea_APAC Weekly Commit - FY04Q2W01_Acquisition Schedules" xfId="721" xr:uid="{00000000-0005-0000-0000-0000BA010000}"/>
    <cellStyle name="_APAC Support Bookings Nov02_Q3'02 Ops Call_Feb'021  Korea_AS WD1 Flash Charts - Apr'05" xfId="722" xr:uid="{00000000-0005-0000-0000-0000BB010000}"/>
    <cellStyle name="_APAC Support Bookings Nov02_Q3'02 Ops Call_Feb'021  Korea_AS WD1 Flash Charts - Apr'05_Acquisition Schedules" xfId="723" xr:uid="{00000000-0005-0000-0000-0000BC010000}"/>
    <cellStyle name="_APAC Support Bookings Nov02_Q3'02 Ops Call_Feb'021  Korea_AS WD1 Flash Charts - May'05" xfId="724" xr:uid="{00000000-0005-0000-0000-0000BD010000}"/>
    <cellStyle name="_APAC Support Bookings Nov02_Q3'02 Ops Call_Feb'021  Korea_AS WD1 Flash Charts - May'05_Acquisition Schedules" xfId="725" xr:uid="{00000000-0005-0000-0000-0000BE010000}"/>
    <cellStyle name="_APAC Support Bookings Nov02_Q3'02 Ops Call_Feb'021  Korea_AS WD3 Flash Charts - Apr'05" xfId="726" xr:uid="{00000000-0005-0000-0000-0000BF010000}"/>
    <cellStyle name="_APAC Support Bookings Nov02_Q3'02 Ops Call_Feb'021  Korea_AS WD3 Flash Charts - Apr'05_Acquisition Schedules" xfId="727" xr:uid="{00000000-0005-0000-0000-0000C0010000}"/>
    <cellStyle name="_APAC Support Bookings Nov02_Q3'02 Ops Call_Feb'021  Korea_AS WD3 Flash Charts - Mar'05v1" xfId="728" xr:uid="{00000000-0005-0000-0000-0000C1010000}"/>
    <cellStyle name="_APAC Support Bookings Nov02_Q3'02 Ops Call_Feb'021  Korea_AS WD3 Flash Charts - Mar'05v1_Acquisition Schedules" xfId="729" xr:uid="{00000000-0005-0000-0000-0000C2010000}"/>
    <cellStyle name="_APAC Support Bookings Nov02_Q3'02 Ops Call_Feb'021  Korea_CA WD1 Flash Charts - Sep'05" xfId="730" xr:uid="{00000000-0005-0000-0000-0000C3010000}"/>
    <cellStyle name="_APAC Support Bookings Nov02_Q3'02 Ops Call_Feb'021  Korea_CA WD1 Flash Charts - Sep'05_Acquisition Schedules" xfId="731" xr:uid="{00000000-0005-0000-0000-0000C4010000}"/>
    <cellStyle name="_APAC Support Bookings Nov02_Q3'02 Ops Call_Feb'021  Korea_Forecast Accuracy &amp; Linearity" xfId="732" xr:uid="{00000000-0005-0000-0000-0000C5010000}"/>
    <cellStyle name="_APAC Support Bookings Nov02_Q3'02 Ops Call_Feb'021  Korea_Forecast Accuracy &amp; Linearity_Acquisition Schedules" xfId="733" xr:uid="{00000000-0005-0000-0000-0000C6010000}"/>
    <cellStyle name="_APAC Support Bookings Nov02_Q3'02 Ops Call_Feb'021  Korea_FY04 Korea Goaling" xfId="734" xr:uid="{00000000-0005-0000-0000-0000C7010000}"/>
    <cellStyle name="_APAC Support Bookings Nov02_Q3'02 Ops Call_Feb'021  Korea_FY04 Korea Goaling_Acquisition Schedules" xfId="735" xr:uid="{00000000-0005-0000-0000-0000C8010000}"/>
    <cellStyle name="_APAC Support Bookings Nov02_Q3'02 Ops Call_Feb'021  Korea_WD1APAC Summary-26-04-05 FY05 ------1" xfId="736" xr:uid="{00000000-0005-0000-0000-0000C9010000}"/>
    <cellStyle name="_APAC Support Bookings Nov02_Q3'02 Ops Call_Feb'021  Korea_WD1APAC Summary-26-04-05 FY05 ------1_Acquisition Schedules" xfId="737" xr:uid="{00000000-0005-0000-0000-0000CA010000}"/>
    <cellStyle name="_APAC Support Bookings Nov02_Target Template" xfId="738" xr:uid="{00000000-0005-0000-0000-0000CB010000}"/>
    <cellStyle name="_APAC Support Bookings Nov02_Target Template_Acquisition Schedules" xfId="739" xr:uid="{00000000-0005-0000-0000-0000CC010000}"/>
    <cellStyle name="_APAC Support Bookings Nov02_WD1APAC Summary-26-04-05 FY05 ------1" xfId="740" xr:uid="{00000000-0005-0000-0000-0000CD010000}"/>
    <cellStyle name="_APAC Support Bookings Nov02_WD1APAC Summary-26-04-05 FY05 ------1_Acquisition Schedules" xfId="741" xr:uid="{00000000-0005-0000-0000-0000CE010000}"/>
    <cellStyle name="_APAC Weekly Commit - FY04Q2W01" xfId="742" xr:uid="{00000000-0005-0000-0000-0000CF010000}"/>
    <cellStyle name="_APJ Dec'03 Close Japan Delivery Split1" xfId="743" xr:uid="{00000000-0005-0000-0000-0000D0010000}"/>
    <cellStyle name="_APJ Dec'03 Close Japan Delivery Split1_Acquisition Schedules" xfId="744" xr:uid="{00000000-0005-0000-0000-0000D1010000}"/>
    <cellStyle name="_APJ Jan'03 Close with Delivery Splits" xfId="745" xr:uid="{00000000-0005-0000-0000-0000D2010000}"/>
    <cellStyle name="_APJ Jan'03 Close with Delivery Splits_Acquisition Schedules" xfId="746" xr:uid="{00000000-0005-0000-0000-0000D3010000}"/>
    <cellStyle name="_Apples to Apples" xfId="747" xr:uid="{00000000-0005-0000-0000-0000D4010000}"/>
    <cellStyle name="_Apr FY07 Reconciliation" xfId="748" xr:uid="{00000000-0005-0000-0000-0000D5010000}"/>
    <cellStyle name="_Apr FY07 Reconciliation 2" xfId="749" xr:uid="{00000000-0005-0000-0000-0000D6010000}"/>
    <cellStyle name="_April Revenue Expectations" xfId="750" xr:uid="{00000000-0005-0000-0000-0000D7010000}"/>
    <cellStyle name="_April Revenue Expectations Template 13-apr" xfId="751" xr:uid="{00000000-0005-0000-0000-0000D8010000}"/>
    <cellStyle name="_April Revenue Expectations Template 13-apr_Acquisition Schedules" xfId="752" xr:uid="{00000000-0005-0000-0000-0000D9010000}"/>
    <cellStyle name="_April Revenue Expectations_Acquisition Schedules" xfId="753" xr:uid="{00000000-0005-0000-0000-0000DA010000}"/>
    <cellStyle name="_April Revenue Expectations1" xfId="754" xr:uid="{00000000-0005-0000-0000-0000DB010000}"/>
    <cellStyle name="_April Revenue Expectations1_Acquisition Schedules" xfId="755" xr:uid="{00000000-0005-0000-0000-0000DC010000}"/>
    <cellStyle name="_April Revenue Expectations-v2" xfId="756" xr:uid="{00000000-0005-0000-0000-0000DD010000}"/>
    <cellStyle name="_April Revenue Expectations-v2_Acquisition Schedules" xfId="757" xr:uid="{00000000-0005-0000-0000-0000DE010000}"/>
    <cellStyle name="_AS FY04 Bookings Fcst Model.1" xfId="758" xr:uid="{00000000-0005-0000-0000-0000DF010000}"/>
    <cellStyle name="_AS FY04 Bookings Fcst Model.1_Acquisition Schedules" xfId="759" xr:uid="{00000000-0005-0000-0000-0000E0010000}"/>
    <cellStyle name="_AS Q2'02 Template " xfId="760" xr:uid="{00000000-0005-0000-0000-0000E1010000}"/>
    <cellStyle name="_AS Q2'02 Template _Acquisition Schedules" xfId="761" xr:uid="{00000000-0005-0000-0000-0000E2010000}"/>
    <cellStyle name="_AS Variance Analysis_Jan032" xfId="762" xr:uid="{00000000-0005-0000-0000-0000E3010000}"/>
    <cellStyle name="_AS Variance Analysis_Jan032_Acquisition Schedules" xfId="763" xr:uid="{00000000-0005-0000-0000-0000E4010000}"/>
    <cellStyle name="_AS Variance Analysis_Jan036" xfId="764" xr:uid="{00000000-0005-0000-0000-0000E5010000}"/>
    <cellStyle name="_AS Variance Analysis_Jan036_Acquisition Schedules" xfId="765" xr:uid="{00000000-0005-0000-0000-0000E6010000}"/>
    <cellStyle name="_AS Variance Analysis_Oct038" xfId="766" xr:uid="{00000000-0005-0000-0000-0000E7010000}"/>
    <cellStyle name="_AS Variance Analysis_Oct038_Acquisition Schedules" xfId="767" xr:uid="{00000000-0005-0000-0000-0000E8010000}"/>
    <cellStyle name="_AsiaPac FY03 Product Plan_Final_11Jul02" xfId="768" xr:uid="{00000000-0005-0000-0000-0000E9010000}"/>
    <cellStyle name="_AsiaPac FY03 Product Plan_Final_11Jul02_Acquisition Schedules" xfId="769" xr:uid="{00000000-0005-0000-0000-0000EA010000}"/>
    <cellStyle name="_Atlas Accretion Dilution Model" xfId="770" xr:uid="{00000000-0005-0000-0000-0000EB010000}"/>
    <cellStyle name="_Atlas Accretion Dilution Model_Acquisition Schedules" xfId="771" xr:uid="{00000000-0005-0000-0000-0000EC010000}"/>
    <cellStyle name="_Aug-05 PF Hierarchy" xfId="772" xr:uid="{00000000-0005-0000-0000-0000ED010000}"/>
    <cellStyle name="_Aug-05 PF Hierarchy 2" xfId="773" xr:uid="{00000000-0005-0000-0000-0000EE010000}"/>
    <cellStyle name="_Aug-05 PF Hierarchy 3" xfId="774" xr:uid="{00000000-0005-0000-0000-0000EF010000}"/>
    <cellStyle name="_Aug-05 PF Hierarchy 4" xfId="775" xr:uid="{00000000-0005-0000-0000-0000F0010000}"/>
    <cellStyle name="_Aug-05 PF Hierarchy 5" xfId="776" xr:uid="{00000000-0005-0000-0000-0000F1010000}"/>
    <cellStyle name="_Aug-05 PF Hierarchy 6" xfId="777" xr:uid="{00000000-0005-0000-0000-0000F2010000}"/>
    <cellStyle name="_Aug-05 PF Hierarchy 7" xfId="778" xr:uid="{00000000-0005-0000-0000-0000F3010000}"/>
    <cellStyle name="_Aug07 Summary" xfId="779" xr:uid="{00000000-0005-0000-0000-0000F4010000}"/>
    <cellStyle name="_Aug07 Summary_Acquisition Schedules" xfId="780" xr:uid="{00000000-0005-0000-0000-0000F5010000}"/>
    <cellStyle name="_Biz Metrics coverpage_Lil" xfId="781" xr:uid="{00000000-0005-0000-0000-0000F6010000}"/>
    <cellStyle name="_Biz Metrics coverpage_Lil_Acquisition Schedules" xfId="782" xr:uid="{00000000-0005-0000-0000-0000F7010000}"/>
    <cellStyle name="_Biz Metrics coverpage_Lil_ANZ FY04 Goaling" xfId="783" xr:uid="{00000000-0005-0000-0000-0000F8010000}"/>
    <cellStyle name="_Biz Metrics coverpage_Lil_ANZ FY04 Goaling_Acquisition Schedules" xfId="784" xr:uid="{00000000-0005-0000-0000-0000F9010000}"/>
    <cellStyle name="_Biz Metrics coverpage_Lil_FY04 Korea Goaling" xfId="785" xr:uid="{00000000-0005-0000-0000-0000FA010000}"/>
    <cellStyle name="_Biz Metrics coverpage_Lil_FY04 Korea Goaling_Acquisition Schedules" xfId="786" xr:uid="{00000000-0005-0000-0000-0000FB010000}"/>
    <cellStyle name="_Biz Metrics coverpage_Lil_FY04 Plan Book" xfId="787" xr:uid="{00000000-0005-0000-0000-0000FC010000}"/>
    <cellStyle name="_Biz Metrics coverpage_Lil_FY04 Plan Book_Acquisition Schedules" xfId="788" xr:uid="{00000000-0005-0000-0000-0000FD010000}"/>
    <cellStyle name="_Biz Metrics coverpage_Lil_FY04 Plan Book_APAC AS Aug'05 WD3 Flash" xfId="789" xr:uid="{00000000-0005-0000-0000-0000FE010000}"/>
    <cellStyle name="_Biz Metrics coverpage_Lil_FY04 Plan Book_APAC AS Aug'05 WD3 Flash_Acquisition Schedules" xfId="790" xr:uid="{00000000-0005-0000-0000-0000FF010000}"/>
    <cellStyle name="_Biz Metrics coverpage_Lil_FY04 Plan Book_AS WD1 Flash Charts - Apr'05" xfId="791" xr:uid="{00000000-0005-0000-0000-000000020000}"/>
    <cellStyle name="_Biz Metrics coverpage_Lil_FY04 Plan Book_AS WD1 Flash Charts - Apr'05_Acquisition Schedules" xfId="792" xr:uid="{00000000-0005-0000-0000-000001020000}"/>
    <cellStyle name="_Biz Metrics coverpage_Lil_FY04 Plan Book_AS WD1 Flash Charts - May'05" xfId="793" xr:uid="{00000000-0005-0000-0000-000002020000}"/>
    <cellStyle name="_Biz Metrics coverpage_Lil_FY04 Plan Book_AS WD1 Flash Charts - May'05_Acquisition Schedules" xfId="794" xr:uid="{00000000-0005-0000-0000-000003020000}"/>
    <cellStyle name="_Biz Metrics coverpage_Lil_FY04 Plan Book_AS WD3 Flash Charts - Apr'05" xfId="795" xr:uid="{00000000-0005-0000-0000-000004020000}"/>
    <cellStyle name="_Biz Metrics coverpage_Lil_FY04 Plan Book_AS WD3 Flash Charts - Apr'05_Acquisition Schedules" xfId="796" xr:uid="{00000000-0005-0000-0000-000005020000}"/>
    <cellStyle name="_Biz Metrics coverpage_Lil_FY04 Plan Book_AS WD3 Flash Charts - Mar'05v1" xfId="797" xr:uid="{00000000-0005-0000-0000-000006020000}"/>
    <cellStyle name="_Biz Metrics coverpage_Lil_FY04 Plan Book_AS WD3 Flash Charts - Mar'05v1_Acquisition Schedules" xfId="798" xr:uid="{00000000-0005-0000-0000-000007020000}"/>
    <cellStyle name="_Biz Metrics coverpage_Lil_FY04 Plan Book_CA WD1 Flash Charts - Sep'05" xfId="799" xr:uid="{00000000-0005-0000-0000-000008020000}"/>
    <cellStyle name="_Biz Metrics coverpage_Lil_FY04 Plan Book_CA WD1 Flash Charts - Sep'05_Acquisition Schedules" xfId="800" xr:uid="{00000000-0005-0000-0000-000009020000}"/>
    <cellStyle name="_Biz Metrics coverpage_Lil_P12 Jul FY03 ASIA PAC BOOK FCST - Final" xfId="801" xr:uid="{00000000-0005-0000-0000-00000A020000}"/>
    <cellStyle name="_Biz Metrics coverpage_Lil_P12 Jul FY03 ASIA PAC BOOK FCST - Final_Acquisition Schedules" xfId="802" xr:uid="{00000000-0005-0000-0000-00000B020000}"/>
    <cellStyle name="_Biz Metrics coverpage_Lil_P12 Jul FY03 ASIA PAC BOOK FCST - Final_APAC AS Aug'05 WD3 Flash" xfId="803" xr:uid="{00000000-0005-0000-0000-00000C020000}"/>
    <cellStyle name="_Biz Metrics coverpage_Lil_P12 Jul FY03 ASIA PAC BOOK FCST - Final_APAC AS Aug'05 WD3 Flash_Acquisition Schedules" xfId="804" xr:uid="{00000000-0005-0000-0000-00000D020000}"/>
    <cellStyle name="_Biz Metrics coverpage_Lil_P12 Jul FY03 ASIA PAC BOOK FCST - Final_AS WD1 Flash Charts - Apr'05" xfId="805" xr:uid="{00000000-0005-0000-0000-00000E020000}"/>
    <cellStyle name="_Biz Metrics coverpage_Lil_P12 Jul FY03 ASIA PAC BOOK FCST - Final_AS WD1 Flash Charts - Apr'05_Acquisition Schedules" xfId="806" xr:uid="{00000000-0005-0000-0000-00000F020000}"/>
    <cellStyle name="_Biz Metrics coverpage_Lil_P12 Jul FY03 ASIA PAC BOOK FCST - Final_AS WD1 Flash Charts - May'05" xfId="807" xr:uid="{00000000-0005-0000-0000-000010020000}"/>
    <cellStyle name="_Biz Metrics coverpage_Lil_P12 Jul FY03 ASIA PAC BOOK FCST - Final_AS WD1 Flash Charts - May'05_Acquisition Schedules" xfId="808" xr:uid="{00000000-0005-0000-0000-000011020000}"/>
    <cellStyle name="_Biz Metrics coverpage_Lil_P12 Jul FY03 ASIA PAC BOOK FCST - Final_AS WD3 Flash Charts - Apr'05" xfId="809" xr:uid="{00000000-0005-0000-0000-000012020000}"/>
    <cellStyle name="_Biz Metrics coverpage_Lil_P12 Jul FY03 ASIA PAC BOOK FCST - Final_AS WD3 Flash Charts - Apr'05_Acquisition Schedules" xfId="810" xr:uid="{00000000-0005-0000-0000-000013020000}"/>
    <cellStyle name="_Biz Metrics coverpage_Lil_P12 Jul FY03 ASIA PAC BOOK FCST - Final_AS WD3 Flash Charts - Mar'05v1" xfId="811" xr:uid="{00000000-0005-0000-0000-000014020000}"/>
    <cellStyle name="_Biz Metrics coverpage_Lil_P12 Jul FY03 ASIA PAC BOOK FCST - Final_AS WD3 Flash Charts - Mar'05v1_Acquisition Schedules" xfId="812" xr:uid="{00000000-0005-0000-0000-000015020000}"/>
    <cellStyle name="_Biz Metrics coverpage_Lil_P12 Jul FY03 ASIA PAC BOOK FCST - Final_CA WD1 Flash Charts - Sep'05" xfId="813" xr:uid="{00000000-0005-0000-0000-000016020000}"/>
    <cellStyle name="_Biz Metrics coverpage_Lil_P12 Jul FY03 ASIA PAC BOOK FCST - Final_CA WD1 Flash Charts - Sep'05_Acquisition Schedules" xfId="814" xr:uid="{00000000-0005-0000-0000-000017020000}"/>
    <cellStyle name="_bkg$" xfId="815" xr:uid="{00000000-0005-0000-0000-000018020000}"/>
    <cellStyle name="_bkg$ 2" xfId="816" xr:uid="{00000000-0005-0000-0000-000019020000}"/>
    <cellStyle name="_Book1" xfId="817" xr:uid="{00000000-0005-0000-0000-00001A020000}"/>
    <cellStyle name="_Book1 2" xfId="818" xr:uid="{00000000-0005-0000-0000-00001B020000}"/>
    <cellStyle name="_Book1 3" xfId="819" xr:uid="{00000000-0005-0000-0000-00001C020000}"/>
    <cellStyle name="_Book1 4" xfId="820" xr:uid="{00000000-0005-0000-0000-00001D020000}"/>
    <cellStyle name="_Book1 5" xfId="821" xr:uid="{00000000-0005-0000-0000-00001E020000}"/>
    <cellStyle name="_Book1 6" xfId="822" xr:uid="{00000000-0005-0000-0000-00001F020000}"/>
    <cellStyle name="_Book1 7" xfId="823" xr:uid="{00000000-0005-0000-0000-000020020000}"/>
    <cellStyle name="_Book1 8" xfId="824" xr:uid="{00000000-0005-0000-0000-000021020000}"/>
    <cellStyle name="_Book1_Acquisition Schedules" xfId="825" xr:uid="{00000000-0005-0000-0000-000022020000}"/>
    <cellStyle name="_Book2" xfId="826" xr:uid="{00000000-0005-0000-0000-000023020000}"/>
    <cellStyle name="_Book2 2" xfId="827" xr:uid="{00000000-0005-0000-0000-000024020000}"/>
    <cellStyle name="_Book3" xfId="828" xr:uid="{00000000-0005-0000-0000-000025020000}"/>
    <cellStyle name="_Book3_1" xfId="829" xr:uid="{00000000-0005-0000-0000-000026020000}"/>
    <cellStyle name="_Book3_Supply Chain Bridge Q4 07" xfId="830" xr:uid="{00000000-0005-0000-0000-000027020000}"/>
    <cellStyle name="_Bookings details" xfId="831" xr:uid="{00000000-0005-0000-0000-000028020000}"/>
    <cellStyle name="_Bookings details_Acquisition Schedules" xfId="832" xr:uid="{00000000-0005-0000-0000-000029020000}"/>
    <cellStyle name="_Bridge Analysis" xfId="833" xr:uid="{00000000-0005-0000-0000-00002A020000}"/>
    <cellStyle name="_Bridge Analysis - Non-normalized" xfId="834" xr:uid="{00000000-0005-0000-0000-00002B020000}"/>
    <cellStyle name="_bridge workbook (ISBU)" xfId="835" xr:uid="{00000000-0005-0000-0000-00002C020000}"/>
    <cellStyle name="_BU SUMMARY from i2 05.02.07" xfId="836" xr:uid="{00000000-0005-0000-0000-00002D020000}"/>
    <cellStyle name="_BU SUMMARY from i2 05.02.07 2" xfId="837" xr:uid="{00000000-0005-0000-0000-00002E020000}"/>
    <cellStyle name="_Budget Scenarios with Different Net Shipments Apr 28" xfId="838" xr:uid="{00000000-0005-0000-0000-00002F020000}"/>
    <cellStyle name="_Budget Scenarios with Different Net Shipments Apr 28 2" xfId="839" xr:uid="{00000000-0005-0000-0000-000030020000}"/>
    <cellStyle name="_Budget Scenarios with Different Net Shipments Apr 28 3" xfId="840" xr:uid="{00000000-0005-0000-0000-000031020000}"/>
    <cellStyle name="_Budget Scenarios with Different Net Shipments Apr 28 4" xfId="841" xr:uid="{00000000-0005-0000-0000-000032020000}"/>
    <cellStyle name="_Budget Scenarios with Different Net Shipments Apr 28 5" xfId="842" xr:uid="{00000000-0005-0000-0000-000033020000}"/>
    <cellStyle name="_Budget Scenarios with Different Net Shipments Apr 28 6" xfId="843" xr:uid="{00000000-0005-0000-0000-000034020000}"/>
    <cellStyle name="_Budget Scenarios with Different Net Shipments Apr 28 7" xfId="844" xr:uid="{00000000-0005-0000-0000-000035020000}"/>
    <cellStyle name="_Budget Scenarios with Different Net Shipments Apr 28 8" xfId="845" xr:uid="{00000000-0005-0000-0000-000036020000}"/>
    <cellStyle name="_Budget Scenarios with Different Net Shipments Apr 28_Acquisition Schedules" xfId="846" xr:uid="{00000000-0005-0000-0000-000037020000}"/>
    <cellStyle name="_BV WIP Commentary -- Jul'05" xfId="847" xr:uid="{00000000-0005-0000-0000-000038020000}"/>
    <cellStyle name="_BV WIP Commentary -- Jul'05_Acquisition Schedules" xfId="848" xr:uid="{00000000-0005-0000-0000-000039020000}"/>
    <cellStyle name="_CA &amp; Linksys &amp; Warranty" xfId="849" xr:uid="{00000000-0005-0000-0000-00003A020000}"/>
    <cellStyle name="_CA &amp; Linksys &amp; Warranty 2" xfId="850" xr:uid="{00000000-0005-0000-0000-00003B020000}"/>
    <cellStyle name="_CA &amp; Linksys &amp; Warranty 3" xfId="851" xr:uid="{00000000-0005-0000-0000-00003C020000}"/>
    <cellStyle name="_CA &amp; Linksys &amp; Warranty 4" xfId="852" xr:uid="{00000000-0005-0000-0000-00003D020000}"/>
    <cellStyle name="_CA &amp; Linksys &amp; Warranty 5" xfId="853" xr:uid="{00000000-0005-0000-0000-00003E020000}"/>
    <cellStyle name="_CA &amp; Linksys &amp; Warranty 6" xfId="854" xr:uid="{00000000-0005-0000-0000-00003F020000}"/>
    <cellStyle name="_CA &amp; Linksys &amp; Warranty 7" xfId="855" xr:uid="{00000000-0005-0000-0000-000040020000}"/>
    <cellStyle name="_CA ESMB Apr'02 Fcst Pack" xfId="856" xr:uid="{00000000-0005-0000-0000-000041020000}"/>
    <cellStyle name="_CA ESMB Apr'02 Fcst Pack_Acquisition Schedules" xfId="857" xr:uid="{00000000-0005-0000-0000-000042020000}"/>
    <cellStyle name="_CA to RL report template" xfId="858" xr:uid="{00000000-0005-0000-0000-000043020000}"/>
    <cellStyle name="_CA to RL report template_Acquisition Schedules" xfId="859" xr:uid="{00000000-0005-0000-0000-000044020000}"/>
    <cellStyle name="_CA WW CONSOL Jun06 WD+2.v2" xfId="860" xr:uid="{00000000-0005-0000-0000-000045020000}"/>
    <cellStyle name="_CA WW CONSOL Jun06 WD+2.v2_Acquisition Schedules" xfId="861" xr:uid="{00000000-0005-0000-0000-000046020000}"/>
    <cellStyle name="_CA_DB_APAC_Nov02(update)" xfId="862" xr:uid="{00000000-0005-0000-0000-000047020000}"/>
    <cellStyle name="_CA_DB_APAC_Nov02(update)_Acquisition Schedules" xfId="863" xr:uid="{00000000-0005-0000-0000-000048020000}"/>
    <cellStyle name="_CA_DB_APAC_Nov02(update)_ANZ FY04 Goaling" xfId="864" xr:uid="{00000000-0005-0000-0000-000049020000}"/>
    <cellStyle name="_CA_DB_APAC_Nov02(update)_ANZ FY04 Goaling_Acquisition Schedules" xfId="865" xr:uid="{00000000-0005-0000-0000-00004A020000}"/>
    <cellStyle name="_CA_DB_APAC_Nov02(update)_APAC AS Aug'05 WD3 Flash" xfId="866" xr:uid="{00000000-0005-0000-0000-00004B020000}"/>
    <cellStyle name="_CA_DB_APAC_Nov02(update)_APAC AS Aug'05 WD3 Flash_Acquisition Schedules" xfId="867" xr:uid="{00000000-0005-0000-0000-00004C020000}"/>
    <cellStyle name="_CA_DB_APAC_Nov02(update)_APAC Support Bookings - May03" xfId="868" xr:uid="{00000000-0005-0000-0000-00004D020000}"/>
    <cellStyle name="_CA_DB_APAC_Nov02(update)_APAC Support Bookings - May03_Acquisition Schedules" xfId="869" xr:uid="{00000000-0005-0000-0000-00004E020000}"/>
    <cellStyle name="_CA_DB_APAC_Nov02(update)_APAC Weekly Commit - FY04Q2W01" xfId="870" xr:uid="{00000000-0005-0000-0000-00004F020000}"/>
    <cellStyle name="_CA_DB_APAC_Nov02(update)_APAC Weekly Commit - FY04Q2W01_Acquisition Schedules" xfId="871" xr:uid="{00000000-0005-0000-0000-000050020000}"/>
    <cellStyle name="_CA_DB_APAC_Nov02(update)_AS WD1 Flash Charts - Apr'05" xfId="872" xr:uid="{00000000-0005-0000-0000-000051020000}"/>
    <cellStyle name="_CA_DB_APAC_Nov02(update)_AS WD1 Flash Charts - Apr'05_Acquisition Schedules" xfId="873" xr:uid="{00000000-0005-0000-0000-000052020000}"/>
    <cellStyle name="_CA_DB_APAC_Nov02(update)_AS WD1 Flash Charts - May'05" xfId="874" xr:uid="{00000000-0005-0000-0000-000053020000}"/>
    <cellStyle name="_CA_DB_APAC_Nov02(update)_AS WD1 Flash Charts - May'05_Acquisition Schedules" xfId="875" xr:uid="{00000000-0005-0000-0000-000054020000}"/>
    <cellStyle name="_CA_DB_APAC_Nov02(update)_AS WD3 Flash Charts - Apr'05" xfId="876" xr:uid="{00000000-0005-0000-0000-000055020000}"/>
    <cellStyle name="_CA_DB_APAC_Nov02(update)_AS WD3 Flash Charts - Apr'05_Acquisition Schedules" xfId="877" xr:uid="{00000000-0005-0000-0000-000056020000}"/>
    <cellStyle name="_CA_DB_APAC_Nov02(update)_AS WD3 Flash Charts - Mar'05v1" xfId="878" xr:uid="{00000000-0005-0000-0000-000057020000}"/>
    <cellStyle name="_CA_DB_APAC_Nov02(update)_AS WD3 Flash Charts - Mar'05v1_Acquisition Schedules" xfId="879" xr:uid="{00000000-0005-0000-0000-000058020000}"/>
    <cellStyle name="_CA_DB_APAC_Nov02(update)_CA WD1 Flash Charts - Sep'05" xfId="880" xr:uid="{00000000-0005-0000-0000-000059020000}"/>
    <cellStyle name="_CA_DB_APAC_Nov02(update)_CA WD1 Flash Charts - Sep'05_Acquisition Schedules" xfId="881" xr:uid="{00000000-0005-0000-0000-00005A020000}"/>
    <cellStyle name="_CA_DB_APAC_Nov02(update)_CAWW Bookings Bridge Mar02" xfId="882" xr:uid="{00000000-0005-0000-0000-00005B020000}"/>
    <cellStyle name="_CA_DB_APAC_Nov02(update)_CAWW Bookings Bridge Mar02_Acquisition Schedules" xfId="883" xr:uid="{00000000-0005-0000-0000-00005C020000}"/>
    <cellStyle name="_CA_DB_APAC_Nov02(update)_Forecast Accuracy &amp; Linearity" xfId="884" xr:uid="{00000000-0005-0000-0000-00005D020000}"/>
    <cellStyle name="_CA_DB_APAC_Nov02(update)_Forecast Accuracy &amp; Linearity_Acquisition Schedules" xfId="885" xr:uid="{00000000-0005-0000-0000-00005E020000}"/>
    <cellStyle name="_CA_DB_APAC_Nov02(update)_FY04 Korea Goaling" xfId="886" xr:uid="{00000000-0005-0000-0000-00005F020000}"/>
    <cellStyle name="_CA_DB_APAC_Nov02(update)_FY04 Korea Goaling_Acquisition Schedules" xfId="887" xr:uid="{00000000-0005-0000-0000-000060020000}"/>
    <cellStyle name="_CA_DB_APAC_Nov02(update)_JAPAN Support Bookings -Aug02" xfId="888" xr:uid="{00000000-0005-0000-0000-000061020000}"/>
    <cellStyle name="_CA_DB_APAC_Nov02(update)_JAPAN Support Bookings -Aug02_Acquisition Schedules" xfId="889" xr:uid="{00000000-0005-0000-0000-000062020000}"/>
    <cellStyle name="_CA_DB_APAC_Nov02(update)_WD1APAC Summary-26-04-05 FY05 ------1" xfId="890" xr:uid="{00000000-0005-0000-0000-000063020000}"/>
    <cellStyle name="_CA_DB_APAC_Nov02(update)_WD1APAC Summary-26-04-05 FY05 ------1_Acquisition Schedules" xfId="891" xr:uid="{00000000-0005-0000-0000-000064020000}"/>
    <cellStyle name="_CA_ManualRevAmort_Apr04" xfId="892" xr:uid="{00000000-0005-0000-0000-000065020000}"/>
    <cellStyle name="_CA_ManualRevAmort_Apr04_Acquisition Schedules" xfId="893" xr:uid="{00000000-0005-0000-0000-000066020000}"/>
    <cellStyle name="_CA_ManualRevAmort_Apr041" xfId="894" xr:uid="{00000000-0005-0000-0000-000067020000}"/>
    <cellStyle name="_CA_ManualRevAmort_Apr041_Acquisition Schedules" xfId="895" xr:uid="{00000000-0005-0000-0000-000068020000}"/>
    <cellStyle name="_CA_ManualRevAmort_Apr05" xfId="896" xr:uid="{00000000-0005-0000-0000-000069020000}"/>
    <cellStyle name="_CA_ManualRevAmort_Apr05_Acquisition Schedules" xfId="897" xr:uid="{00000000-0005-0000-0000-00006A020000}"/>
    <cellStyle name="_CA_ManualRevAmort_Apr06_wfy07detail" xfId="898" xr:uid="{00000000-0005-0000-0000-00006B020000}"/>
    <cellStyle name="_CA_ManualRevAmort_Apr06_wfy07detail_Acquisition Schedules" xfId="899" xr:uid="{00000000-0005-0000-0000-00006C020000}"/>
    <cellStyle name="_CA_ManualRevAmort_Aug05" xfId="900" xr:uid="{00000000-0005-0000-0000-00006D020000}"/>
    <cellStyle name="_CA_ManualRevAmort_Aug05_Acquisition Schedules" xfId="901" xr:uid="{00000000-0005-0000-0000-00006E020000}"/>
    <cellStyle name="_CA_ManualRevAmort_Aug06 (3)" xfId="902" xr:uid="{00000000-0005-0000-0000-00006F020000}"/>
    <cellStyle name="_CA_ManualRevAmort_Aug06 (3)_Acquisition Schedules" xfId="903" xr:uid="{00000000-0005-0000-0000-000070020000}"/>
    <cellStyle name="_CA_ManualRevAmort_Dec04" xfId="904" xr:uid="{00000000-0005-0000-0000-000071020000}"/>
    <cellStyle name="_CA_ManualRevAmort_Dec04_Acquisition Schedules" xfId="905" xr:uid="{00000000-0005-0000-0000-000072020000}"/>
    <cellStyle name="_CA_ManualRevAmort_Dec05" xfId="906" xr:uid="{00000000-0005-0000-0000-000073020000}"/>
    <cellStyle name="_CA_ManualRevAmort_Dec05_Acquisition Schedules" xfId="907" xr:uid="{00000000-0005-0000-0000-000074020000}"/>
    <cellStyle name="_CA_ManualRevAmort_Dec06_wfy07detail" xfId="908" xr:uid="{00000000-0005-0000-0000-000075020000}"/>
    <cellStyle name="_CA_ManualRevAmort_Dec06_wfy07detail_Acquisition Schedules" xfId="909" xr:uid="{00000000-0005-0000-0000-000076020000}"/>
    <cellStyle name="_CA_ManualRevAmort_Feb04" xfId="910" xr:uid="{00000000-0005-0000-0000-000077020000}"/>
    <cellStyle name="_CA_ManualRevAmort_Feb04_Acquisition Schedules" xfId="911" xr:uid="{00000000-0005-0000-0000-000078020000}"/>
    <cellStyle name="_CA_ManualRevAmort_Feb05" xfId="912" xr:uid="{00000000-0005-0000-0000-000079020000}"/>
    <cellStyle name="_CA_ManualRevAmort_Feb05_Acquisition Schedules" xfId="913" xr:uid="{00000000-0005-0000-0000-00007A020000}"/>
    <cellStyle name="_CA_ManualRevAmort_Feb06_JB" xfId="914" xr:uid="{00000000-0005-0000-0000-00007B020000}"/>
    <cellStyle name="_CA_ManualRevAmort_Feb06_JB_Acquisition Schedules" xfId="915" xr:uid="{00000000-0005-0000-0000-00007C020000}"/>
    <cellStyle name="_CA_ManualRevAmort_Jan04" xfId="916" xr:uid="{00000000-0005-0000-0000-00007D020000}"/>
    <cellStyle name="_CA_ManualRevAmort_Jan04_Acquisition Schedules" xfId="917" xr:uid="{00000000-0005-0000-0000-00007E020000}"/>
    <cellStyle name="_CA_ManualRevAmort_Jan05" xfId="918" xr:uid="{00000000-0005-0000-0000-00007F020000}"/>
    <cellStyle name="_CA_ManualRevAmort_Jan05_Acquisition Schedules" xfId="919" xr:uid="{00000000-0005-0000-0000-000080020000}"/>
    <cellStyle name="_CA_ManualRevAmort_Jan06_wfy07detail" xfId="920" xr:uid="{00000000-0005-0000-0000-000081020000}"/>
    <cellStyle name="_CA_ManualRevAmort_Jan06_wfy07detail_Acquisition Schedules" xfId="921" xr:uid="{00000000-0005-0000-0000-000082020000}"/>
    <cellStyle name="_CA_ManualRevAmort_Jul04" xfId="922" xr:uid="{00000000-0005-0000-0000-000083020000}"/>
    <cellStyle name="_CA_ManualRevAmort_Jul04_Acquisition Schedules" xfId="923" xr:uid="{00000000-0005-0000-0000-000084020000}"/>
    <cellStyle name="_CA_ManualRevAmort_Jul05 (2)" xfId="924" xr:uid="{00000000-0005-0000-0000-000085020000}"/>
    <cellStyle name="_CA_ManualRevAmort_Jul05 (2)_Acquisition Schedules" xfId="925" xr:uid="{00000000-0005-0000-0000-000086020000}"/>
    <cellStyle name="_CA_ManualRevAmort_Jul05 (3)" xfId="926" xr:uid="{00000000-0005-0000-0000-000087020000}"/>
    <cellStyle name="_CA_ManualRevAmort_Jul05 (3)_Acquisition Schedules" xfId="927" xr:uid="{00000000-0005-0000-0000-000088020000}"/>
    <cellStyle name="_CA_ManualRevAmort_Jul05 (4)" xfId="928" xr:uid="{00000000-0005-0000-0000-000089020000}"/>
    <cellStyle name="_CA_ManualRevAmort_Jul05 (4)_Acquisition Schedules" xfId="929" xr:uid="{00000000-0005-0000-0000-00008A020000}"/>
    <cellStyle name="_CA_ManualRevAmort_Jul06_wfy07detail" xfId="930" xr:uid="{00000000-0005-0000-0000-00008B020000}"/>
    <cellStyle name="_CA_ManualRevAmort_Jul06_wfy07detail_Acquisition Schedules" xfId="931" xr:uid="{00000000-0005-0000-0000-00008C020000}"/>
    <cellStyle name="_CA_ManualRevAmort_Jun04" xfId="932" xr:uid="{00000000-0005-0000-0000-00008D020000}"/>
    <cellStyle name="_CA_ManualRevAmort_Jun04_Acquisition Schedules" xfId="933" xr:uid="{00000000-0005-0000-0000-00008E020000}"/>
    <cellStyle name="_CA_ManualRevAmort_Jun05" xfId="934" xr:uid="{00000000-0005-0000-0000-00008F020000}"/>
    <cellStyle name="_CA_ManualRevAmort_Jun05_Acquisition Schedules" xfId="935" xr:uid="{00000000-0005-0000-0000-000090020000}"/>
    <cellStyle name="_CA_ManualRevAmort_Jun06_wfy07detail" xfId="936" xr:uid="{00000000-0005-0000-0000-000091020000}"/>
    <cellStyle name="_CA_ManualRevAmort_Jun06_wfy07detail_Acquisition Schedules" xfId="937" xr:uid="{00000000-0005-0000-0000-000092020000}"/>
    <cellStyle name="_CA_ManualRevAmort_Mar04" xfId="938" xr:uid="{00000000-0005-0000-0000-000093020000}"/>
    <cellStyle name="_CA_ManualRevAmort_Mar04_Acquisition Schedules" xfId="939" xr:uid="{00000000-0005-0000-0000-000094020000}"/>
    <cellStyle name="_CA_ManualRevAmort_Mar051" xfId="940" xr:uid="{00000000-0005-0000-0000-000095020000}"/>
    <cellStyle name="_CA_ManualRevAmort_Mar051_Acquisition Schedules" xfId="941" xr:uid="{00000000-0005-0000-0000-000096020000}"/>
    <cellStyle name="_CA_ManualRevAmort_Mar06_wfy07detail" xfId="942" xr:uid="{00000000-0005-0000-0000-000097020000}"/>
    <cellStyle name="_CA_ManualRevAmort_Mar06_wfy07detail_Acquisition Schedules" xfId="943" xr:uid="{00000000-0005-0000-0000-000098020000}"/>
    <cellStyle name="_CA_ManualRevAmort_May04" xfId="944" xr:uid="{00000000-0005-0000-0000-000099020000}"/>
    <cellStyle name="_CA_ManualRevAmort_May04_Acquisition Schedules" xfId="945" xr:uid="{00000000-0005-0000-0000-00009A020000}"/>
    <cellStyle name="_CA_ManualRevAmort_May05" xfId="946" xr:uid="{00000000-0005-0000-0000-00009B020000}"/>
    <cellStyle name="_CA_ManualRevAmort_May05_Acquisition Schedules" xfId="947" xr:uid="{00000000-0005-0000-0000-00009C020000}"/>
    <cellStyle name="_CA_ManualRevAmort_Nov05" xfId="948" xr:uid="{00000000-0005-0000-0000-00009D020000}"/>
    <cellStyle name="_CA_ManualRevAmort_Nov05_Acquisition Schedules" xfId="949" xr:uid="{00000000-0005-0000-0000-00009E020000}"/>
    <cellStyle name="_CA_ManualRevAmort_Oct05" xfId="950" xr:uid="{00000000-0005-0000-0000-00009F020000}"/>
    <cellStyle name="_CA_ManualRevAmort_Oct05_Acquisition Schedules" xfId="951" xr:uid="{00000000-0005-0000-0000-0000A0020000}"/>
    <cellStyle name="_CA_ManualRevAmort_Oct06_wfy07detail" xfId="952" xr:uid="{00000000-0005-0000-0000-0000A1020000}"/>
    <cellStyle name="_CA_ManualRevAmort_Oct06_wfy07detail_Acquisition Schedules" xfId="953" xr:uid="{00000000-0005-0000-0000-0000A2020000}"/>
    <cellStyle name="_CA_ManualRevAmort_Sep05" xfId="954" xr:uid="{00000000-0005-0000-0000-0000A3020000}"/>
    <cellStyle name="_CA_ManualRevAmort_Sep05_Acquisition Schedules" xfId="955" xr:uid="{00000000-0005-0000-0000-0000A4020000}"/>
    <cellStyle name="_Cable Modem Sales Report 8.27.07 revised" xfId="956" xr:uid="{00000000-0005-0000-0000-0000A5020000}"/>
    <cellStyle name="_Cable Modem Sales Report 8.27.07 revised 2" xfId="957" xr:uid="{00000000-0005-0000-0000-0000A6020000}"/>
    <cellStyle name="_CA-EMEA-FY03 Growth" xfId="958" xr:uid="{00000000-0005-0000-0000-0000A7020000}"/>
    <cellStyle name="_CA-EMEA-FY03 Growth_Acquisition Schedules" xfId="959" xr:uid="{00000000-0005-0000-0000-0000A8020000}"/>
    <cellStyle name="_CAWW Bookings Bridge Mar02" xfId="960" xr:uid="{00000000-0005-0000-0000-0000A9020000}"/>
    <cellStyle name="_CAWW Bookings Bridge Mar02_Acquisition Schedules" xfId="961" xr:uid="{00000000-0005-0000-0000-0000AA020000}"/>
    <cellStyle name="_CAWW Bookings Bridge Mar02_JAPAN Support Bookings -Aug02" xfId="962" xr:uid="{00000000-0005-0000-0000-0000AB020000}"/>
    <cellStyle name="_CAWW Bookings Bridge Mar02_JAPAN Support Bookings -Aug02_Acquisition Schedules" xfId="963" xr:uid="{00000000-0005-0000-0000-0000AC020000}"/>
    <cellStyle name="_CAWW Support Bookings - June02" xfId="964" xr:uid="{00000000-0005-0000-0000-0000AD020000}"/>
    <cellStyle name="_CAWW Support Bookings - June02 2" xfId="965" xr:uid="{00000000-0005-0000-0000-0000AE020000}"/>
    <cellStyle name="_CAWW Support Bookings - June02 3" xfId="966" xr:uid="{00000000-0005-0000-0000-0000AF020000}"/>
    <cellStyle name="_CAWW Support Bookings - June02 4" xfId="967" xr:uid="{00000000-0005-0000-0000-0000B0020000}"/>
    <cellStyle name="_CAWW Support Bookings - June02 5" xfId="968" xr:uid="{00000000-0005-0000-0000-0000B1020000}"/>
    <cellStyle name="_CAWW Support Bookings - June02 6" xfId="969" xr:uid="{00000000-0005-0000-0000-0000B2020000}"/>
    <cellStyle name="_CAWW Support Bookings - June02 7" xfId="970" xr:uid="{00000000-0005-0000-0000-0000B3020000}"/>
    <cellStyle name="_CAWW Support Bookings - June02 8" xfId="971" xr:uid="{00000000-0005-0000-0000-0000B4020000}"/>
    <cellStyle name="_CAWW Support Bookings - June02_Acquisition Schedules" xfId="972" xr:uid="{00000000-0005-0000-0000-0000B5020000}"/>
    <cellStyle name="_CDO CM_DM FCST Template" xfId="973" xr:uid="{00000000-0005-0000-0000-0000B6020000}"/>
    <cellStyle name="_CFO Commit Models 031405" xfId="974" xr:uid="{00000000-0005-0000-0000-0000B7020000}"/>
    <cellStyle name="_CFO Commit Models 040105" xfId="975" xr:uid="{00000000-0005-0000-0000-0000B8020000}"/>
    <cellStyle name="_CFO Commit Models SBv12" xfId="976" xr:uid="{00000000-0005-0000-0000-0000B9020000}"/>
    <cellStyle name="_Cisco Q2 FY'07 P&amp;L" xfId="977" xr:uid="{00000000-0005-0000-0000-0000BA020000}"/>
    <cellStyle name="_Cisco Q2 FY'07 P&amp;L 2" xfId="978" xr:uid="{00000000-0005-0000-0000-0000BB020000}"/>
    <cellStyle name="_Cisco Q2 FY'07 P&amp;L 3" xfId="979" xr:uid="{00000000-0005-0000-0000-0000BC020000}"/>
    <cellStyle name="_Cisco Q2 FY'07 P&amp;L 4" xfId="980" xr:uid="{00000000-0005-0000-0000-0000BD020000}"/>
    <cellStyle name="_Cisco Q2 FY'07 P&amp;L 5" xfId="981" xr:uid="{00000000-0005-0000-0000-0000BE020000}"/>
    <cellStyle name="_Cisco Q2 FY'07 P&amp;L 6" xfId="982" xr:uid="{00000000-0005-0000-0000-0000BF020000}"/>
    <cellStyle name="_Cisco Q2 FY'07 P&amp;L 7" xfId="983" xr:uid="{00000000-0005-0000-0000-0000C0020000}"/>
    <cellStyle name="_Cisco Q2 FY'07 P&amp;L 8" xfId="984" xr:uid="{00000000-0005-0000-0000-0000C1020000}"/>
    <cellStyle name="_Cisco WebEx - Proforma PL_103007v1" xfId="985" xr:uid="{00000000-0005-0000-0000-0000C2020000}"/>
    <cellStyle name="_Cisco WebEx - Proforma PL_112107" xfId="986" xr:uid="{00000000-0005-0000-0000-0000C3020000}"/>
    <cellStyle name="_Cisco WebEx - Proforma PL_112707" xfId="987" xr:uid="{00000000-0005-0000-0000-0000C4020000}"/>
    <cellStyle name="_Cisco WebEx - Proforma PL_12-21-07" xfId="988" xr:uid="{00000000-0005-0000-0000-0000C5020000}"/>
    <cellStyle name="_Cisco WebEx - Proforma PL_2005 - 2007" xfId="989" xr:uid="{00000000-0005-0000-0000-0000C6020000}"/>
    <cellStyle name="_Cisco WIP Oct Kitted" xfId="990" xr:uid="{00000000-0005-0000-0000-0000C7020000}"/>
    <cellStyle name="_Cisco-Linksys Performance Summary July 05" xfId="991" xr:uid="{00000000-0005-0000-0000-0000C8020000}"/>
    <cellStyle name="_Cisco-Linksys Performance Summary July 05 2" xfId="992" xr:uid="{00000000-0005-0000-0000-0000C9020000}"/>
    <cellStyle name="_Cisco-Linksys Performance Summary July 05 3" xfId="993" xr:uid="{00000000-0005-0000-0000-0000CA020000}"/>
    <cellStyle name="_Cisco-Linksys Performance Summary July 05 4" xfId="994" xr:uid="{00000000-0005-0000-0000-0000CB020000}"/>
    <cellStyle name="_Cisco-Linksys Performance Summary July 05 5" xfId="995" xr:uid="{00000000-0005-0000-0000-0000CC020000}"/>
    <cellStyle name="_Cisco-Linksys Performance Summary July 05 6" xfId="996" xr:uid="{00000000-0005-0000-0000-0000CD020000}"/>
    <cellStyle name="_Cisco-Linksys Performance Summary July 05 7" xfId="997" xr:uid="{00000000-0005-0000-0000-0000CE020000}"/>
    <cellStyle name="_Cisco-Linksys Performance Summary July 05 8" xfId="998" xr:uid="{00000000-0005-0000-0000-0000CF020000}"/>
    <cellStyle name="_Cisco-Linksys Performance Summary July 05_Acquisition Schedules" xfId="999" xr:uid="{00000000-0005-0000-0000-0000D0020000}"/>
    <cellStyle name="_Close package Inventory Trend" xfId="1000" xr:uid="{00000000-0005-0000-0000-0000D1020000}"/>
    <cellStyle name="_Close package Inventory Trend 2" xfId="1001" xr:uid="{00000000-0005-0000-0000-0000D2020000}"/>
    <cellStyle name="_Close package Inventory Trend 3" xfId="1002" xr:uid="{00000000-0005-0000-0000-0000D3020000}"/>
    <cellStyle name="_Close package Inventory Trend 4" xfId="1003" xr:uid="{00000000-0005-0000-0000-0000D4020000}"/>
    <cellStyle name="_Close package Inventory Trend 5" xfId="1004" xr:uid="{00000000-0005-0000-0000-0000D5020000}"/>
    <cellStyle name="_Close package Inventory Trend 6" xfId="1005" xr:uid="{00000000-0005-0000-0000-0000D6020000}"/>
    <cellStyle name="_Close package Inventory Trend 7" xfId="1006" xr:uid="{00000000-0005-0000-0000-0000D7020000}"/>
    <cellStyle name="_Close package Inventory Trend 8" xfId="1007" xr:uid="{00000000-0005-0000-0000-0000D8020000}"/>
    <cellStyle name="_Close package Inventory Trend_Acquisition Schedules" xfId="1008" xr:uid="{00000000-0005-0000-0000-0000D9020000}"/>
    <cellStyle name="_CM E&amp;O by BU Dec 05 Summary" xfId="1009" xr:uid="{00000000-0005-0000-0000-0000DA020000}"/>
    <cellStyle name="_CM E&amp;O by BU Nov 05 Summary" xfId="1010" xr:uid="{00000000-0005-0000-0000-0000DB020000}"/>
    <cellStyle name="_CMTSBU Dec FY08 Reconciliation" xfId="1011" xr:uid="{00000000-0005-0000-0000-0000DC020000}"/>
    <cellStyle name="_CMTSBU Dec FY08 Reconciliation 2" xfId="1012" xr:uid="{00000000-0005-0000-0000-0000DD020000}"/>
    <cellStyle name="_CMTSBU Feb FY07 Reconciliation" xfId="1013" xr:uid="{00000000-0005-0000-0000-0000DE020000}"/>
    <cellStyle name="_CMTSBU Feb FY07 Reconciliation 2" xfId="1014" xr:uid="{00000000-0005-0000-0000-0000DF020000}"/>
    <cellStyle name="_CMTSBU Jul FY07 Reconciliation" xfId="1015" xr:uid="{00000000-0005-0000-0000-0000E0020000}"/>
    <cellStyle name="_CMTSBU Jul FY07 Reconciliation 2" xfId="1016" xr:uid="{00000000-0005-0000-0000-0000E1020000}"/>
    <cellStyle name="_CMTSBU Mar FY07 Reconciliation" xfId="1017" xr:uid="{00000000-0005-0000-0000-0000E2020000}"/>
    <cellStyle name="_CMTSBU Mar FY07 Reconciliation 2" xfId="1018" xr:uid="{00000000-0005-0000-0000-0000E3020000}"/>
    <cellStyle name="_CMTSBU May FY07 Reconciliation" xfId="1019" xr:uid="{00000000-0005-0000-0000-0000E4020000}"/>
    <cellStyle name="_CMTSBU May FY07 Reconciliation 2" xfId="1020" xr:uid="{00000000-0005-0000-0000-0000E5020000}"/>
    <cellStyle name="_CMTSBU Nov FY08 Reconciliation" xfId="1021" xr:uid="{00000000-0005-0000-0000-0000E6020000}"/>
    <cellStyle name="_CMTSBU Nov FY08 Reconciliation 2" xfId="1022" xr:uid="{00000000-0005-0000-0000-0000E7020000}"/>
    <cellStyle name="_CMTSBU Sep FY08 Reconciliation" xfId="1023" xr:uid="{00000000-0005-0000-0000-0000E8020000}"/>
    <cellStyle name="_CMTSBU Sep FY08 Reconciliation 2" xfId="1024" xr:uid="{00000000-0005-0000-0000-0000E9020000}"/>
    <cellStyle name="_CMTSBU_Fcst_Aug_FY08_Details_01.08.07" xfId="1025" xr:uid="{00000000-0005-0000-0000-0000EA020000}"/>
    <cellStyle name="_CMTSBU_Fcst_Aug_FY08_Details_01.08.07 2" xfId="1026" xr:uid="{00000000-0005-0000-0000-0000EB020000}"/>
    <cellStyle name="_Comma" xfId="1027" xr:uid="{00000000-0005-0000-0000-0000EC020000}"/>
    <cellStyle name="_Comma_AVP" xfId="1028" xr:uid="{00000000-0005-0000-0000-0000ED020000}"/>
    <cellStyle name="_Comma_Book1" xfId="1029" xr:uid="{00000000-0005-0000-0000-0000EE020000}"/>
    <cellStyle name="_Comma_contribution_analysis" xfId="1030" xr:uid="{00000000-0005-0000-0000-0000EF020000}"/>
    <cellStyle name="_Comma_Financials_v2" xfId="1031" xr:uid="{00000000-0005-0000-0000-0000F0020000}"/>
    <cellStyle name="_comments" xfId="1032" xr:uid="{00000000-0005-0000-0000-0000F1020000}"/>
    <cellStyle name="_comments_Acquisition Schedules" xfId="1033" xr:uid="{00000000-0005-0000-0000-0000F2020000}"/>
    <cellStyle name="_Commercial-SMB MM_Restated" xfId="1034" xr:uid="{00000000-0005-0000-0000-0000F3020000}"/>
    <cellStyle name="_Consolidated" xfId="1035" xr:uid="{00000000-0005-0000-0000-0000F4020000}"/>
    <cellStyle name="_ConsolidatedQ104TopRenewals-CA US Theater" xfId="1036" xr:uid="{00000000-0005-0000-0000-0000F5020000}"/>
    <cellStyle name="_Consolidator" xfId="1037" xr:uid="{00000000-0005-0000-0000-0000F6020000}"/>
    <cellStyle name="_contingentliabilities DEC06" xfId="1038" xr:uid="{00000000-0005-0000-0000-0000F7020000}"/>
    <cellStyle name="_Contract Metrics 10-19-2007 (Q1'08)" xfId="1039" xr:uid="{00000000-0005-0000-0000-0000F8020000}"/>
    <cellStyle name="_Control template Optimized - Eric 11 30 07" xfId="1040" xr:uid="{00000000-0005-0000-0000-0000F9020000}"/>
    <cellStyle name="_Copy of CA FY06 and Beyond Plan and Estimates" xfId="1041" xr:uid="{00000000-0005-0000-0000-0000FA020000}"/>
    <cellStyle name="_Copy of CA FY06 and Beyond Plan and Estimates_Acquisition Schedules" xfId="1042" xr:uid="{00000000-0005-0000-0000-0000FB020000}"/>
    <cellStyle name="_Copy of Sanmina-SCI PenangShenzen EO report week 04 02 07_updated" xfId="1043" xr:uid="{00000000-0005-0000-0000-0000FC020000}"/>
    <cellStyle name="_Corp Rev &amp; Cogs Adj" xfId="1044" xr:uid="{00000000-0005-0000-0000-0000FD020000}"/>
    <cellStyle name="_CS EMEA 2005 340m Rev Plan 13Jan05 " xfId="1045" xr:uid="{00000000-0005-0000-0000-0000FE020000}"/>
    <cellStyle name="_CSI00053_02 (2)" xfId="1046" xr:uid="{00000000-0005-0000-0000-0000FF020000}"/>
    <cellStyle name="_Currency" xfId="1047" xr:uid="{00000000-0005-0000-0000-000000030000}"/>
    <cellStyle name="_Currency_AVP" xfId="1048" xr:uid="{00000000-0005-0000-0000-000001030000}"/>
    <cellStyle name="_Currency_Book1" xfId="1049" xr:uid="{00000000-0005-0000-0000-000002030000}"/>
    <cellStyle name="_Currency_contribution_analysis" xfId="1050" xr:uid="{00000000-0005-0000-0000-000003030000}"/>
    <cellStyle name="_Currency_Financials_v2" xfId="1051" xr:uid="{00000000-0005-0000-0000-000004030000}"/>
    <cellStyle name="_CurrencySpace" xfId="1052" xr:uid="{00000000-0005-0000-0000-000005030000}"/>
    <cellStyle name="_CurrencySpace_AVP" xfId="1053" xr:uid="{00000000-0005-0000-0000-000006030000}"/>
    <cellStyle name="_CurrencySpace_Book1" xfId="1054" xr:uid="{00000000-0005-0000-0000-000007030000}"/>
    <cellStyle name="_CurrencySpace_contribution_analysis" xfId="1055" xr:uid="{00000000-0005-0000-0000-000008030000}"/>
    <cellStyle name="_CurrencySpace_Financials_v2" xfId="1056" xr:uid="{00000000-0005-0000-0000-000009030000}"/>
    <cellStyle name="_D-3 Schedule 4 28 08" xfId="1057" xr:uid="{00000000-0005-0000-0000-00000A030000}"/>
    <cellStyle name="_Data ESMB" xfId="1058" xr:uid="{00000000-0005-0000-0000-00000B030000}"/>
    <cellStyle name="_Data ESMB_Acquisition Schedules" xfId="1059" xr:uid="{00000000-0005-0000-0000-00000C030000}"/>
    <cellStyle name="_Dec FY07" xfId="1060" xr:uid="{00000000-0005-0000-0000-00000D030000}"/>
    <cellStyle name="_Dec FY07 2" xfId="1061" xr:uid="{00000000-0005-0000-0000-00000E030000}"/>
    <cellStyle name="_Dec FY08 Reconciliation" xfId="1062" xr:uid="{00000000-0005-0000-0000-00000F030000}"/>
    <cellStyle name="_Dec FY08 Reconciliation 2" xfId="1063" xr:uid="{00000000-0005-0000-0000-000010030000}"/>
    <cellStyle name="_Dec-05 Provision by PF Raw" xfId="1064" xr:uid="{00000000-0005-0000-0000-000011030000}"/>
    <cellStyle name="_Dec'08 OH E&amp;O Summary M2 FINAL" xfId="1065" xr:uid="{00000000-0005-0000-0000-000012030000}"/>
    <cellStyle name="_December Other Reserves" xfId="1066" xr:uid="{00000000-0005-0000-0000-000013030000}"/>
    <cellStyle name="_Deferred Rev-Subs" xfId="1067" xr:uid="{00000000-0005-0000-0000-000014030000}"/>
    <cellStyle name="_Deferred Rev-Subs_Acquisition Schedules" xfId="1068" xr:uid="{00000000-0005-0000-0000-000015030000}"/>
    <cellStyle name="_Dept Input Sheet" xfId="1069" xr:uid="{00000000-0005-0000-0000-000016030000}"/>
    <cellStyle name="_DF PCP TAC" xfId="1070" xr:uid="{00000000-0005-0000-0000-000017030000}"/>
    <cellStyle name="_Discount Section 13.xls Chart 1" xfId="1071" xr:uid="{00000000-0005-0000-0000-000018030000}"/>
    <cellStyle name="_Discount Section 13.xls Chart 1_Acquisition Schedules" xfId="1072" xr:uid="{00000000-0005-0000-0000-000019030000}"/>
    <cellStyle name="_Donald-Model_c_v24 with M&amp;A DCF" xfId="1073" xr:uid="{00000000-0005-0000-0000-00001A030000}"/>
    <cellStyle name="_E47- Cisco Excess Breakdown 04-04-07" xfId="1074" xr:uid="{00000000-0005-0000-0000-00001B030000}"/>
    <cellStyle name="_EA EO Report Jul 2007_SZ" xfId="1075" xr:uid="{00000000-0005-0000-0000-00001C030000}"/>
    <cellStyle name="_EEMESA 2006 Business Plan AMESA V10 (AMESA TS Plan)" xfId="1076" xr:uid="{00000000-0005-0000-0000-00001D030000}"/>
    <cellStyle name="_EEMESA 2006 Business Plan AMESA V10 (AMESA TS Plan)_Book1 (3)" xfId="1077" xr:uid="{00000000-0005-0000-0000-00001E030000}"/>
    <cellStyle name="_EEMESA 2006 Business Plan EE V10 (EE TS plan)" xfId="1078" xr:uid="{00000000-0005-0000-0000-00001F030000}"/>
    <cellStyle name="_EEMESA 2006 Business Plan EE V10 (EE TS plan)_Book1 (3)" xfId="1079" xr:uid="{00000000-0005-0000-0000-000020030000}"/>
    <cellStyle name="_eExec - APAC_W7" xfId="1080" xr:uid="{00000000-0005-0000-0000-000021030000}"/>
    <cellStyle name="_eExec - APAC_W7_Acquisition Schedules" xfId="1081" xr:uid="{00000000-0005-0000-0000-000022030000}"/>
    <cellStyle name="_eExec - APAC_W7_APAC AS Aug'05 WD3 Flash" xfId="1082" xr:uid="{00000000-0005-0000-0000-000023030000}"/>
    <cellStyle name="_eExec - APAC_W7_APAC AS Aug'05 WD3 Flash_Acquisition Schedules" xfId="1083" xr:uid="{00000000-0005-0000-0000-000024030000}"/>
    <cellStyle name="_eExec - APAC_W7_APAC Weekly Commit - FY04Q2W01" xfId="1084" xr:uid="{00000000-0005-0000-0000-000025030000}"/>
    <cellStyle name="_eExec - APAC_W7_APAC Weekly Commit - FY04Q2W01_Acquisition Schedules" xfId="1085" xr:uid="{00000000-0005-0000-0000-000026030000}"/>
    <cellStyle name="_eExec - APAC_W7_AS WD1 Flash Charts - Apr'05" xfId="1086" xr:uid="{00000000-0005-0000-0000-000027030000}"/>
    <cellStyle name="_eExec - APAC_W7_AS WD1 Flash Charts - Apr'05_Acquisition Schedules" xfId="1087" xr:uid="{00000000-0005-0000-0000-000028030000}"/>
    <cellStyle name="_eExec - APAC_W7_AS WD1 Flash Charts - May'05" xfId="1088" xr:uid="{00000000-0005-0000-0000-000029030000}"/>
    <cellStyle name="_eExec - APAC_W7_AS WD1 Flash Charts - May'05_Acquisition Schedules" xfId="1089" xr:uid="{00000000-0005-0000-0000-00002A030000}"/>
    <cellStyle name="_eExec - APAC_W7_AS WD3 Flash Charts - Apr'05" xfId="1090" xr:uid="{00000000-0005-0000-0000-00002B030000}"/>
    <cellStyle name="_eExec - APAC_W7_AS WD3 Flash Charts - Apr'05_Acquisition Schedules" xfId="1091" xr:uid="{00000000-0005-0000-0000-00002C030000}"/>
    <cellStyle name="_eExec - APAC_W7_AS WD3 Flash Charts - Mar'05v1" xfId="1092" xr:uid="{00000000-0005-0000-0000-00002D030000}"/>
    <cellStyle name="_eExec - APAC_W7_AS WD3 Flash Charts - Mar'05v1_Acquisition Schedules" xfId="1093" xr:uid="{00000000-0005-0000-0000-00002E030000}"/>
    <cellStyle name="_eExec - APAC_W7_CA WD1 Flash Charts - Sep'05" xfId="1094" xr:uid="{00000000-0005-0000-0000-00002F030000}"/>
    <cellStyle name="_eExec - APAC_W7_CA WD1 Flash Charts - Sep'05_Acquisition Schedules" xfId="1095" xr:uid="{00000000-0005-0000-0000-000030030000}"/>
    <cellStyle name="_eExec - APAC_W7_Forecast Accuracy &amp; Linearity" xfId="1096" xr:uid="{00000000-0005-0000-0000-000031030000}"/>
    <cellStyle name="_eExec - APAC_W7_Forecast Accuracy &amp; Linearity_Acquisition Schedules" xfId="1097" xr:uid="{00000000-0005-0000-0000-000032030000}"/>
    <cellStyle name="_eExec - APAC_W7_FY04 Korea Goaling" xfId="1098" xr:uid="{00000000-0005-0000-0000-000033030000}"/>
    <cellStyle name="_eExec - APAC_W7_FY04 Korea Goaling_Acquisition Schedules" xfId="1099" xr:uid="{00000000-0005-0000-0000-000034030000}"/>
    <cellStyle name="_EM PL FY06 to FY09 Draft 2 SSF" xfId="1100" xr:uid="{00000000-0005-0000-0000-000035030000}"/>
    <cellStyle name="_EM PL FY06 to FY09 Draft 2 SSF_Acquisition Schedules" xfId="1101" xr:uid="{00000000-0005-0000-0000-000036030000}"/>
    <cellStyle name="_EM Weekly Commit Q2W04v2" xfId="1102" xr:uid="{00000000-0005-0000-0000-000037030000}"/>
    <cellStyle name="_EM Weekly Commit Q2W05v2" xfId="1103" xr:uid="{00000000-0005-0000-0000-000038030000}"/>
    <cellStyle name="_EMEA - FY05 actuals_FINAL" xfId="1104" xr:uid="{00000000-0005-0000-0000-000039030000}"/>
    <cellStyle name="_EMEA - FY05 actuals_FINAL_Acquisition Schedules" xfId="1105" xr:uid="{00000000-0005-0000-0000-00003A030000}"/>
    <cellStyle name="_EMEA CA Commit FY05 - Q4M1W3" xfId="1106" xr:uid="{00000000-0005-0000-0000-00003B030000}"/>
    <cellStyle name="_EMEA CA Commit FY05 - Q4M1W3_Acquisition Schedules" xfId="1107" xr:uid="{00000000-0005-0000-0000-00003C030000}"/>
    <cellStyle name="_Emerging Scenarios" xfId="1108" xr:uid="{00000000-0005-0000-0000-00003D030000}"/>
    <cellStyle name="_Emerging Top deals Week 11" xfId="1109" xr:uid="{00000000-0005-0000-0000-00003E030000}"/>
    <cellStyle name="_Emerging Top deals Week 11_Acquisition Schedules" xfId="1110" xr:uid="{00000000-0005-0000-0000-00003F030000}"/>
    <cellStyle name="_Emerging Top deals Week 12" xfId="1111" xr:uid="{00000000-0005-0000-0000-000040030000}"/>
    <cellStyle name="_Emerging Top deals Week 12_Acquisition Schedules" xfId="1112" xr:uid="{00000000-0005-0000-0000-000041030000}"/>
    <cellStyle name="_ERBU FY09 Oct  fcst for SPTG submission 092308 Final" xfId="1113" xr:uid="{00000000-0005-0000-0000-000042030000}"/>
    <cellStyle name="_ERBU FY09 Oct  fcst for SPTG submission 092308 Final 2" xfId="1114" xr:uid="{00000000-0005-0000-0000-000043030000}"/>
    <cellStyle name="_e-Section 2 - Paper Bookings" xfId="1115" xr:uid="{00000000-0005-0000-0000-000044030000}"/>
    <cellStyle name="_ESSBASE Expense &amp; HC" xfId="1116" xr:uid="{00000000-0005-0000-0000-000045030000}"/>
    <cellStyle name="_ESSBASE Expense &amp; HC_Acquisition Schedules" xfId="1117" xr:uid="{00000000-0005-0000-0000-000046030000}"/>
    <cellStyle name="_Essbase IP All spending" xfId="1118" xr:uid="{00000000-0005-0000-0000-000047030000}"/>
    <cellStyle name="_EU Weekly Commit_Q2W04" xfId="1119" xr:uid="{00000000-0005-0000-0000-000048030000}"/>
    <cellStyle name="_EU Weekly Commit_Q2W06" xfId="1120" xr:uid="{00000000-0005-0000-0000-000049030000}"/>
    <cellStyle name="_Euro" xfId="1121" xr:uid="{00000000-0005-0000-0000-00004A030000}"/>
    <cellStyle name="_European Top deals Week 11" xfId="1122" xr:uid="{00000000-0005-0000-0000-00004B030000}"/>
    <cellStyle name="_European Top deals Week 11_Acquisition Schedules" xfId="1123" xr:uid="{00000000-0005-0000-0000-00004C030000}"/>
    <cellStyle name="_Exhibit G" xfId="1124" xr:uid="{00000000-0005-0000-0000-00004D030000}"/>
    <cellStyle name="_Feb05AS rev trans Log" xfId="1125" xr:uid="{00000000-0005-0000-0000-00004E030000}"/>
    <cellStyle name="_Feb-06 PF Hierarchy" xfId="1126" xr:uid="{00000000-0005-0000-0000-00004F030000}"/>
    <cellStyle name="_Feb-06 PF Hierarchy 2" xfId="1127" xr:uid="{00000000-0005-0000-0000-000050030000}"/>
    <cellStyle name="_Feb-06 PF Hierarchy 3" xfId="1128" xr:uid="{00000000-0005-0000-0000-000051030000}"/>
    <cellStyle name="_Feb-06 PF Hierarchy 4" xfId="1129" xr:uid="{00000000-0005-0000-0000-000052030000}"/>
    <cellStyle name="_Feb-06 PF Hierarchy 5" xfId="1130" xr:uid="{00000000-0005-0000-0000-000053030000}"/>
    <cellStyle name="_Feb-06 PF Hierarchy 6" xfId="1131" xr:uid="{00000000-0005-0000-0000-000054030000}"/>
    <cellStyle name="_Feb-06 PF Hierarchy 7" xfId="1132" xr:uid="{00000000-0005-0000-0000-000055030000}"/>
    <cellStyle name="_Final Field August Fcst Pack " xfId="1133" xr:uid="{00000000-0005-0000-0000-000056030000}"/>
    <cellStyle name="_Final Field August Fcst Pack _Acquisition Schedules" xfId="1134" xr:uid="{00000000-0005-0000-0000-000057030000}"/>
    <cellStyle name="_FINAL Q4commit" xfId="1135" xr:uid="{00000000-0005-0000-0000-000058030000}"/>
    <cellStyle name="_FINAL Q4commit_Acquisition Schedules" xfId="1136" xr:uid="{00000000-0005-0000-0000-000059030000}"/>
    <cellStyle name="_Final SCD Bridge" xfId="1137" xr:uid="{00000000-0005-0000-0000-00005A030000}"/>
    <cellStyle name="_Final WE Stats CY 2002 April 2003.xls Chart 10" xfId="1138" xr:uid="{00000000-0005-0000-0000-00005B030000}"/>
    <cellStyle name="_Final WE Stats CY 2002 April 2003.xls Chart 10_Acquisition Schedules" xfId="1139" xr:uid="{00000000-0005-0000-0000-00005C030000}"/>
    <cellStyle name="_Final WE Stats CY 2002 April 2003.xls Chart 10_Financial Model v6-03-26-2004" xfId="1140" xr:uid="{00000000-0005-0000-0000-00005D030000}"/>
    <cellStyle name="_Final WE Stats CY 2002 April 2003.xls Chart 10_Financial Model v6-03-26-2004_Acquisition Schedules" xfId="1141" xr:uid="{00000000-0005-0000-0000-00005E030000}"/>
    <cellStyle name="_Final WE Stats CY 2002 April 2003.xls Chart 11" xfId="1142" xr:uid="{00000000-0005-0000-0000-00005F030000}"/>
    <cellStyle name="_Final WE Stats CY 2002 April 2003.xls Chart 11_Acquisition Schedules" xfId="1143" xr:uid="{00000000-0005-0000-0000-000060030000}"/>
    <cellStyle name="_Final WE Stats CY 2002 April 2003.xls Chart 11_Financial Model v6-03-26-2004" xfId="1144" xr:uid="{00000000-0005-0000-0000-000061030000}"/>
    <cellStyle name="_Final WE Stats CY 2002 April 2003.xls Chart 11_Financial Model v6-03-26-2004_Acquisition Schedules" xfId="1145" xr:uid="{00000000-0005-0000-0000-000062030000}"/>
    <cellStyle name="_Final WE Stats CY 2002 April 2003.xls Chart 12" xfId="1146" xr:uid="{00000000-0005-0000-0000-000063030000}"/>
    <cellStyle name="_Final WE Stats CY 2002 April 2003.xls Chart 12_Acquisition Schedules" xfId="1147" xr:uid="{00000000-0005-0000-0000-000064030000}"/>
    <cellStyle name="_Final WE Stats CY 2002 April 2003.xls Chart 12_Financial Model v6-03-26-2004" xfId="1148" xr:uid="{00000000-0005-0000-0000-000065030000}"/>
    <cellStyle name="_Final WE Stats CY 2002 April 2003.xls Chart 12_Financial Model v6-03-26-2004_Acquisition Schedules" xfId="1149" xr:uid="{00000000-0005-0000-0000-000066030000}"/>
    <cellStyle name="_Final WE Stats CY 2002 April 2003.xls Chart 13" xfId="1150" xr:uid="{00000000-0005-0000-0000-000067030000}"/>
    <cellStyle name="_Final WE Stats CY 2002 April 2003.xls Chart 13_Acquisition Schedules" xfId="1151" xr:uid="{00000000-0005-0000-0000-000068030000}"/>
    <cellStyle name="_Final WE Stats CY 2002 April 2003.xls Chart 13_Financial Model v6-03-26-2004" xfId="1152" xr:uid="{00000000-0005-0000-0000-000069030000}"/>
    <cellStyle name="_Final WE Stats CY 2002 April 2003.xls Chart 13_Financial Model v6-03-26-2004_Acquisition Schedules" xfId="1153" xr:uid="{00000000-0005-0000-0000-00006A030000}"/>
    <cellStyle name="_Final WE Stats CY 2002 April 2003.xls Chart 14" xfId="1154" xr:uid="{00000000-0005-0000-0000-00006B030000}"/>
    <cellStyle name="_Final WE Stats CY 2002 April 2003.xls Chart 14_Acquisition Schedules" xfId="1155" xr:uid="{00000000-0005-0000-0000-00006C030000}"/>
    <cellStyle name="_Final WE Stats CY 2002 April 2003.xls Chart 14_Financial Model v6-03-26-2004" xfId="1156" xr:uid="{00000000-0005-0000-0000-00006D030000}"/>
    <cellStyle name="_Final WE Stats CY 2002 April 2003.xls Chart 14_Financial Model v6-03-26-2004_Acquisition Schedules" xfId="1157" xr:uid="{00000000-0005-0000-0000-00006E030000}"/>
    <cellStyle name="_Final WE Stats CY 2002 April 2003.xls Chart 15" xfId="1158" xr:uid="{00000000-0005-0000-0000-00006F030000}"/>
    <cellStyle name="_Final WE Stats CY 2002 April 2003.xls Chart 15_Acquisition Schedules" xfId="1159" xr:uid="{00000000-0005-0000-0000-000070030000}"/>
    <cellStyle name="_Final WE Stats CY 2002 April 2003.xls Chart 15_Financial Model v6-03-26-2004" xfId="1160" xr:uid="{00000000-0005-0000-0000-000071030000}"/>
    <cellStyle name="_Final WE Stats CY 2002 April 2003.xls Chart 15_Financial Model v6-03-26-2004_Acquisition Schedules" xfId="1161" xr:uid="{00000000-0005-0000-0000-000072030000}"/>
    <cellStyle name="_Final WE Stats CY 2002 April 2003.xls Chart 16" xfId="1162" xr:uid="{00000000-0005-0000-0000-000073030000}"/>
    <cellStyle name="_Final WE Stats CY 2002 April 2003.xls Chart 16_Acquisition Schedules" xfId="1163" xr:uid="{00000000-0005-0000-0000-000074030000}"/>
    <cellStyle name="_Final WE Stats CY 2002 April 2003.xls Chart 16_Financial Model v6-03-26-2004" xfId="1164" xr:uid="{00000000-0005-0000-0000-000075030000}"/>
    <cellStyle name="_Final WE Stats CY 2002 April 2003.xls Chart 16_Financial Model v6-03-26-2004_Acquisition Schedules" xfId="1165" xr:uid="{00000000-0005-0000-0000-000076030000}"/>
    <cellStyle name="_Final WE Stats CY 2002 April 2003.xls Chart 17" xfId="1166" xr:uid="{00000000-0005-0000-0000-000077030000}"/>
    <cellStyle name="_Final WE Stats CY 2002 April 2003.xls Chart 17_Acquisition Schedules" xfId="1167" xr:uid="{00000000-0005-0000-0000-000078030000}"/>
    <cellStyle name="_Final WE Stats CY 2002 April 2003.xls Chart 17_Financial Model v6-03-26-2004" xfId="1168" xr:uid="{00000000-0005-0000-0000-000079030000}"/>
    <cellStyle name="_Final WE Stats CY 2002 April 2003.xls Chart 17_Financial Model v6-03-26-2004_Acquisition Schedules" xfId="1169" xr:uid="{00000000-0005-0000-0000-00007A030000}"/>
    <cellStyle name="_Final WE Stats CY 2002 April 2003.xls Chart 18" xfId="1170" xr:uid="{00000000-0005-0000-0000-00007B030000}"/>
    <cellStyle name="_Final WE Stats CY 2002 April 2003.xls Chart 18_Acquisition Schedules" xfId="1171" xr:uid="{00000000-0005-0000-0000-00007C030000}"/>
    <cellStyle name="_Final WE Stats CY 2002 April 2003.xls Chart 18_Financial Model v6-03-26-2004" xfId="1172" xr:uid="{00000000-0005-0000-0000-00007D030000}"/>
    <cellStyle name="_Final WE Stats CY 2002 April 2003.xls Chart 18_Financial Model v6-03-26-2004_Acquisition Schedules" xfId="1173" xr:uid="{00000000-0005-0000-0000-00007E030000}"/>
    <cellStyle name="_Final WE Stats CY 2002 April 2003.xls Chart 36" xfId="1174" xr:uid="{00000000-0005-0000-0000-00007F030000}"/>
    <cellStyle name="_Final WE Stats CY 2002 April 2003.xls Chart 36_Acquisition Schedules" xfId="1175" xr:uid="{00000000-0005-0000-0000-000080030000}"/>
    <cellStyle name="_Final WE Stats CY 2002 April 2003.xls Chart 36_Financial Model v6-03-26-2004" xfId="1176" xr:uid="{00000000-0005-0000-0000-000081030000}"/>
    <cellStyle name="_Final WE Stats CY 2002 April 2003.xls Chart 36_Financial Model v6-03-26-2004_Acquisition Schedules" xfId="1177" xr:uid="{00000000-0005-0000-0000-000082030000}"/>
    <cellStyle name="_Final WE Stats CY 2002 April 2003.xls Chart 37" xfId="1178" xr:uid="{00000000-0005-0000-0000-000083030000}"/>
    <cellStyle name="_Final WE Stats CY 2002 April 2003.xls Chart 37_Acquisition Schedules" xfId="1179" xr:uid="{00000000-0005-0000-0000-000084030000}"/>
    <cellStyle name="_Final WE Stats CY 2002 April 2003.xls Chart 37_Financial Model v6-03-26-2004" xfId="1180" xr:uid="{00000000-0005-0000-0000-000085030000}"/>
    <cellStyle name="_Final WE Stats CY 2002 April 2003.xls Chart 37_Financial Model v6-03-26-2004_Acquisition Schedules" xfId="1181" xr:uid="{00000000-0005-0000-0000-000086030000}"/>
    <cellStyle name="_Final WE Stats CY 2002 April 2003.xls Chart 7" xfId="1182" xr:uid="{00000000-0005-0000-0000-000087030000}"/>
    <cellStyle name="_Final WE Stats CY 2002 April 2003.xls Chart 7_Acquisition Schedules" xfId="1183" xr:uid="{00000000-0005-0000-0000-000088030000}"/>
    <cellStyle name="_Final WE Stats CY 2002 April 2003.xls Chart 7_Financial Model v6-03-26-2004" xfId="1184" xr:uid="{00000000-0005-0000-0000-000089030000}"/>
    <cellStyle name="_Final WE Stats CY 2002 April 2003.xls Chart 7_Financial Model v6-03-26-2004_Acquisition Schedules" xfId="1185" xr:uid="{00000000-0005-0000-0000-00008A030000}"/>
    <cellStyle name="_Final WE Stats CY 2002 April 2003.xls Chart 8" xfId="1186" xr:uid="{00000000-0005-0000-0000-00008B030000}"/>
    <cellStyle name="_Final WE Stats CY 2002 April 2003.xls Chart 8_Acquisition Schedules" xfId="1187" xr:uid="{00000000-0005-0000-0000-00008C030000}"/>
    <cellStyle name="_Final WE Stats CY 2002 April 2003.xls Chart 8_Financial Model v6-03-26-2004" xfId="1188" xr:uid="{00000000-0005-0000-0000-00008D030000}"/>
    <cellStyle name="_Final WE Stats CY 2002 April 2003.xls Chart 8_Financial Model v6-03-26-2004_Acquisition Schedules" xfId="1189" xr:uid="{00000000-0005-0000-0000-00008E030000}"/>
    <cellStyle name="_Final WE Stats CY 2002 April 2003.xls Chart 9" xfId="1190" xr:uid="{00000000-0005-0000-0000-00008F030000}"/>
    <cellStyle name="_Final WE Stats CY 2002 April 2003.xls Chart 9_Acquisition Schedules" xfId="1191" xr:uid="{00000000-0005-0000-0000-000090030000}"/>
    <cellStyle name="_Final WE Stats CY 2002 April 2003.xls Chart 9_Financial Model v6-03-26-2004" xfId="1192" xr:uid="{00000000-0005-0000-0000-000091030000}"/>
    <cellStyle name="_Final WE Stats CY 2002 April 2003.xls Chart 9_Financial Model v6-03-26-2004_Acquisition Schedules" xfId="1193" xr:uid="{00000000-0005-0000-0000-000092030000}"/>
    <cellStyle name="_Forecast 04 FY01 before review" xfId="1194" xr:uid="{00000000-0005-0000-0000-000093030000}"/>
    <cellStyle name="_Forecast 04 FY01 before review_Acquisition Schedules" xfId="1195" xr:uid="{00000000-0005-0000-0000-000094030000}"/>
    <cellStyle name="_Forecast 04 FY01 before review_APAC AS Aug'05 WD3 Flash" xfId="1196" xr:uid="{00000000-0005-0000-0000-000095030000}"/>
    <cellStyle name="_Forecast 04 FY01 before review_APAC AS Aug'05 WD3 Flash_Acquisition Schedules" xfId="1197" xr:uid="{00000000-0005-0000-0000-000096030000}"/>
    <cellStyle name="_Forecast 04 FY01 before review_APAC AS Oct'06 WD3 Flash" xfId="1198" xr:uid="{00000000-0005-0000-0000-000097030000}"/>
    <cellStyle name="_Forecast 04 FY01 before review_APAC AS Oct'06 WD3 Flash_Acquisition Schedules" xfId="1199" xr:uid="{00000000-0005-0000-0000-000098030000}"/>
    <cellStyle name="_Forecast 04 FY01 before review_APAC Support Bookings - Jun03" xfId="1200" xr:uid="{00000000-0005-0000-0000-000099030000}"/>
    <cellStyle name="_Forecast 04 FY01 before review_APAC Support Bookings - Jun03_Acquisition Schedules" xfId="1201" xr:uid="{00000000-0005-0000-0000-00009A030000}"/>
    <cellStyle name="_Forecast 04 FY01 before review_APAC Support Bookings - Jun03_APAC AS Aug'05 WD3 Flash" xfId="1202" xr:uid="{00000000-0005-0000-0000-00009B030000}"/>
    <cellStyle name="_Forecast 04 FY01 before review_APAC Support Bookings - Jun03_APAC AS Aug'05 WD3 Flash_Acquisition Schedules" xfId="1203" xr:uid="{00000000-0005-0000-0000-00009C030000}"/>
    <cellStyle name="_Forecast 04 FY01 before review_APAC Support Bookings - Jun03_AS Variance Analysis_Aug07" xfId="1204" xr:uid="{00000000-0005-0000-0000-00009D030000}"/>
    <cellStyle name="_Forecast 04 FY01 before review_APAC Support Bookings - Jun03_AS Variance Analysis_Aug07_Acquisition Schedules" xfId="1205" xr:uid="{00000000-0005-0000-0000-00009E030000}"/>
    <cellStyle name="_Forecast 04 FY01 before review_APAC Support Bookings - Jun03_AS WD1 Flash Charts - Apr'05" xfId="1206" xr:uid="{00000000-0005-0000-0000-00009F030000}"/>
    <cellStyle name="_Forecast 04 FY01 before review_APAC Support Bookings - Jun03_AS WD1 Flash Charts - Apr'05_Acquisition Schedules" xfId="1207" xr:uid="{00000000-0005-0000-0000-0000A0030000}"/>
    <cellStyle name="_Forecast 04 FY01 before review_APAC Support Bookings - Jun03_AS WD1 Flash Charts - May'05" xfId="1208" xr:uid="{00000000-0005-0000-0000-0000A1030000}"/>
    <cellStyle name="_Forecast 04 FY01 before review_APAC Support Bookings - Jun03_AS WD1 Flash Charts - May'05_Acquisition Schedules" xfId="1209" xr:uid="{00000000-0005-0000-0000-0000A2030000}"/>
    <cellStyle name="_Forecast 04 FY01 before review_APAC Support Bookings - Jun03_AS WD3 Flash Charts - Apr'05" xfId="1210" xr:uid="{00000000-0005-0000-0000-0000A3030000}"/>
    <cellStyle name="_Forecast 04 FY01 before review_APAC Support Bookings - Jun03_AS WD3 Flash Charts - Apr'05_Acquisition Schedules" xfId="1211" xr:uid="{00000000-0005-0000-0000-0000A4030000}"/>
    <cellStyle name="_Forecast 04 FY01 before review_APAC Support Bookings - Jun03_AS WD3 Flash Charts - Mar'05v1" xfId="1212" xr:uid="{00000000-0005-0000-0000-0000A5030000}"/>
    <cellStyle name="_Forecast 04 FY01 before review_APAC Support Bookings - Jun03_AS WD3 Flash Charts - Mar'05v1_Acquisition Schedules" xfId="1213" xr:uid="{00000000-0005-0000-0000-0000A6030000}"/>
    <cellStyle name="_Forecast 04 FY01 before review_APAC Support Bookings - Jun03_CA WD1 Flash Charts - Sep'05" xfId="1214" xr:uid="{00000000-0005-0000-0000-0000A7030000}"/>
    <cellStyle name="_Forecast 04 FY01 before review_APAC Support Bookings - Jun03_CA WD1 Flash Charts - Sep'05_Acquisition Schedules" xfId="1215" xr:uid="{00000000-0005-0000-0000-0000A8030000}"/>
    <cellStyle name="_Forecast 04 FY01 before review_APAC Support Bookings - Jun03_Target Template" xfId="1216" xr:uid="{00000000-0005-0000-0000-0000A9030000}"/>
    <cellStyle name="_Forecast 04 FY01 before review_APAC Support Bookings - Jun03_Target Template_Acquisition Schedules" xfId="1217" xr:uid="{00000000-0005-0000-0000-0000AA030000}"/>
    <cellStyle name="_Forecast 04 FY01 before review_APAC Weekly Commit - FY04Q2W01" xfId="1218" xr:uid="{00000000-0005-0000-0000-0000AB030000}"/>
    <cellStyle name="_Forecast 04 FY01 before review_APAC Weekly Commit - FY04Q2W01_Acquisition Schedules" xfId="1219" xr:uid="{00000000-0005-0000-0000-0000AC030000}"/>
    <cellStyle name="_Forecast 04 FY01 before review_AS Variance Analysis_Aug07" xfId="1220" xr:uid="{00000000-0005-0000-0000-0000AD030000}"/>
    <cellStyle name="_Forecast 04 FY01 before review_AS Variance Analysis_Aug07_Acquisition Schedules" xfId="1221" xr:uid="{00000000-0005-0000-0000-0000AE030000}"/>
    <cellStyle name="_Forecast 04 FY01 before review_AS WD1 Flash Charts - Apr'05" xfId="1222" xr:uid="{00000000-0005-0000-0000-0000AF030000}"/>
    <cellStyle name="_Forecast 04 FY01 before review_AS WD1 Flash Charts - Apr'05_Acquisition Schedules" xfId="1223" xr:uid="{00000000-0005-0000-0000-0000B0030000}"/>
    <cellStyle name="_Forecast 04 FY01 before review_AS WD1 Flash Charts - May'05" xfId="1224" xr:uid="{00000000-0005-0000-0000-0000B1030000}"/>
    <cellStyle name="_Forecast 04 FY01 before review_AS WD1 Flash Charts - May'05_Acquisition Schedules" xfId="1225" xr:uid="{00000000-0005-0000-0000-0000B2030000}"/>
    <cellStyle name="_Forecast 04 FY01 before review_AS WD3 Flash Charts - Apr'05" xfId="1226" xr:uid="{00000000-0005-0000-0000-0000B3030000}"/>
    <cellStyle name="_Forecast 04 FY01 before review_AS WD3 Flash Charts - Apr'05_Acquisition Schedules" xfId="1227" xr:uid="{00000000-0005-0000-0000-0000B4030000}"/>
    <cellStyle name="_Forecast 04 FY01 before review_AS WD3 Flash Charts - Mar'05v1" xfId="1228" xr:uid="{00000000-0005-0000-0000-0000B5030000}"/>
    <cellStyle name="_Forecast 04 FY01 before review_AS WD3 Flash Charts - Mar'05v1_Acquisition Schedules" xfId="1229" xr:uid="{00000000-0005-0000-0000-0000B6030000}"/>
    <cellStyle name="_Forecast 04 FY01 before review_CA WD1 Flash Charts - Sep'05" xfId="1230" xr:uid="{00000000-0005-0000-0000-0000B7030000}"/>
    <cellStyle name="_Forecast 04 FY01 before review_CA WD1 Flash Charts - Sep'05_Acquisition Schedules" xfId="1231" xr:uid="{00000000-0005-0000-0000-0000B8030000}"/>
    <cellStyle name="_Forecast 04 FY01 before review_Forecast Accuracy &amp; Linearity" xfId="1232" xr:uid="{00000000-0005-0000-0000-0000B9030000}"/>
    <cellStyle name="_Forecast 04 FY01 before review_Forecast Accuracy &amp; Linearity_Acquisition Schedules" xfId="1233" xr:uid="{00000000-0005-0000-0000-0000BA030000}"/>
    <cellStyle name="_Forecast 04 FY01 before review_FY04 Korea Goaling" xfId="1234" xr:uid="{00000000-0005-0000-0000-0000BB030000}"/>
    <cellStyle name="_Forecast 04 FY01 before review_FY04 Korea Goaling_Acquisition Schedules" xfId="1235" xr:uid="{00000000-0005-0000-0000-0000BC030000}"/>
    <cellStyle name="_Forecast 04 FY01 before review_Q3'02 Ops Call_Feb'021  Korea" xfId="1236" xr:uid="{00000000-0005-0000-0000-0000BD030000}"/>
    <cellStyle name="_Forecast 04 FY01 before review_Q3'02 Ops Call_Feb'021  Korea_Acquisition Schedules" xfId="1237" xr:uid="{00000000-0005-0000-0000-0000BE030000}"/>
    <cellStyle name="_Forecast 04 FY01 before review_Q3'02 Ops Call_Feb'021  Korea_ANZ FY04 Goaling" xfId="1238" xr:uid="{00000000-0005-0000-0000-0000BF030000}"/>
    <cellStyle name="_Forecast 04 FY01 before review_Q3'02 Ops Call_Feb'021  Korea_ANZ FY04 Goaling_Acquisition Schedules" xfId="1239" xr:uid="{00000000-0005-0000-0000-0000C0030000}"/>
    <cellStyle name="_Forecast 04 FY01 before review_Q3'02 Ops Call_Feb'021  Korea_APAC AS Aug'05 WD3 Flash" xfId="1240" xr:uid="{00000000-0005-0000-0000-0000C1030000}"/>
    <cellStyle name="_Forecast 04 FY01 before review_Q3'02 Ops Call_Feb'021  Korea_APAC AS Aug'05 WD3 Flash_Acquisition Schedules" xfId="1241" xr:uid="{00000000-0005-0000-0000-0000C2030000}"/>
    <cellStyle name="_Forecast 04 FY01 before review_Q3'02 Ops Call_Feb'021  Korea_APAC Weekly Commit - FY04Q2W01" xfId="1242" xr:uid="{00000000-0005-0000-0000-0000C3030000}"/>
    <cellStyle name="_Forecast 04 FY01 before review_Q3'02 Ops Call_Feb'021  Korea_APAC Weekly Commit - FY04Q2W01_Acquisition Schedules" xfId="1243" xr:uid="{00000000-0005-0000-0000-0000C4030000}"/>
    <cellStyle name="_Forecast 04 FY01 before review_Q3'02 Ops Call_Feb'021  Korea_AS WD1 Flash Charts - Apr'05" xfId="1244" xr:uid="{00000000-0005-0000-0000-0000C5030000}"/>
    <cellStyle name="_Forecast 04 FY01 before review_Q3'02 Ops Call_Feb'021  Korea_AS WD1 Flash Charts - Apr'05_Acquisition Schedules" xfId="1245" xr:uid="{00000000-0005-0000-0000-0000C6030000}"/>
    <cellStyle name="_Forecast 04 FY01 before review_Q3'02 Ops Call_Feb'021  Korea_AS WD1 Flash Charts - May'05" xfId="1246" xr:uid="{00000000-0005-0000-0000-0000C7030000}"/>
    <cellStyle name="_Forecast 04 FY01 before review_Q3'02 Ops Call_Feb'021  Korea_AS WD1 Flash Charts - May'05_Acquisition Schedules" xfId="1247" xr:uid="{00000000-0005-0000-0000-0000C8030000}"/>
    <cellStyle name="_Forecast 04 FY01 before review_Q3'02 Ops Call_Feb'021  Korea_AS WD3 Flash Charts - Apr'05" xfId="1248" xr:uid="{00000000-0005-0000-0000-0000C9030000}"/>
    <cellStyle name="_Forecast 04 FY01 before review_Q3'02 Ops Call_Feb'021  Korea_AS WD3 Flash Charts - Apr'05_Acquisition Schedules" xfId="1249" xr:uid="{00000000-0005-0000-0000-0000CA030000}"/>
    <cellStyle name="_Forecast 04 FY01 before review_Q3'02 Ops Call_Feb'021  Korea_AS WD3 Flash Charts - Mar'05v1" xfId="1250" xr:uid="{00000000-0005-0000-0000-0000CB030000}"/>
    <cellStyle name="_Forecast 04 FY01 before review_Q3'02 Ops Call_Feb'021  Korea_AS WD3 Flash Charts - Mar'05v1_Acquisition Schedules" xfId="1251" xr:uid="{00000000-0005-0000-0000-0000CC030000}"/>
    <cellStyle name="_Forecast 04 FY01 before review_Q3'02 Ops Call_Feb'021  Korea_CA WD1 Flash Charts - Sep'05" xfId="1252" xr:uid="{00000000-0005-0000-0000-0000CD030000}"/>
    <cellStyle name="_Forecast 04 FY01 before review_Q3'02 Ops Call_Feb'021  Korea_CA WD1 Flash Charts - Sep'05_Acquisition Schedules" xfId="1253" xr:uid="{00000000-0005-0000-0000-0000CE030000}"/>
    <cellStyle name="_Forecast 04 FY01 before review_Q3'02 Ops Call_Feb'021  Korea_Forecast Accuracy &amp; Linearity" xfId="1254" xr:uid="{00000000-0005-0000-0000-0000CF030000}"/>
    <cellStyle name="_Forecast 04 FY01 before review_Q3'02 Ops Call_Feb'021  Korea_Forecast Accuracy &amp; Linearity_Acquisition Schedules" xfId="1255" xr:uid="{00000000-0005-0000-0000-0000D0030000}"/>
    <cellStyle name="_Forecast 04 FY01 before review_Q3'02 Ops Call_Feb'021  Korea_FY04 Korea Goaling" xfId="1256" xr:uid="{00000000-0005-0000-0000-0000D1030000}"/>
    <cellStyle name="_Forecast 04 FY01 before review_Q3'02 Ops Call_Feb'021  Korea_FY04 Korea Goaling_Acquisition Schedules" xfId="1257" xr:uid="{00000000-0005-0000-0000-0000D2030000}"/>
    <cellStyle name="_Forecast 04 FY01 before review_Q3'02 Ops Call_Feb'021  Korea_WD1APAC Summary-26-04-05 FY05 ------1" xfId="1258" xr:uid="{00000000-0005-0000-0000-0000D3030000}"/>
    <cellStyle name="_Forecast 04 FY01 before review_Q3'02 Ops Call_Feb'021  Korea_WD1APAC Summary-26-04-05 FY05 ------1_Acquisition Schedules" xfId="1259" xr:uid="{00000000-0005-0000-0000-0000D4030000}"/>
    <cellStyle name="_Forecast 04 FY01 before review_Target Template" xfId="1260" xr:uid="{00000000-0005-0000-0000-0000D5030000}"/>
    <cellStyle name="_Forecast 04 FY01 before review_Target Template_Acquisition Schedules" xfId="1261" xr:uid="{00000000-0005-0000-0000-0000D6030000}"/>
    <cellStyle name="_Forecast 04 FY01 before review_WD1APAC Summary-26-04-05 FY05 ------1" xfId="1262" xr:uid="{00000000-0005-0000-0000-0000D7030000}"/>
    <cellStyle name="_Forecast 04 FY01 before review_WD1APAC Summary-26-04-05 FY05 ------1_Acquisition Schedules" xfId="1263" xr:uid="{00000000-0005-0000-0000-0000D8030000}"/>
    <cellStyle name="_Forecast Accuracy &amp; Linearity" xfId="1264" xr:uid="{00000000-0005-0000-0000-0000D9030000}"/>
    <cellStyle name="_Forecast Summary" xfId="1265" xr:uid="{00000000-0005-0000-0000-0000DA030000}"/>
    <cellStyle name="_Forecast Summary 2" xfId="1266" xr:uid="{00000000-0005-0000-0000-0000DB030000}"/>
    <cellStyle name="_FP&amp;A Consolidated Forecast Q4FY'07" xfId="1267" xr:uid="{00000000-0005-0000-0000-0000DC030000}"/>
    <cellStyle name="_FP&amp;A Consolidated Forecast Q4FY'07 2" xfId="1268" xr:uid="{00000000-0005-0000-0000-0000DD030000}"/>
    <cellStyle name="_FP&amp;A Consolidated Forecast Q4FY'07 3" xfId="1269" xr:uid="{00000000-0005-0000-0000-0000DE030000}"/>
    <cellStyle name="_FP&amp;A Consolidated Forecast Q4FY'07 4" xfId="1270" xr:uid="{00000000-0005-0000-0000-0000DF030000}"/>
    <cellStyle name="_FP&amp;A Consolidated Forecast Q4FY'07 5" xfId="1271" xr:uid="{00000000-0005-0000-0000-0000E0030000}"/>
    <cellStyle name="_FP&amp;A Consolidated Forecast Q4FY'07 6" xfId="1272" xr:uid="{00000000-0005-0000-0000-0000E1030000}"/>
    <cellStyle name="_FP&amp;A Consolidated Forecast Q4FY'07 7" xfId="1273" xr:uid="{00000000-0005-0000-0000-0000E2030000}"/>
    <cellStyle name="_FP&amp;A Consolidated Forecast Q4FY'07 8" xfId="1274" xr:uid="{00000000-0005-0000-0000-0000E3030000}"/>
    <cellStyle name="_FY 07-08 Sales Plans - Final for Pat Belotti" xfId="1275" xr:uid="{00000000-0005-0000-0000-0000E4030000}"/>
    <cellStyle name="_FY02 APAC Goal(FINALv1)" xfId="1276" xr:uid="{00000000-0005-0000-0000-0000E5030000}"/>
    <cellStyle name="_FY02Plan Mkt Lob - Asia all - consol FINAL - CA1" xfId="1277" xr:uid="{00000000-0005-0000-0000-0000E6030000}"/>
    <cellStyle name="_FY02Plan Mkt Lob - Asia all - consol FINAL - CA1_Acquisition Schedules" xfId="1278" xr:uid="{00000000-0005-0000-0000-0000E7030000}"/>
    <cellStyle name="_FY02Plan Mkt Lob - Asia all - consol FINAL - CA1_APAC AS Aug'05 WD3 Flash" xfId="1279" xr:uid="{00000000-0005-0000-0000-0000E8030000}"/>
    <cellStyle name="_FY02Plan Mkt Lob - Asia all - consol FINAL - CA1_APAC AS Aug'05 WD3 Flash_Acquisition Schedules" xfId="1280" xr:uid="{00000000-0005-0000-0000-0000E9030000}"/>
    <cellStyle name="_FY02Plan Mkt Lob - Asia all - consol FINAL - CA1_APAC AS Oct'06 WD3 Flash" xfId="1281" xr:uid="{00000000-0005-0000-0000-0000EA030000}"/>
    <cellStyle name="_FY02Plan Mkt Lob - Asia all - consol FINAL - CA1_APAC AS Oct'06 WD3 Flash_Acquisition Schedules" xfId="1282" xr:uid="{00000000-0005-0000-0000-0000EB030000}"/>
    <cellStyle name="_FY02Plan Mkt Lob - Asia all - consol FINAL - CA1_APAC Support Bookings - Jun03" xfId="1283" xr:uid="{00000000-0005-0000-0000-0000EC030000}"/>
    <cellStyle name="_FY02Plan Mkt Lob - Asia all - consol FINAL - CA1_APAC Support Bookings - Jun03_Acquisition Schedules" xfId="1284" xr:uid="{00000000-0005-0000-0000-0000ED030000}"/>
    <cellStyle name="_FY02Plan Mkt Lob - Asia all - consol FINAL - CA1_APAC Support Bookings - Jun03_APAC AS Aug'05 WD3 Flash" xfId="1285" xr:uid="{00000000-0005-0000-0000-0000EE030000}"/>
    <cellStyle name="_FY02Plan Mkt Lob - Asia all - consol FINAL - CA1_APAC Support Bookings - Jun03_APAC AS Aug'05 WD3 Flash_Acquisition Schedules" xfId="1286" xr:uid="{00000000-0005-0000-0000-0000EF030000}"/>
    <cellStyle name="_FY02Plan Mkt Lob - Asia all - consol FINAL - CA1_APAC Support Bookings - Jun03_AS Variance Analysis_Aug07" xfId="1287" xr:uid="{00000000-0005-0000-0000-0000F0030000}"/>
    <cellStyle name="_FY02Plan Mkt Lob - Asia all - consol FINAL - CA1_APAC Support Bookings - Jun03_AS Variance Analysis_Aug07_Acquisition Schedules" xfId="1288" xr:uid="{00000000-0005-0000-0000-0000F1030000}"/>
    <cellStyle name="_FY02Plan Mkt Lob - Asia all - consol FINAL - CA1_APAC Support Bookings - Jun03_AS WD1 Flash Charts - Apr'05" xfId="1289" xr:uid="{00000000-0005-0000-0000-0000F2030000}"/>
    <cellStyle name="_FY02Plan Mkt Lob - Asia all - consol FINAL - CA1_APAC Support Bookings - Jun03_AS WD1 Flash Charts - Apr'05_Acquisition Schedules" xfId="1290" xr:uid="{00000000-0005-0000-0000-0000F3030000}"/>
    <cellStyle name="_FY02Plan Mkt Lob - Asia all - consol FINAL - CA1_APAC Support Bookings - Jun03_AS WD1 Flash Charts - May'05" xfId="1291" xr:uid="{00000000-0005-0000-0000-0000F4030000}"/>
    <cellStyle name="_FY02Plan Mkt Lob - Asia all - consol FINAL - CA1_APAC Support Bookings - Jun03_AS WD1 Flash Charts - May'05_Acquisition Schedules" xfId="1292" xr:uid="{00000000-0005-0000-0000-0000F5030000}"/>
    <cellStyle name="_FY02Plan Mkt Lob - Asia all - consol FINAL - CA1_APAC Support Bookings - Jun03_AS WD3 Flash Charts - Apr'05" xfId="1293" xr:uid="{00000000-0005-0000-0000-0000F6030000}"/>
    <cellStyle name="_FY02Plan Mkt Lob - Asia all - consol FINAL - CA1_APAC Support Bookings - Jun03_AS WD3 Flash Charts - Apr'05_Acquisition Schedules" xfId="1294" xr:uid="{00000000-0005-0000-0000-0000F7030000}"/>
    <cellStyle name="_FY02Plan Mkt Lob - Asia all - consol FINAL - CA1_APAC Support Bookings - Jun03_AS WD3 Flash Charts - Mar'05v1" xfId="1295" xr:uid="{00000000-0005-0000-0000-0000F8030000}"/>
    <cellStyle name="_FY02Plan Mkt Lob - Asia all - consol FINAL - CA1_APAC Support Bookings - Jun03_AS WD3 Flash Charts - Mar'05v1_Acquisition Schedules" xfId="1296" xr:uid="{00000000-0005-0000-0000-0000F9030000}"/>
    <cellStyle name="_FY02Plan Mkt Lob - Asia all - consol FINAL - CA1_APAC Support Bookings - Jun03_CA WD1 Flash Charts - Sep'05" xfId="1297" xr:uid="{00000000-0005-0000-0000-0000FA030000}"/>
    <cellStyle name="_FY02Plan Mkt Lob - Asia all - consol FINAL - CA1_APAC Support Bookings - Jun03_CA WD1 Flash Charts - Sep'05_Acquisition Schedules" xfId="1298" xr:uid="{00000000-0005-0000-0000-0000FB030000}"/>
    <cellStyle name="_FY02Plan Mkt Lob - Asia all - consol FINAL - CA1_APAC Support Bookings - Jun03_Target Template" xfId="1299" xr:uid="{00000000-0005-0000-0000-0000FC030000}"/>
    <cellStyle name="_FY02Plan Mkt Lob - Asia all - consol FINAL - CA1_APAC Support Bookings - Jun03_Target Template_Acquisition Schedules" xfId="1300" xr:uid="{00000000-0005-0000-0000-0000FD030000}"/>
    <cellStyle name="_FY02Plan Mkt Lob - Asia all - consol FINAL - CA1_APAC Weekly Commit - FY04Q2W01" xfId="1301" xr:uid="{00000000-0005-0000-0000-0000FE030000}"/>
    <cellStyle name="_FY02Plan Mkt Lob - Asia all - consol FINAL - CA1_APAC Weekly Commit - FY04Q2W01_Acquisition Schedules" xfId="1302" xr:uid="{00000000-0005-0000-0000-0000FF030000}"/>
    <cellStyle name="_FY02Plan Mkt Lob - Asia all - consol FINAL - CA1_AS Variance Analysis_Aug07" xfId="1303" xr:uid="{00000000-0005-0000-0000-000000040000}"/>
    <cellStyle name="_FY02Plan Mkt Lob - Asia all - consol FINAL - CA1_AS Variance Analysis_Aug07_Acquisition Schedules" xfId="1304" xr:uid="{00000000-0005-0000-0000-000001040000}"/>
    <cellStyle name="_FY02Plan Mkt Lob - Asia all - consol FINAL - CA1_AS WD1 Flash Charts - Apr'05" xfId="1305" xr:uid="{00000000-0005-0000-0000-000002040000}"/>
    <cellStyle name="_FY02Plan Mkt Lob - Asia all - consol FINAL - CA1_AS WD1 Flash Charts - Apr'05_Acquisition Schedules" xfId="1306" xr:uid="{00000000-0005-0000-0000-000003040000}"/>
    <cellStyle name="_FY02Plan Mkt Lob - Asia all - consol FINAL - CA1_AS WD1 Flash Charts - May'05" xfId="1307" xr:uid="{00000000-0005-0000-0000-000004040000}"/>
    <cellStyle name="_FY02Plan Mkt Lob - Asia all - consol FINAL - CA1_AS WD1 Flash Charts - May'05_Acquisition Schedules" xfId="1308" xr:uid="{00000000-0005-0000-0000-000005040000}"/>
    <cellStyle name="_FY02Plan Mkt Lob - Asia all - consol FINAL - CA1_AS WD3 Flash Charts - Apr'05" xfId="1309" xr:uid="{00000000-0005-0000-0000-000006040000}"/>
    <cellStyle name="_FY02Plan Mkt Lob - Asia all - consol FINAL - CA1_AS WD3 Flash Charts - Apr'05_Acquisition Schedules" xfId="1310" xr:uid="{00000000-0005-0000-0000-000007040000}"/>
    <cellStyle name="_FY02Plan Mkt Lob - Asia all - consol FINAL - CA1_AS WD3 Flash Charts - Mar'05v1" xfId="1311" xr:uid="{00000000-0005-0000-0000-000008040000}"/>
    <cellStyle name="_FY02Plan Mkt Lob - Asia all - consol FINAL - CA1_AS WD3 Flash Charts - Mar'05v1_Acquisition Schedules" xfId="1312" xr:uid="{00000000-0005-0000-0000-000009040000}"/>
    <cellStyle name="_FY02Plan Mkt Lob - Asia all - consol FINAL - CA1_CA WD1 Flash Charts - Sep'05" xfId="1313" xr:uid="{00000000-0005-0000-0000-00000A040000}"/>
    <cellStyle name="_FY02Plan Mkt Lob - Asia all - consol FINAL - CA1_CA WD1 Flash Charts - Sep'05_Acquisition Schedules" xfId="1314" xr:uid="{00000000-0005-0000-0000-00000B040000}"/>
    <cellStyle name="_FY02Plan Mkt Lob - Asia all - consol FINAL - CA1_Forecast Accuracy &amp; Linearity" xfId="1315" xr:uid="{00000000-0005-0000-0000-00000C040000}"/>
    <cellStyle name="_FY02Plan Mkt Lob - Asia all - consol FINAL - CA1_Forecast Accuracy &amp; Linearity_Acquisition Schedules" xfId="1316" xr:uid="{00000000-0005-0000-0000-00000D040000}"/>
    <cellStyle name="_FY02Plan Mkt Lob - Asia all - consol FINAL - CA1_FY04 Korea Goaling" xfId="1317" xr:uid="{00000000-0005-0000-0000-00000E040000}"/>
    <cellStyle name="_FY02Plan Mkt Lob - Asia all - consol FINAL - CA1_FY04 Korea Goaling_Acquisition Schedules" xfId="1318" xr:uid="{00000000-0005-0000-0000-00000F040000}"/>
    <cellStyle name="_FY02Plan Mkt Lob - Asia all - consol FINAL - CA1_Q3'02 Ops Call_Feb'021  Korea" xfId="1319" xr:uid="{00000000-0005-0000-0000-000010040000}"/>
    <cellStyle name="_FY02Plan Mkt Lob - Asia all - consol FINAL - CA1_Q3'02 Ops Call_Feb'021  Korea_Acquisition Schedules" xfId="1320" xr:uid="{00000000-0005-0000-0000-000011040000}"/>
    <cellStyle name="_FY02Plan Mkt Lob - Asia all - consol FINAL - CA1_Q3'02 Ops Call_Feb'021  Korea_ANZ FY04 Goaling" xfId="1321" xr:uid="{00000000-0005-0000-0000-000012040000}"/>
    <cellStyle name="_FY02Plan Mkt Lob - Asia all - consol FINAL - CA1_Q3'02 Ops Call_Feb'021  Korea_ANZ FY04 Goaling_Acquisition Schedules" xfId="1322" xr:uid="{00000000-0005-0000-0000-000013040000}"/>
    <cellStyle name="_FY02Plan Mkt Lob - Asia all - consol FINAL - CA1_Q3'02 Ops Call_Feb'021  Korea_APAC AS Aug'05 WD3 Flash" xfId="1323" xr:uid="{00000000-0005-0000-0000-000014040000}"/>
    <cellStyle name="_FY02Plan Mkt Lob - Asia all - consol FINAL - CA1_Q3'02 Ops Call_Feb'021  Korea_APAC AS Aug'05 WD3 Flash_Acquisition Schedules" xfId="1324" xr:uid="{00000000-0005-0000-0000-000015040000}"/>
    <cellStyle name="_FY02Plan Mkt Lob - Asia all - consol FINAL - CA1_Q3'02 Ops Call_Feb'021  Korea_APAC Weekly Commit - FY04Q2W01" xfId="1325" xr:uid="{00000000-0005-0000-0000-000016040000}"/>
    <cellStyle name="_FY02Plan Mkt Lob - Asia all - consol FINAL - CA1_Q3'02 Ops Call_Feb'021  Korea_APAC Weekly Commit - FY04Q2W01_Acquisition Schedules" xfId="1326" xr:uid="{00000000-0005-0000-0000-000017040000}"/>
    <cellStyle name="_FY02Plan Mkt Lob - Asia all - consol FINAL - CA1_Q3'02 Ops Call_Feb'021  Korea_AS WD1 Flash Charts - Apr'05" xfId="1327" xr:uid="{00000000-0005-0000-0000-000018040000}"/>
    <cellStyle name="_FY02Plan Mkt Lob - Asia all - consol FINAL - CA1_Q3'02 Ops Call_Feb'021  Korea_AS WD1 Flash Charts - Apr'05_Acquisition Schedules" xfId="1328" xr:uid="{00000000-0005-0000-0000-000019040000}"/>
    <cellStyle name="_FY02Plan Mkt Lob - Asia all - consol FINAL - CA1_Q3'02 Ops Call_Feb'021  Korea_AS WD1 Flash Charts - May'05" xfId="1329" xr:uid="{00000000-0005-0000-0000-00001A040000}"/>
    <cellStyle name="_FY02Plan Mkt Lob - Asia all - consol FINAL - CA1_Q3'02 Ops Call_Feb'021  Korea_AS WD1 Flash Charts - May'05_Acquisition Schedules" xfId="1330" xr:uid="{00000000-0005-0000-0000-00001B040000}"/>
    <cellStyle name="_FY02Plan Mkt Lob - Asia all - consol FINAL - CA1_Q3'02 Ops Call_Feb'021  Korea_AS WD3 Flash Charts - Apr'05" xfId="1331" xr:uid="{00000000-0005-0000-0000-00001C040000}"/>
    <cellStyle name="_FY02Plan Mkt Lob - Asia all - consol FINAL - CA1_Q3'02 Ops Call_Feb'021  Korea_AS WD3 Flash Charts - Apr'05_Acquisition Schedules" xfId="1332" xr:uid="{00000000-0005-0000-0000-00001D040000}"/>
    <cellStyle name="_FY02Plan Mkt Lob - Asia all - consol FINAL - CA1_Q3'02 Ops Call_Feb'021  Korea_AS WD3 Flash Charts - Mar'05v1" xfId="1333" xr:uid="{00000000-0005-0000-0000-00001E040000}"/>
    <cellStyle name="_FY02Plan Mkt Lob - Asia all - consol FINAL - CA1_Q3'02 Ops Call_Feb'021  Korea_AS WD3 Flash Charts - Mar'05v1_Acquisition Schedules" xfId="1334" xr:uid="{00000000-0005-0000-0000-00001F040000}"/>
    <cellStyle name="_FY02Plan Mkt Lob - Asia all - consol FINAL - CA1_Q3'02 Ops Call_Feb'021  Korea_CA WD1 Flash Charts - Sep'05" xfId="1335" xr:uid="{00000000-0005-0000-0000-000020040000}"/>
    <cellStyle name="_FY02Plan Mkt Lob - Asia all - consol FINAL - CA1_Q3'02 Ops Call_Feb'021  Korea_CA WD1 Flash Charts - Sep'05_Acquisition Schedules" xfId="1336" xr:uid="{00000000-0005-0000-0000-000021040000}"/>
    <cellStyle name="_FY02Plan Mkt Lob - Asia all - consol FINAL - CA1_Q3'02 Ops Call_Feb'021  Korea_Forecast Accuracy &amp; Linearity" xfId="1337" xr:uid="{00000000-0005-0000-0000-000022040000}"/>
    <cellStyle name="_FY02Plan Mkt Lob - Asia all - consol FINAL - CA1_Q3'02 Ops Call_Feb'021  Korea_Forecast Accuracy &amp; Linearity_Acquisition Schedules" xfId="1338" xr:uid="{00000000-0005-0000-0000-000023040000}"/>
    <cellStyle name="_FY02Plan Mkt Lob - Asia all - consol FINAL - CA1_Q3'02 Ops Call_Feb'021  Korea_FY04 Korea Goaling" xfId="1339" xr:uid="{00000000-0005-0000-0000-000024040000}"/>
    <cellStyle name="_FY02Plan Mkt Lob - Asia all - consol FINAL - CA1_Q3'02 Ops Call_Feb'021  Korea_FY04 Korea Goaling_Acquisition Schedules" xfId="1340" xr:uid="{00000000-0005-0000-0000-000025040000}"/>
    <cellStyle name="_FY02Plan Mkt Lob - Asia all - consol FINAL - CA1_Q3'02 Ops Call_Feb'021  Korea_WD1APAC Summary-26-04-05 FY05 ------1" xfId="1341" xr:uid="{00000000-0005-0000-0000-000026040000}"/>
    <cellStyle name="_FY02Plan Mkt Lob - Asia all - consol FINAL - CA1_Q3'02 Ops Call_Feb'021  Korea_WD1APAC Summary-26-04-05 FY05 ------1_Acquisition Schedules" xfId="1342" xr:uid="{00000000-0005-0000-0000-000027040000}"/>
    <cellStyle name="_FY02Plan Mkt Lob - Asia all - consol FINAL - CA1_Target Template" xfId="1343" xr:uid="{00000000-0005-0000-0000-000028040000}"/>
    <cellStyle name="_FY02Plan Mkt Lob - Asia all - consol FINAL - CA1_Target Template_Acquisition Schedules" xfId="1344" xr:uid="{00000000-0005-0000-0000-000029040000}"/>
    <cellStyle name="_FY02Plan Mkt Lob - Asia all - consol FINAL - CA1_WD1APAC Summary-26-04-05 FY05 ------1" xfId="1345" xr:uid="{00000000-0005-0000-0000-00002A040000}"/>
    <cellStyle name="_FY02Plan Mkt Lob - Asia all - consol FINAL - CA1_WD1APAC Summary-26-04-05 FY05 ------1_Acquisition Schedules" xfId="1346" xr:uid="{00000000-0005-0000-0000-00002B040000}"/>
    <cellStyle name="_FY03Model0619" xfId="1347" xr:uid="{00000000-0005-0000-0000-00002C040000}"/>
    <cellStyle name="_FY03Model0619 2" xfId="1348" xr:uid="{00000000-0005-0000-0000-00002D040000}"/>
    <cellStyle name="_FY03Model0619 3" xfId="1349" xr:uid="{00000000-0005-0000-0000-00002E040000}"/>
    <cellStyle name="_FY03Model0619 4" xfId="1350" xr:uid="{00000000-0005-0000-0000-00002F040000}"/>
    <cellStyle name="_FY03Model0619 5" xfId="1351" xr:uid="{00000000-0005-0000-0000-000030040000}"/>
    <cellStyle name="_FY03Model0619 6" xfId="1352" xr:uid="{00000000-0005-0000-0000-000031040000}"/>
    <cellStyle name="_FY03Model0619 7" xfId="1353" xr:uid="{00000000-0005-0000-0000-000032040000}"/>
    <cellStyle name="_FY03Model0619 8" xfId="1354" xr:uid="{00000000-0005-0000-0000-000033040000}"/>
    <cellStyle name="_FY03Model0619_Acquisition Schedules" xfId="1355" xr:uid="{00000000-0005-0000-0000-000034040000}"/>
    <cellStyle name="_FY04 goal template - CA Canada" xfId="1356" xr:uid="{00000000-0005-0000-0000-000035040000}"/>
    <cellStyle name="_FY04 goal template - CA Canada_Acquisition Schedules" xfId="1357" xr:uid="{00000000-0005-0000-0000-000036040000}"/>
    <cellStyle name="_FY04 Plan Book" xfId="1358" xr:uid="{00000000-0005-0000-0000-000037040000}"/>
    <cellStyle name="_FY04 Plan REVISED-FINAL from Elisa Aug.'03" xfId="1359" xr:uid="{00000000-0005-0000-0000-000038040000}"/>
    <cellStyle name="_FY04 Plan REVISED-FINAL from Elisa Aug.'03_Acquisition Schedules" xfId="1360" xr:uid="{00000000-0005-0000-0000-000039040000}"/>
    <cellStyle name="_FY04 Q1 EIS Bookings AES_Match LT Report_Week 3" xfId="1361" xr:uid="{00000000-0005-0000-0000-00003A040000}"/>
    <cellStyle name="_FY04 Q1 EIS Bookings AES_Match LT Report_Week 3_Acquisition Schedules" xfId="1362" xr:uid="{00000000-0005-0000-0000-00003B040000}"/>
    <cellStyle name="_FY04 YTD Bookings Summary -AUG wk2 - Q1" xfId="1363" xr:uid="{00000000-0005-0000-0000-00003C040000}"/>
    <cellStyle name="_FY04 YTD Bookings Summary -AUG wk2 - Q1_Acquisition Schedules" xfId="1364" xr:uid="{00000000-0005-0000-0000-00003D040000}"/>
    <cellStyle name="_FY04 YTD Bookings Summary -AUG wk3 - Q1" xfId="1365" xr:uid="{00000000-0005-0000-0000-00003E040000}"/>
    <cellStyle name="_FY04 YTD Bookings Summary -AUG wk3 - Q1_Acquisition Schedules" xfId="1366" xr:uid="{00000000-0005-0000-0000-00003F040000}"/>
    <cellStyle name="_FY04_YTD_Bookings_Summary_JULY_wk12_Q4" xfId="1367" xr:uid="{00000000-0005-0000-0000-000040040000}"/>
    <cellStyle name="_FY04_YTD_Bookings_Summary_JULY_wk12_Q4_Acquisition Schedules" xfId="1368" xr:uid="{00000000-0005-0000-0000-000041040000}"/>
    <cellStyle name="_FY'04+FY'05 -" xfId="1369" xr:uid="{00000000-0005-0000-0000-000042040000}"/>
    <cellStyle name="_FY05 AA - Risk Buys (to Dao 042005)" xfId="1370" xr:uid="{00000000-0005-0000-0000-000043040000}"/>
    <cellStyle name="_FY05 AA - Risk Buys (to Dao 072605) (2)" xfId="1371" xr:uid="{00000000-0005-0000-0000-000044040000}"/>
    <cellStyle name="_FY05 AA - Risk Buys2_Janice Griffin" xfId="1372" xr:uid="{00000000-0005-0000-0000-000045040000}"/>
    <cellStyle name="_FY05 AA - Risk Buys3" xfId="1373" xr:uid="{00000000-0005-0000-0000-000046040000}"/>
    <cellStyle name="_FY'05 Plan_rev3rdpass" xfId="1374" xr:uid="{00000000-0005-0000-0000-000047040000}"/>
    <cellStyle name="_FY'05 Plan_rev3rdpass_Acquisition Schedules" xfId="1375" xr:uid="{00000000-0005-0000-0000-000048040000}"/>
    <cellStyle name="_FY05_YTD_Bookings_Summary_AUG_wk3_Q1 " xfId="1376" xr:uid="{00000000-0005-0000-0000-000049040000}"/>
    <cellStyle name="_FY05_YTD_Bookings_Summary_AUG_wk3_Q1 _Acquisition Schedules" xfId="1377" xr:uid="{00000000-0005-0000-0000-00004A040000}"/>
    <cellStyle name="_FY05_YTD_Bookings_Summary_SEPT_wk3_Q1 " xfId="1378" xr:uid="{00000000-0005-0000-0000-00004B040000}"/>
    <cellStyle name="_FY05_YTD_Bookings_Summary_SEPT_wk3_Q1 _Acquisition Schedules" xfId="1379" xr:uid="{00000000-0005-0000-0000-00004C040000}"/>
    <cellStyle name="_FY06 AA - Risk Buys-March" xfId="1380" xr:uid="{00000000-0005-0000-0000-00004D040000}"/>
    <cellStyle name="_FY'06 Service Bookings Plan (for Quan)" xfId="1381" xr:uid="{00000000-0005-0000-0000-00004E040000}"/>
    <cellStyle name="_FY'06 Service Bookings Plan (for Quan)_Acquisition Schedules" xfId="1382" xr:uid="{00000000-0005-0000-0000-00004F040000}"/>
    <cellStyle name="_FY'07 Plan vs forecast 01-04-07" xfId="1383" xr:uid="{00000000-0005-0000-0000-000050040000}"/>
    <cellStyle name="_FY'07 Plan vs forecast 01-04-07 2" xfId="1384" xr:uid="{00000000-0005-0000-0000-000051040000}"/>
    <cellStyle name="_FY'07 Plan vs forecast 01-04-07 3" xfId="1385" xr:uid="{00000000-0005-0000-0000-000052040000}"/>
    <cellStyle name="_FY'07 Plan vs forecast 01-04-07 4" xfId="1386" xr:uid="{00000000-0005-0000-0000-000053040000}"/>
    <cellStyle name="_FY'07 Plan vs forecast 01-04-07 5" xfId="1387" xr:uid="{00000000-0005-0000-0000-000054040000}"/>
    <cellStyle name="_FY'07 Plan vs forecast 01-04-07 6" xfId="1388" xr:uid="{00000000-0005-0000-0000-000055040000}"/>
    <cellStyle name="_FY'07 Plan vs forecast 01-04-07 7" xfId="1389" xr:uid="{00000000-0005-0000-0000-000056040000}"/>
    <cellStyle name="_FY'07 Plan vs forecast 01-04-07 8" xfId="1390" xr:uid="{00000000-0005-0000-0000-000057040000}"/>
    <cellStyle name="_FY07REVIEWPACKAGEFORJIM" xfId="1391" xr:uid="{00000000-0005-0000-0000-000058040000}"/>
    <cellStyle name="_FY07REVIEWPACKAGEFORJIM 2" xfId="1392" xr:uid="{00000000-0005-0000-0000-000059040000}"/>
    <cellStyle name="_FY07REVIEWPACKAGEFORJIM 3" xfId="1393" xr:uid="{00000000-0005-0000-0000-00005A040000}"/>
    <cellStyle name="_FY07REVIEWPACKAGEFORJIM 4" xfId="1394" xr:uid="{00000000-0005-0000-0000-00005B040000}"/>
    <cellStyle name="_FY07REVIEWPACKAGEFORJIM 5" xfId="1395" xr:uid="{00000000-0005-0000-0000-00005C040000}"/>
    <cellStyle name="_FY07REVIEWPACKAGEFORJIM 6" xfId="1396" xr:uid="{00000000-0005-0000-0000-00005D040000}"/>
    <cellStyle name="_FY07REVIEWPACKAGEFORJIM 7" xfId="1397" xr:uid="{00000000-0005-0000-0000-00005E040000}"/>
    <cellStyle name="_FY07REVIEWPACKAGEFORJIM 8" xfId="1398" xr:uid="{00000000-0005-0000-0000-00005F040000}"/>
    <cellStyle name="_FY08 fist pass" xfId="1399" xr:uid="{00000000-0005-0000-0000-000060040000}"/>
    <cellStyle name="_FY08 fist pass 2" xfId="1400" xr:uid="{00000000-0005-0000-0000-000061040000}"/>
    <cellStyle name="_FY08 fist pass 3" xfId="1401" xr:uid="{00000000-0005-0000-0000-000062040000}"/>
    <cellStyle name="_FY08 fist pass 4" xfId="1402" xr:uid="{00000000-0005-0000-0000-000063040000}"/>
    <cellStyle name="_FY08 fist pass 5" xfId="1403" xr:uid="{00000000-0005-0000-0000-000064040000}"/>
    <cellStyle name="_FY08 fist pass 6" xfId="1404" xr:uid="{00000000-0005-0000-0000-000065040000}"/>
    <cellStyle name="_FY08 fist pass 7" xfId="1405" xr:uid="{00000000-0005-0000-0000-000066040000}"/>
    <cellStyle name="_FY08 Modeling (2)" xfId="1406" xr:uid="{00000000-0005-0000-0000-000067040000}"/>
    <cellStyle name="_FY08 Modeling (2) 2" xfId="1407" xr:uid="{00000000-0005-0000-0000-000068040000}"/>
    <cellStyle name="_FY08 Modeling (2) 3" xfId="1408" xr:uid="{00000000-0005-0000-0000-000069040000}"/>
    <cellStyle name="_FY08 Modeling (2) 4" xfId="1409" xr:uid="{00000000-0005-0000-0000-00006A040000}"/>
    <cellStyle name="_FY08 Modeling (2) 5" xfId="1410" xr:uid="{00000000-0005-0000-0000-00006B040000}"/>
    <cellStyle name="_FY08 Modeling (2) 6" xfId="1411" xr:uid="{00000000-0005-0000-0000-00006C040000}"/>
    <cellStyle name="_FY08 Modeling (2) 7" xfId="1412" xr:uid="{00000000-0005-0000-0000-00006D040000}"/>
    <cellStyle name="_FY08-09 IP Budget Q2 v1" xfId="1413" xr:uid="{00000000-0005-0000-0000-00006E040000}"/>
    <cellStyle name="_GAAP GM$" xfId="1414" xr:uid="{00000000-0005-0000-0000-00006F040000}"/>
    <cellStyle name="_Gartner - Misc Market data" xfId="1415" xr:uid="{00000000-0005-0000-0000-000070040000}"/>
    <cellStyle name="_Ginseng Analysis Final - Jan 29, 2004" xfId="1416" xr:uid="{00000000-0005-0000-0000-000071040000}"/>
    <cellStyle name="_GM Trend" xfId="1417" xr:uid="{00000000-0005-0000-0000-000072040000}"/>
    <cellStyle name="_GM$ FebvsCommit" xfId="1418" xr:uid="{00000000-0005-0000-0000-000073040000}"/>
    <cellStyle name="_GM$ FebvsNov" xfId="1419" xr:uid="{00000000-0005-0000-0000-000074040000}"/>
    <cellStyle name="_GM$ May Act vs. Aug Act" xfId="1420" xr:uid="{00000000-0005-0000-0000-000075040000}"/>
    <cellStyle name="_GM$ Q207 Vs Q206 Actuals YTD" xfId="1421" xr:uid="{00000000-0005-0000-0000-000076040000}"/>
    <cellStyle name="_GM$ Q3OQ2" xfId="1422" xr:uid="{00000000-0005-0000-0000-000077040000}"/>
    <cellStyle name="_Goaling update 2.09Ire1" xfId="1423" xr:uid="{00000000-0005-0000-0000-000078040000}"/>
    <cellStyle name="_goaling update 9th sept" xfId="1424" xr:uid="{00000000-0005-0000-0000-000079040000}"/>
    <cellStyle name="_Greater China FY02 Goal-v21" xfId="1425" xr:uid="{00000000-0005-0000-0000-00007A040000}"/>
    <cellStyle name="_GSR Jun FY07 SPA Platform Breakdown" xfId="1426" xr:uid="{00000000-0005-0000-0000-00007B040000}"/>
    <cellStyle name="_GSR Jun FY07 SPA Platform Breakdown 2" xfId="1427" xr:uid="{00000000-0005-0000-0000-00007C040000}"/>
    <cellStyle name="_GSR Spa v Platform Breakdown Jul07" xfId="1428" xr:uid="{00000000-0005-0000-0000-00007D040000}"/>
    <cellStyle name="_GSR Spa v Platform Breakdown Jul07 2" xfId="1429" xr:uid="{00000000-0005-0000-0000-00007E040000}"/>
    <cellStyle name="_Guiding Assumptions" xfId="1430" xr:uid="{00000000-0005-0000-0000-00007F040000}"/>
    <cellStyle name="_HARGROVE FY05 Expenses-FY05 Q4 MAY" xfId="1431" xr:uid="{00000000-0005-0000-0000-000080040000}"/>
    <cellStyle name="_HARGROVE FY05 Expenses-FY05 Q4 MAY_Acquisition Schedules" xfId="1432" xr:uid="{00000000-0005-0000-0000-000081040000}"/>
    <cellStyle name="_Heading" xfId="1433" xr:uid="{00000000-0005-0000-0000-000082040000}"/>
    <cellStyle name="_Heading_Financials_v2" xfId="1434" xr:uid="{00000000-0005-0000-0000-000083040000}"/>
    <cellStyle name="_Heading_Financials_v2_Book1 (3)" xfId="1435" xr:uid="{00000000-0005-0000-0000-000084040000}"/>
    <cellStyle name="_Highlight" xfId="1436" xr:uid="{00000000-0005-0000-0000-000085040000}"/>
    <cellStyle name="_i2 comparison_013007 to 010407" xfId="1437" xr:uid="{00000000-0005-0000-0000-000086040000}"/>
    <cellStyle name="_i2 comparison_013007 to 010407 2" xfId="1438" xr:uid="{00000000-0005-0000-0000-000087040000}"/>
    <cellStyle name="_Input Sheet" xfId="1439" xr:uid="{00000000-0005-0000-0000-000088040000}"/>
    <cellStyle name="_Input Sheet_Acquisition Schedules" xfId="1440" xr:uid="{00000000-0005-0000-0000-000089040000}"/>
    <cellStyle name="_Inv summary template for Linksys" xfId="1441" xr:uid="{00000000-0005-0000-0000-00008A040000}"/>
    <cellStyle name="_Inventory schedule for December Cisco Mtg" xfId="1442" xr:uid="{00000000-0005-0000-0000-00008B040000}"/>
    <cellStyle name="_Inventory schedule for December Cisco Mtg 2" xfId="1443" xr:uid="{00000000-0005-0000-0000-00008C040000}"/>
    <cellStyle name="_IP STB Report 03.26.07" xfId="1444" xr:uid="{00000000-0005-0000-0000-00008D040000}"/>
    <cellStyle name="_IP STB Report 03.26.07 2" xfId="1445" xr:uid="{00000000-0005-0000-0000-00008E040000}"/>
    <cellStyle name="_IP STB Report 12.21.07 values" xfId="1446" xr:uid="{00000000-0005-0000-0000-00008F040000}"/>
    <cellStyle name="_IP STB Report 12.21.07 values 2" xfId="1447" xr:uid="{00000000-0005-0000-0000-000090040000}"/>
    <cellStyle name="_IP STB Report 5.29.07" xfId="1448" xr:uid="{00000000-0005-0000-0000-000091040000}"/>
    <cellStyle name="_IP STB Report 5.29.07 2" xfId="1449" xr:uid="{00000000-0005-0000-0000-000092040000}"/>
    <cellStyle name="_IP STB Report 6.25.07" xfId="1450" xr:uid="{00000000-0005-0000-0000-000093040000}"/>
    <cellStyle name="_IP STB Report 6.25.07 2" xfId="1451" xr:uid="{00000000-0005-0000-0000-000094040000}"/>
    <cellStyle name="_IP STB Report Final Q2'08 values" xfId="1452" xr:uid="{00000000-0005-0000-0000-000095040000}"/>
    <cellStyle name="_IP STB Report Final Q2'08 values 2" xfId="1453" xr:uid="{00000000-0005-0000-0000-000096040000}"/>
    <cellStyle name="_IP STB REPORT FINAL Q3'07" xfId="1454" xr:uid="{00000000-0005-0000-0000-000097040000}"/>
    <cellStyle name="_IP STB REPORT FINAL Q3'07 2" xfId="1455" xr:uid="{00000000-0005-0000-0000-000098040000}"/>
    <cellStyle name="_IP STB Report Q1'08 9.24.07 values" xfId="1456" xr:uid="{00000000-0005-0000-0000-000099040000}"/>
    <cellStyle name="_IP STB Report Q1'08 9.24.07 values 2" xfId="1457" xr:uid="{00000000-0005-0000-0000-00009A040000}"/>
    <cellStyle name="_IP STB Report Q1'08 FINAL values1" xfId="1458" xr:uid="{00000000-0005-0000-0000-00009B040000}"/>
    <cellStyle name="_IP STB Report Q1'08 FINAL values1 2" xfId="1459" xr:uid="{00000000-0005-0000-0000-00009C040000}"/>
    <cellStyle name="_IP STB Report Q1'08 values 8.27.07" xfId="1460" xr:uid="{00000000-0005-0000-0000-00009D040000}"/>
    <cellStyle name="_IP STB Report Q1'08 values 8.27.07 2" xfId="1461" xr:uid="{00000000-0005-0000-0000-00009E040000}"/>
    <cellStyle name="_IP STB Report Q4 FINALvalues" xfId="1462" xr:uid="{00000000-0005-0000-0000-00009F040000}"/>
    <cellStyle name="_IP STB Report Q4 FINALvalues 2" xfId="1463" xr:uid="{00000000-0005-0000-0000-0000A0040000}"/>
    <cellStyle name="_IR schedule - TMS revenue segments" xfId="1464" xr:uid="{00000000-0005-0000-0000-0000A1040000}"/>
    <cellStyle name="_Jan-05 TAS release_US" xfId="1465" xr:uid="{00000000-0005-0000-0000-0000A2040000}"/>
    <cellStyle name="_Jan-05 TAS release_US_Acquisition Schedules" xfId="1466" xr:uid="{00000000-0005-0000-0000-0000A3040000}"/>
    <cellStyle name="_Jan05AS rev trans Log" xfId="1467" xr:uid="{00000000-0005-0000-0000-0000A4040000}"/>
    <cellStyle name="_Jan05AS rev trans Log_Acquisition Schedules" xfId="1468" xr:uid="{00000000-0005-0000-0000-0000A5040000}"/>
    <cellStyle name="_Japan" xfId="1469" xr:uid="{00000000-0005-0000-0000-0000A6040000}"/>
    <cellStyle name="_Japan 10" xfId="1470" xr:uid="{00000000-0005-0000-0000-0000A7040000}"/>
    <cellStyle name="_Japan 11" xfId="1471" xr:uid="{00000000-0005-0000-0000-0000A8040000}"/>
    <cellStyle name="_Japan 12" xfId="1472" xr:uid="{00000000-0005-0000-0000-0000A9040000}"/>
    <cellStyle name="_Japan 13" xfId="1473" xr:uid="{00000000-0005-0000-0000-0000AA040000}"/>
    <cellStyle name="_Japan 14" xfId="1474" xr:uid="{00000000-0005-0000-0000-0000AB040000}"/>
    <cellStyle name="_Japan 15" xfId="1475" xr:uid="{00000000-0005-0000-0000-0000AC040000}"/>
    <cellStyle name="_Japan 16" xfId="1476" xr:uid="{00000000-0005-0000-0000-0000AD040000}"/>
    <cellStyle name="_Japan 17" xfId="1477" xr:uid="{00000000-0005-0000-0000-0000AE040000}"/>
    <cellStyle name="_Japan 18" xfId="1478" xr:uid="{00000000-0005-0000-0000-0000AF040000}"/>
    <cellStyle name="_Japan 19" xfId="1479" xr:uid="{00000000-0005-0000-0000-0000B0040000}"/>
    <cellStyle name="_Japan 2" xfId="1480" xr:uid="{00000000-0005-0000-0000-0000B1040000}"/>
    <cellStyle name="_Japan 20" xfId="1481" xr:uid="{00000000-0005-0000-0000-0000B2040000}"/>
    <cellStyle name="_Japan 21" xfId="1482" xr:uid="{00000000-0005-0000-0000-0000B3040000}"/>
    <cellStyle name="_Japan 22" xfId="1483" xr:uid="{00000000-0005-0000-0000-0000B4040000}"/>
    <cellStyle name="_Japan 23" xfId="1484" xr:uid="{00000000-0005-0000-0000-0000B5040000}"/>
    <cellStyle name="_Japan 24" xfId="1485" xr:uid="{00000000-0005-0000-0000-0000B6040000}"/>
    <cellStyle name="_Japan 25" xfId="1486" xr:uid="{00000000-0005-0000-0000-0000B7040000}"/>
    <cellStyle name="_Japan 26" xfId="1487" xr:uid="{00000000-0005-0000-0000-0000B8040000}"/>
    <cellStyle name="_Japan 27" xfId="1488" xr:uid="{00000000-0005-0000-0000-0000B9040000}"/>
    <cellStyle name="_Japan 28" xfId="1489" xr:uid="{00000000-0005-0000-0000-0000BA040000}"/>
    <cellStyle name="_Japan 29" xfId="1490" xr:uid="{00000000-0005-0000-0000-0000BB040000}"/>
    <cellStyle name="_Japan 3" xfId="1491" xr:uid="{00000000-0005-0000-0000-0000BC040000}"/>
    <cellStyle name="_Japan 30" xfId="1492" xr:uid="{00000000-0005-0000-0000-0000BD040000}"/>
    <cellStyle name="_Japan 4" xfId="1493" xr:uid="{00000000-0005-0000-0000-0000BE040000}"/>
    <cellStyle name="_Japan 5" xfId="1494" xr:uid="{00000000-0005-0000-0000-0000BF040000}"/>
    <cellStyle name="_Japan 6" xfId="1495" xr:uid="{00000000-0005-0000-0000-0000C0040000}"/>
    <cellStyle name="_Japan 7" xfId="1496" xr:uid="{00000000-0005-0000-0000-0000C1040000}"/>
    <cellStyle name="_Japan 8" xfId="1497" xr:uid="{00000000-0005-0000-0000-0000C2040000}"/>
    <cellStyle name="_Japan 9" xfId="1498" xr:uid="{00000000-0005-0000-0000-0000C3040000}"/>
    <cellStyle name="_Japan AS Expense 16Jan2003" xfId="1499" xr:uid="{00000000-0005-0000-0000-0000C4040000}"/>
    <cellStyle name="_Japan AS Expense 16Jan2003_Acquisition Schedules" xfId="1500" xr:uid="{00000000-0005-0000-0000-0000C5040000}"/>
    <cellStyle name="_JAPAN Support Bookings - Dec03" xfId="1501" xr:uid="{00000000-0005-0000-0000-0000C6040000}"/>
    <cellStyle name="_JAPAN Support Bookings - Dec03_Acquisition Schedules" xfId="1502" xr:uid="{00000000-0005-0000-0000-0000C7040000}"/>
    <cellStyle name="_JAPAN Support Bookings - Feb03_Aki" xfId="1503" xr:uid="{00000000-0005-0000-0000-0000C8040000}"/>
    <cellStyle name="_JAPAN Support Bookings - Feb03_Aki_Acquisition Schedules" xfId="1504" xr:uid="{00000000-0005-0000-0000-0000C9040000}"/>
    <cellStyle name="_JAPAN Support Bookings - Jun03" xfId="1505" xr:uid="{00000000-0005-0000-0000-0000CA040000}"/>
    <cellStyle name="_JAPAN Support Bookings - Jun03_Acquisition Schedules" xfId="1506" xr:uid="{00000000-0005-0000-0000-0000CB040000}"/>
    <cellStyle name="_JAPAN Support Bookings - Nov032" xfId="1507" xr:uid="{00000000-0005-0000-0000-0000CC040000}"/>
    <cellStyle name="_JAPAN Support Bookings - Nov032_Acquisition Schedules" xfId="1508" xr:uid="{00000000-0005-0000-0000-0000CD040000}"/>
    <cellStyle name="_JAPAN Support Bookings - Oct03_Aki2" xfId="1509" xr:uid="{00000000-0005-0000-0000-0000CE040000}"/>
    <cellStyle name="_JAPAN Support Bookings - Oct03_Aki2_Acquisition Schedules" xfId="1510" xr:uid="{00000000-0005-0000-0000-0000CF040000}"/>
    <cellStyle name="_JAPAN Support Bookings -June02" xfId="1511" xr:uid="{00000000-0005-0000-0000-0000D0040000}"/>
    <cellStyle name="_JAPAN Support Bookings -June02_Acquisition Schedules" xfId="1512" xr:uid="{00000000-0005-0000-0000-0000D1040000}"/>
    <cellStyle name="_Japan_Acquisition Schedules" xfId="1513" xr:uid="{00000000-0005-0000-0000-0000D2040000}"/>
    <cellStyle name="_Japan_Top_Deals_by_Theater_Profile_Sep_wk3" xfId="1514" xr:uid="{00000000-0005-0000-0000-0000D3040000}"/>
    <cellStyle name="_Japan_Top_Deals_by_Theater_Profile_Sep_wk3_Acquisition Schedules" xfId="1515" xr:uid="{00000000-0005-0000-0000-0000D4040000}"/>
    <cellStyle name="_Japan_Top_Deals_Q2_Wk4 (2)" xfId="1516" xr:uid="{00000000-0005-0000-0000-0000D5040000}"/>
    <cellStyle name="_Japan_Top_Deals_Q2_Wk4 (2)_Acquisition Schedules" xfId="1517" xr:uid="{00000000-0005-0000-0000-0000D6040000}"/>
    <cellStyle name="_Japan_Top_Deals_Q2_Wk7" xfId="1518" xr:uid="{00000000-0005-0000-0000-0000D7040000}"/>
    <cellStyle name="_Japan_Top_Deals_Q2_Wk7_Acquisition Schedules" xfId="1519" xr:uid="{00000000-0005-0000-0000-0000D8040000}"/>
    <cellStyle name="_JuL FY07 Reconciliation" xfId="1520" xr:uid="{00000000-0005-0000-0000-0000D9040000}"/>
    <cellStyle name="_JuL FY07 Reconciliation 2" xfId="1521" xr:uid="{00000000-0005-0000-0000-0000DA040000}"/>
    <cellStyle name="_July'08 OH E&amp;O Summary M3 FINAL" xfId="1522" xr:uid="{00000000-0005-0000-0000-0000DB040000}"/>
    <cellStyle name="_JulyFY07 7600 MRP upload" xfId="1523" xr:uid="{00000000-0005-0000-0000-0000DC040000}"/>
    <cellStyle name="_JulyFY07 7600 MRP upload 2" xfId="1524" xr:uid="{00000000-0005-0000-0000-0000DD040000}"/>
    <cellStyle name="_Jun'08 OH E&amp;O Summary M1 FINAL" xfId="1525" xr:uid="{00000000-0005-0000-0000-0000DE040000}"/>
    <cellStyle name="_June Prelims" xfId="1526" xr:uid="{00000000-0005-0000-0000-0000DF040000}"/>
    <cellStyle name="_June Prelims_Acquisition Schedules" xfId="1527" xr:uid="{00000000-0005-0000-0000-0000E0040000}"/>
    <cellStyle name="_Lean Close Schedule" xfId="1528" xr:uid="{00000000-0005-0000-0000-0000E1040000}"/>
    <cellStyle name="_Linksys Theater Dashboard_MayFY06" xfId="1529" xr:uid="{00000000-0005-0000-0000-0000E2040000}"/>
    <cellStyle name="_List of Schedules - Iron Port_v1" xfId="1530" xr:uid="{00000000-0005-0000-0000-0000E3040000}"/>
    <cellStyle name="_List of Schedules - Iron Port_v1_Acquisition Schedules" xfId="1531" xr:uid="{00000000-0005-0000-0000-0000E4040000}"/>
    <cellStyle name="_l-Section 9 - Discounts" xfId="1532" xr:uid="{00000000-0005-0000-0000-0000E5040000}"/>
    <cellStyle name="_LTB's" xfId="1533" xr:uid="{00000000-0005-0000-0000-0000E6040000}"/>
    <cellStyle name="_Mar FY01 Dashboard - Asia2" xfId="1534" xr:uid="{00000000-0005-0000-0000-0000E7040000}"/>
    <cellStyle name="_Mar FY01 Dashboard - Asia2_Acquisition Schedules" xfId="1535" xr:uid="{00000000-0005-0000-0000-0000E8040000}"/>
    <cellStyle name="_Mar FY01 Dashboard - Asia2_ANZ FY04 Goaling" xfId="1536" xr:uid="{00000000-0005-0000-0000-0000E9040000}"/>
    <cellStyle name="_Mar FY01 Dashboard - Asia2_ANZ FY04 Goaling_Acquisition Schedules" xfId="1537" xr:uid="{00000000-0005-0000-0000-0000EA040000}"/>
    <cellStyle name="_Mar FY01 Dashboard - Asia2_APAC AS Aug'05 WD3 Flash" xfId="1538" xr:uid="{00000000-0005-0000-0000-0000EB040000}"/>
    <cellStyle name="_Mar FY01 Dashboard - Asia2_APAC AS Aug'05 WD3 Flash_Acquisition Schedules" xfId="1539" xr:uid="{00000000-0005-0000-0000-0000EC040000}"/>
    <cellStyle name="_Mar FY01 Dashboard - Asia2_APAC Weekly Commit - FY04Q2W01" xfId="1540" xr:uid="{00000000-0005-0000-0000-0000ED040000}"/>
    <cellStyle name="_Mar FY01 Dashboard - Asia2_APAC Weekly Commit - FY04Q2W01_Acquisition Schedules" xfId="1541" xr:uid="{00000000-0005-0000-0000-0000EE040000}"/>
    <cellStyle name="_Mar FY01 Dashboard - Asia2_AS WD1 Flash Charts - Apr'05" xfId="1542" xr:uid="{00000000-0005-0000-0000-0000EF040000}"/>
    <cellStyle name="_Mar FY01 Dashboard - Asia2_AS WD1 Flash Charts - Apr'05_Acquisition Schedules" xfId="1543" xr:uid="{00000000-0005-0000-0000-0000F0040000}"/>
    <cellStyle name="_Mar FY01 Dashboard - Asia2_AS WD1 Flash Charts - May'05" xfId="1544" xr:uid="{00000000-0005-0000-0000-0000F1040000}"/>
    <cellStyle name="_Mar FY01 Dashboard - Asia2_AS WD1 Flash Charts - May'05_Acquisition Schedules" xfId="1545" xr:uid="{00000000-0005-0000-0000-0000F2040000}"/>
    <cellStyle name="_Mar FY01 Dashboard - Asia2_AS WD3 Flash Charts - Apr'05" xfId="1546" xr:uid="{00000000-0005-0000-0000-0000F3040000}"/>
    <cellStyle name="_Mar FY01 Dashboard - Asia2_AS WD3 Flash Charts - Apr'05_Acquisition Schedules" xfId="1547" xr:uid="{00000000-0005-0000-0000-0000F4040000}"/>
    <cellStyle name="_Mar FY01 Dashboard - Asia2_AS WD3 Flash Charts - Mar'05v1" xfId="1548" xr:uid="{00000000-0005-0000-0000-0000F5040000}"/>
    <cellStyle name="_Mar FY01 Dashboard - Asia2_AS WD3 Flash Charts - Mar'05v1_Acquisition Schedules" xfId="1549" xr:uid="{00000000-0005-0000-0000-0000F6040000}"/>
    <cellStyle name="_Mar FY01 Dashboard - Asia2_CA WD1 Flash Charts - Sep'05" xfId="1550" xr:uid="{00000000-0005-0000-0000-0000F7040000}"/>
    <cellStyle name="_Mar FY01 Dashboard - Asia2_CA WD1 Flash Charts - Sep'05_Acquisition Schedules" xfId="1551" xr:uid="{00000000-0005-0000-0000-0000F8040000}"/>
    <cellStyle name="_Mar FY01 Dashboard - Asia2_Forecast Accuracy &amp; Linearity" xfId="1552" xr:uid="{00000000-0005-0000-0000-0000F9040000}"/>
    <cellStyle name="_Mar FY01 Dashboard - Asia2_Forecast Accuracy &amp; Linearity_Acquisition Schedules" xfId="1553" xr:uid="{00000000-0005-0000-0000-0000FA040000}"/>
    <cellStyle name="_Mar FY01 Dashboard - Asia2_FY04 Korea Goaling" xfId="1554" xr:uid="{00000000-0005-0000-0000-0000FB040000}"/>
    <cellStyle name="_Mar FY01 Dashboard - Asia2_FY04 Korea Goaling_Acquisition Schedules" xfId="1555" xr:uid="{00000000-0005-0000-0000-0000FC040000}"/>
    <cellStyle name="_Mar FY01 Dashboard - Asia2_WD1APAC Summary-26-04-05 FY05 ------1" xfId="1556" xr:uid="{00000000-0005-0000-0000-0000FD040000}"/>
    <cellStyle name="_Mar FY01 Dashboard - Asia2_WD1APAC Summary-26-04-05 FY05 ------1_Acquisition Schedules" xfId="1557" xr:uid="{00000000-0005-0000-0000-0000FE040000}"/>
    <cellStyle name="_Mar FY07 Reconciliation" xfId="1558" xr:uid="{00000000-0005-0000-0000-0000FF040000}"/>
    <cellStyle name="_Mar FY07 Reconciliation 2" xfId="1559" xr:uid="{00000000-0005-0000-0000-000000050000}"/>
    <cellStyle name="_MAR_05AS rev trans Log" xfId="1560" xr:uid="{00000000-0005-0000-0000-000001050000}"/>
    <cellStyle name="_Mar-05 PF Hierarchy" xfId="1561" xr:uid="{00000000-0005-0000-0000-000002050000}"/>
    <cellStyle name="_Mar-05 PF Hierarchy 2" xfId="1562" xr:uid="{00000000-0005-0000-0000-000003050000}"/>
    <cellStyle name="_Mar-05 PF Hierarchy 3" xfId="1563" xr:uid="{00000000-0005-0000-0000-000004050000}"/>
    <cellStyle name="_Mar-05 PF Hierarchy 4" xfId="1564" xr:uid="{00000000-0005-0000-0000-000005050000}"/>
    <cellStyle name="_Mar-05 PF Hierarchy 5" xfId="1565" xr:uid="{00000000-0005-0000-0000-000006050000}"/>
    <cellStyle name="_Mar-05 PF Hierarchy 6" xfId="1566" xr:uid="{00000000-0005-0000-0000-000007050000}"/>
    <cellStyle name="_Mar-05 PF Hierarchy 7" xfId="1567" xr:uid="{00000000-0005-0000-0000-000008050000}"/>
    <cellStyle name="_Margin Forecast Detail FY06 with Net Shipped" xfId="1568" xr:uid="{00000000-0005-0000-0000-000009050000}"/>
    <cellStyle name="_Margin Forecast Detail FY06 with Net Shipped 2" xfId="1569" xr:uid="{00000000-0005-0000-0000-00000A050000}"/>
    <cellStyle name="_Market_Segment_Expense_FY03Q31" xfId="1570" xr:uid="{00000000-0005-0000-0000-00000B050000}"/>
    <cellStyle name="_Market_Segment_Expense_FY03Q31_Acquisition Schedules" xfId="1571" xr:uid="{00000000-0005-0000-0000-00000C050000}"/>
    <cellStyle name="_MarketSegmentPL_FY03Q4" xfId="1572" xr:uid="{00000000-0005-0000-0000-00000D050000}"/>
    <cellStyle name="_MarketSegmentPL_FY03Q4_Acquisition Schedules" xfId="1573" xr:uid="{00000000-0005-0000-0000-00000E050000}"/>
    <cellStyle name="_Master Abbrev Modelv12" xfId="1574" xr:uid="{00000000-0005-0000-0000-00000F050000}"/>
    <cellStyle name="_MAY_05AS rev trans Log" xfId="1575" xr:uid="{00000000-0005-0000-0000-000010050000}"/>
    <cellStyle name="_May-05 PF Hierarchy" xfId="1576" xr:uid="{00000000-0005-0000-0000-000011050000}"/>
    <cellStyle name="_May-05 PF Hierarchy 2" xfId="1577" xr:uid="{00000000-0005-0000-0000-000012050000}"/>
    <cellStyle name="_May-05 PF Hierarchy 3" xfId="1578" xr:uid="{00000000-0005-0000-0000-000013050000}"/>
    <cellStyle name="_May-05 PF Hierarchy 4" xfId="1579" xr:uid="{00000000-0005-0000-0000-000014050000}"/>
    <cellStyle name="_May-05 PF Hierarchy 5" xfId="1580" xr:uid="{00000000-0005-0000-0000-000015050000}"/>
    <cellStyle name="_May-05 PF Hierarchy 6" xfId="1581" xr:uid="{00000000-0005-0000-0000-000016050000}"/>
    <cellStyle name="_May-05 PF Hierarchy 7" xfId="1582" xr:uid="{00000000-0005-0000-0000-000017050000}"/>
    <cellStyle name="_May'08 OH E&amp;O Summary M1 FINAL" xfId="1583" xr:uid="{00000000-0005-0000-0000-000018050000}"/>
    <cellStyle name="_MayFY07 MCP Forecast FINAL" xfId="1584" xr:uid="{00000000-0005-0000-0000-000019050000}"/>
    <cellStyle name="_MayFY07 MCP Forecast FINAL 2" xfId="1585" xr:uid="{00000000-0005-0000-0000-00001A050000}"/>
    <cellStyle name="_Mfg Schedules as of 1.26.07 Values" xfId="1586" xr:uid="{00000000-0005-0000-0000-00001B050000}"/>
    <cellStyle name="_Mfg Schedules as of 1.26.07 Values 2" xfId="1587" xr:uid="{00000000-0005-0000-0000-00001C050000}"/>
    <cellStyle name="_Mfg Schedules as of 3.24.07_values1" xfId="1588" xr:uid="{00000000-0005-0000-0000-00001D050000}"/>
    <cellStyle name="_Mfg Schedules as of 3.24.07_values1 2" xfId="1589" xr:uid="{00000000-0005-0000-0000-00001E050000}"/>
    <cellStyle name="_Mfg Schedules as of 4.27.07 values" xfId="1590" xr:uid="{00000000-0005-0000-0000-00001F050000}"/>
    <cellStyle name="_Mfg Schedules as of 4.27.07 values 2" xfId="1591" xr:uid="{00000000-0005-0000-0000-000020050000}"/>
    <cellStyle name="_Mfg Schedules as of 5.26.07 values" xfId="1592" xr:uid="{00000000-0005-0000-0000-000021050000}"/>
    <cellStyle name="_Mfg Schedules as of 5.26.07 values 2" xfId="1593" xr:uid="{00000000-0005-0000-0000-000022050000}"/>
    <cellStyle name="_Model 032604 Dan Final" xfId="1594" xr:uid="{00000000-0005-0000-0000-000023050000}"/>
    <cellStyle name="_Modem Sales 01 02 07 (2)" xfId="1595" xr:uid="{00000000-0005-0000-0000-000024050000}"/>
    <cellStyle name="_Modem Sales 01 02 07 (2) 2" xfId="1596" xr:uid="{00000000-0005-0000-0000-000025050000}"/>
    <cellStyle name="_Modem Sales Final Q1'08" xfId="1597" xr:uid="{00000000-0005-0000-0000-000026050000}"/>
    <cellStyle name="_Modem Sales Final Q1'08 2" xfId="1598" xr:uid="{00000000-0005-0000-0000-000027050000}"/>
    <cellStyle name="_Multiple" xfId="1599" xr:uid="{00000000-0005-0000-0000-000028050000}"/>
    <cellStyle name="_Multiple_AVP" xfId="1600" xr:uid="{00000000-0005-0000-0000-000029050000}"/>
    <cellStyle name="_Multiple_Book1" xfId="1601" xr:uid="{00000000-0005-0000-0000-00002A050000}"/>
    <cellStyle name="_Multiple_contribution_analysis" xfId="1602" xr:uid="{00000000-0005-0000-0000-00002B050000}"/>
    <cellStyle name="_Multiple_Financials_v2" xfId="1603" xr:uid="{00000000-0005-0000-0000-00002C050000}"/>
    <cellStyle name="_MultipleSpace" xfId="1604" xr:uid="{00000000-0005-0000-0000-00002D050000}"/>
    <cellStyle name="_MultipleSpace_AVP" xfId="1605" xr:uid="{00000000-0005-0000-0000-00002E050000}"/>
    <cellStyle name="_MultipleSpace_Book1" xfId="1606" xr:uid="{00000000-0005-0000-0000-00002F050000}"/>
    <cellStyle name="_MultipleSpace_contribution_analysis" xfId="1607" xr:uid="{00000000-0005-0000-0000-000030050000}"/>
    <cellStyle name="_MultipleSpace_DCF_format" xfId="1608" xr:uid="{00000000-0005-0000-0000-000031050000}"/>
    <cellStyle name="_MultipleSpace_Financials_v2" xfId="1609" xr:uid="{00000000-0005-0000-0000-000032050000}"/>
    <cellStyle name="_Net Suite Bookings Q106 to 5_31_07 for Cisco Goaling v2" xfId="1610" xr:uid="{00000000-0005-0000-0000-000033050000}"/>
    <cellStyle name="_NEW AABU FORECAST 110906" xfId="1611" xr:uid="{00000000-0005-0000-0000-000034050000}"/>
    <cellStyle name="_NEW AABU FORECAST 110906 2" xfId="1612" xr:uid="{00000000-0005-0000-0000-000035050000}"/>
    <cellStyle name="_NMS GM% Dec Vs Mar Qtd FY07 Act" xfId="1613" xr:uid="{00000000-0005-0000-0000-000036050000}"/>
    <cellStyle name="_Nov FY07" xfId="1614" xr:uid="{00000000-0005-0000-0000-000037050000}"/>
    <cellStyle name="_Nov FY07 2" xfId="1615" xr:uid="{00000000-0005-0000-0000-000038050000}"/>
    <cellStyle name="_Nov FY08 Reconciliation" xfId="1616" xr:uid="{00000000-0005-0000-0000-000039050000}"/>
    <cellStyle name="_Nov FY08 Reconciliation 2" xfId="1617" xr:uid="{00000000-0005-0000-0000-00003A050000}"/>
    <cellStyle name="_Nov-05 OH Reserve" xfId="1618" xr:uid="{00000000-0005-0000-0000-00003B050000}"/>
    <cellStyle name="_Nov-05 OH Reserve 2" xfId="1619" xr:uid="{00000000-0005-0000-0000-00003C050000}"/>
    <cellStyle name="_Nov-05 OH Reserve 3" xfId="1620" xr:uid="{00000000-0005-0000-0000-00003D050000}"/>
    <cellStyle name="_Nov-05 OH Reserve 4" xfId="1621" xr:uid="{00000000-0005-0000-0000-00003E050000}"/>
    <cellStyle name="_Nov-05 OH Reserve 5" xfId="1622" xr:uid="{00000000-0005-0000-0000-00003F050000}"/>
    <cellStyle name="_Nov-05 OH Reserve 6" xfId="1623" xr:uid="{00000000-0005-0000-0000-000040050000}"/>
    <cellStyle name="_Nov-05 OH Reserve 7" xfId="1624" xr:uid="{00000000-0005-0000-0000-000041050000}"/>
    <cellStyle name="_Nov-06 PF Hierarchy" xfId="1625" xr:uid="{00000000-0005-0000-0000-000042050000}"/>
    <cellStyle name="_Nov-06 PF Hierarchy 2" xfId="1626" xr:uid="{00000000-0005-0000-0000-000043050000}"/>
    <cellStyle name="_Nov-06 PF Hierarchy 3" xfId="1627" xr:uid="{00000000-0005-0000-0000-000044050000}"/>
    <cellStyle name="_Nov-06 PF Hierarchy 4" xfId="1628" xr:uid="{00000000-0005-0000-0000-000045050000}"/>
    <cellStyle name="_Nov-06 PF Hierarchy 5" xfId="1629" xr:uid="{00000000-0005-0000-0000-000046050000}"/>
    <cellStyle name="_Nov-06 PF Hierarchy 6" xfId="1630" xr:uid="{00000000-0005-0000-0000-000047050000}"/>
    <cellStyle name="_Nov-06 PF Hierarchy 7" xfId="1631" xr:uid="{00000000-0005-0000-0000-000048050000}"/>
    <cellStyle name="_Nov'08 Close Controller Review" xfId="1632" xr:uid="{00000000-0005-0000-0000-000049050000}"/>
    <cellStyle name="_Nov'08 OH E&amp;O Summary M1 FINAL" xfId="1633" xr:uid="{00000000-0005-0000-0000-00004A050000}"/>
    <cellStyle name="_November Other Reserves" xfId="1634" xr:uid="{00000000-0005-0000-0000-00004B050000}"/>
    <cellStyle name="_Oct FY07" xfId="1635" xr:uid="{00000000-0005-0000-0000-00004C050000}"/>
    <cellStyle name="_Oct FY07 2" xfId="1636" xr:uid="{00000000-0005-0000-0000-00004D050000}"/>
    <cellStyle name="_Opex Consolidation1" xfId="1637" xr:uid="{00000000-0005-0000-0000-00004E050000}"/>
    <cellStyle name="_Ops Review - FY04" xfId="1638" xr:uid="{00000000-0005-0000-0000-00004F050000}"/>
    <cellStyle name="_OPS REVIEW WORKBOOK" xfId="1639" xr:uid="{00000000-0005-0000-0000-000050050000}"/>
    <cellStyle name="_OPS REVIEW WORKBOOK_Acquisition Schedules" xfId="1640" xr:uid="{00000000-0005-0000-0000-000051050000}"/>
    <cellStyle name="_Other Reserves and Buydown" xfId="1641" xr:uid="{00000000-0005-0000-0000-000052050000}"/>
    <cellStyle name="_Overhead" xfId="1642" xr:uid="{00000000-0005-0000-0000-000053050000}"/>
    <cellStyle name="_P10 May FY02 ASIA PAC BOOK FCST - FINAL" xfId="1643" xr:uid="{00000000-0005-0000-0000-000054050000}"/>
    <cellStyle name="_P12 Jul FY03 ASIA PAC BOOK FCST - Final" xfId="1644" xr:uid="{00000000-0005-0000-0000-000055050000}"/>
    <cellStyle name="_P12 Jul'04 AS APAC Mgmt Report" xfId="1645" xr:uid="{00000000-0005-0000-0000-000056050000}"/>
    <cellStyle name="_P12 Jul'04 AS APAC Mgmt Report_Acquisition Schedules" xfId="1646" xr:uid="{00000000-0005-0000-0000-000057050000}"/>
    <cellStyle name="_Percent" xfId="1647" xr:uid="{00000000-0005-0000-0000-000058050000}"/>
    <cellStyle name="_Percent_AVP" xfId="1648" xr:uid="{00000000-0005-0000-0000-000059050000}"/>
    <cellStyle name="_Percent_Book1" xfId="1649" xr:uid="{00000000-0005-0000-0000-00005A050000}"/>
    <cellStyle name="_Percent_contribution_analysis" xfId="1650" xr:uid="{00000000-0005-0000-0000-00005B050000}"/>
    <cellStyle name="_PercentSpace" xfId="1651" xr:uid="{00000000-0005-0000-0000-00005C050000}"/>
    <cellStyle name="_PercentSpace_AVP" xfId="1652" xr:uid="{00000000-0005-0000-0000-00005D050000}"/>
    <cellStyle name="_PercentSpace_Book1" xfId="1653" xr:uid="{00000000-0005-0000-0000-00005E050000}"/>
    <cellStyle name="_PercentSpace_contribution_analysis" xfId="1654" xr:uid="{00000000-0005-0000-0000-00005F050000}"/>
    <cellStyle name="_PL by theatre3" xfId="1655" xr:uid="{00000000-0005-0000-0000-000060050000}"/>
    <cellStyle name="_PL by theatre3 2" xfId="1656" xr:uid="{00000000-0005-0000-0000-000061050000}"/>
    <cellStyle name="_PL by theatre3 3" xfId="1657" xr:uid="{00000000-0005-0000-0000-000062050000}"/>
    <cellStyle name="_PL by theatre3 4" xfId="1658" xr:uid="{00000000-0005-0000-0000-000063050000}"/>
    <cellStyle name="_PL by theatre3 5" xfId="1659" xr:uid="{00000000-0005-0000-0000-000064050000}"/>
    <cellStyle name="_PL by theatre3 6" xfId="1660" xr:uid="{00000000-0005-0000-0000-000065050000}"/>
    <cellStyle name="_PL by theatre3 7" xfId="1661" xr:uid="{00000000-0005-0000-0000-000066050000}"/>
    <cellStyle name="_PL by theatre3 8" xfId="1662" xr:uid="{00000000-0005-0000-0000-000067050000}"/>
    <cellStyle name="_PL by theatre3_Acquisition Schedules" xfId="1663" xr:uid="{00000000-0005-0000-0000-000068050000}"/>
    <cellStyle name="_PRC-FY02 Regoal details" xfId="1664" xr:uid="{00000000-0005-0000-0000-000069050000}"/>
    <cellStyle name="_prelim bridges" xfId="1665" xr:uid="{00000000-0005-0000-0000-00006A050000}"/>
    <cellStyle name="_Q1'06 P&amp;L - August Update V2" xfId="1666" xr:uid="{00000000-0005-0000-0000-00006B050000}"/>
    <cellStyle name="_Q1'06 P&amp;L - August Update V2_Acquisition Schedules" xfId="1667" xr:uid="{00000000-0005-0000-0000-00006C050000}"/>
    <cellStyle name="_Q1'06 P&amp;L - August Update V2_Japan_Top_Deals_by_Theater_Profile_Sep_wk3" xfId="1668" xr:uid="{00000000-0005-0000-0000-00006D050000}"/>
    <cellStyle name="_Q1'06 P&amp;L - August Update V2_Japan_Top_Deals_by_Theater_Profile_Sep_wk3_Acquisition Schedules" xfId="1669" xr:uid="{00000000-0005-0000-0000-00006E050000}"/>
    <cellStyle name="_Q1'06 P&amp;L - August Update V2_Japan_Top_Deals_Q2_Wk4 (2)" xfId="1670" xr:uid="{00000000-0005-0000-0000-00006F050000}"/>
    <cellStyle name="_Q1'06 P&amp;L - August Update V2_Japan_Top_Deals_Q2_Wk4 (2)_Acquisition Schedules" xfId="1671" xr:uid="{00000000-0005-0000-0000-000070050000}"/>
    <cellStyle name="_Q1'06 P&amp;L - August Update V2_Japan_Top_Deals_Q2_Wk7" xfId="1672" xr:uid="{00000000-0005-0000-0000-000071050000}"/>
    <cellStyle name="_Q1'06 P&amp;L - August Update V2_Japan_Top_Deals_Q2_Wk7_Acquisition Schedules" xfId="1673" xr:uid="{00000000-0005-0000-0000-000072050000}"/>
    <cellStyle name="_Q1'06 Rev  COGS Forecast-Oct06 Final" xfId="1674" xr:uid="{00000000-0005-0000-0000-000073050000}"/>
    <cellStyle name="_Q107 Revenue Highlights" xfId="1675" xr:uid="{00000000-0005-0000-0000-000074050000}"/>
    <cellStyle name="_Q108 SBM COST WORK FILE IS UPLOAD" xfId="1676" xr:uid="{00000000-0005-0000-0000-000075050000}"/>
    <cellStyle name="_Q108WK-5" xfId="1677" xr:uid="{00000000-0005-0000-0000-000076050000}"/>
    <cellStyle name="_Q2 PL and Rev Forecast -- JANUARY 2006 WWSP-Q2 (3)" xfId="1678" xr:uid="{00000000-0005-0000-0000-000077050000}"/>
    <cellStyle name="_Q2 PL and Rev Forecast -- JANUARY 2006 WWSP-Q2 (3)_Acquisition Schedules" xfId="1679" xr:uid="{00000000-0005-0000-0000-000078050000}"/>
    <cellStyle name="_Q2_Bkgs_Bridge_Nov021" xfId="1680" xr:uid="{00000000-0005-0000-0000-000079050000}"/>
    <cellStyle name="_Q2_Bkgs_Bridge_Nov021_Acquisition Schedules" xfId="1681" xr:uid="{00000000-0005-0000-0000-00007A050000}"/>
    <cellStyle name="_Q2_Bkgs_Bridge_Nov021_ANZ FY04 Goaling" xfId="1682" xr:uid="{00000000-0005-0000-0000-00007B050000}"/>
    <cellStyle name="_Q2_Bkgs_Bridge_Nov021_ANZ FY04 Goaling_Acquisition Schedules" xfId="1683" xr:uid="{00000000-0005-0000-0000-00007C050000}"/>
    <cellStyle name="_Q2_Bkgs_Bridge_Nov021_APAC AS Aug'05 WD3 Flash" xfId="1684" xr:uid="{00000000-0005-0000-0000-00007D050000}"/>
    <cellStyle name="_Q2_Bkgs_Bridge_Nov021_APAC AS Aug'05 WD3 Flash_Acquisition Schedules" xfId="1685" xr:uid="{00000000-0005-0000-0000-00007E050000}"/>
    <cellStyle name="_Q2_Bkgs_Bridge_Nov021_APAC Support Bookings - May03" xfId="1686" xr:uid="{00000000-0005-0000-0000-00007F050000}"/>
    <cellStyle name="_Q2_Bkgs_Bridge_Nov021_APAC Support Bookings - May03_Acquisition Schedules" xfId="1687" xr:uid="{00000000-0005-0000-0000-000080050000}"/>
    <cellStyle name="_Q2_Bkgs_Bridge_Nov021_APAC Weekly Commit - FY04Q2W01" xfId="1688" xr:uid="{00000000-0005-0000-0000-000081050000}"/>
    <cellStyle name="_Q2_Bkgs_Bridge_Nov021_APAC Weekly Commit - FY04Q2W01_Acquisition Schedules" xfId="1689" xr:uid="{00000000-0005-0000-0000-000082050000}"/>
    <cellStyle name="_Q2_Bkgs_Bridge_Nov021_AS WD1 Flash Charts - Apr'05" xfId="1690" xr:uid="{00000000-0005-0000-0000-000083050000}"/>
    <cellStyle name="_Q2_Bkgs_Bridge_Nov021_AS WD1 Flash Charts - Apr'05_Acquisition Schedules" xfId="1691" xr:uid="{00000000-0005-0000-0000-000084050000}"/>
    <cellStyle name="_Q2_Bkgs_Bridge_Nov021_AS WD1 Flash Charts - May'05" xfId="1692" xr:uid="{00000000-0005-0000-0000-000085050000}"/>
    <cellStyle name="_Q2_Bkgs_Bridge_Nov021_AS WD1 Flash Charts - May'05_Acquisition Schedules" xfId="1693" xr:uid="{00000000-0005-0000-0000-000086050000}"/>
    <cellStyle name="_Q2_Bkgs_Bridge_Nov021_AS WD3 Flash Charts - Apr'05" xfId="1694" xr:uid="{00000000-0005-0000-0000-000087050000}"/>
    <cellStyle name="_Q2_Bkgs_Bridge_Nov021_AS WD3 Flash Charts - Apr'05_Acquisition Schedules" xfId="1695" xr:uid="{00000000-0005-0000-0000-000088050000}"/>
    <cellStyle name="_Q2_Bkgs_Bridge_Nov021_AS WD3 Flash Charts - Mar'05v1" xfId="1696" xr:uid="{00000000-0005-0000-0000-000089050000}"/>
    <cellStyle name="_Q2_Bkgs_Bridge_Nov021_AS WD3 Flash Charts - Mar'05v1_Acquisition Schedules" xfId="1697" xr:uid="{00000000-0005-0000-0000-00008A050000}"/>
    <cellStyle name="_Q2_Bkgs_Bridge_Nov021_CA WD1 Flash Charts - Sep'05" xfId="1698" xr:uid="{00000000-0005-0000-0000-00008B050000}"/>
    <cellStyle name="_Q2_Bkgs_Bridge_Nov021_CA WD1 Flash Charts - Sep'05_Acquisition Schedules" xfId="1699" xr:uid="{00000000-0005-0000-0000-00008C050000}"/>
    <cellStyle name="_Q2_Bkgs_Bridge_Nov021_CAWW Bookings Bridge Mar02" xfId="1700" xr:uid="{00000000-0005-0000-0000-00008D050000}"/>
    <cellStyle name="_Q2_Bkgs_Bridge_Nov021_CAWW Bookings Bridge Mar02_Acquisition Schedules" xfId="1701" xr:uid="{00000000-0005-0000-0000-00008E050000}"/>
    <cellStyle name="_Q2_Bkgs_Bridge_Nov021_Forecast Accuracy &amp; Linearity" xfId="1702" xr:uid="{00000000-0005-0000-0000-00008F050000}"/>
    <cellStyle name="_Q2_Bkgs_Bridge_Nov021_Forecast Accuracy &amp; Linearity_Acquisition Schedules" xfId="1703" xr:uid="{00000000-0005-0000-0000-000090050000}"/>
    <cellStyle name="_Q2_Bkgs_Bridge_Nov021_FY04 Korea Goaling" xfId="1704" xr:uid="{00000000-0005-0000-0000-000091050000}"/>
    <cellStyle name="_Q2_Bkgs_Bridge_Nov021_FY04 Korea Goaling_Acquisition Schedules" xfId="1705" xr:uid="{00000000-0005-0000-0000-000092050000}"/>
    <cellStyle name="_Q2_Bkgs_Bridge_Nov021_JAPAN Support Bookings -Aug02" xfId="1706" xr:uid="{00000000-0005-0000-0000-000093050000}"/>
    <cellStyle name="_Q2_Bkgs_Bridge_Nov021_JAPAN Support Bookings -Aug02_Acquisition Schedules" xfId="1707" xr:uid="{00000000-0005-0000-0000-000094050000}"/>
    <cellStyle name="_Q2_Bkgs_Bridge_Nov021_WD1APAC Summary-26-04-05 FY05 ------1" xfId="1708" xr:uid="{00000000-0005-0000-0000-000095050000}"/>
    <cellStyle name="_Q2_Bkgs_Bridge_Nov021_WD1APAC Summary-26-04-05 FY05 ------1_Acquisition Schedules" xfId="1709" xr:uid="{00000000-0005-0000-0000-000096050000}"/>
    <cellStyle name="_Q2'03 By Region By Offering FINAL fff_report_new Version2" xfId="1710" xr:uid="{00000000-0005-0000-0000-000097050000}"/>
    <cellStyle name="_Q2'03 By Region By Offering FINAL fff_report_new Version2_Acquisition Schedules" xfId="1711" xr:uid="{00000000-0005-0000-0000-000098050000}"/>
    <cellStyle name="_Q2'03_M1Upd_Bookings_rev_by_TheaterFinal" xfId="1712" xr:uid="{00000000-0005-0000-0000-000099050000}"/>
    <cellStyle name="_Q2'03_M1Upd_Bookings_rev_by_TheaterFinal_Acquisition Schedules" xfId="1713" xr:uid="{00000000-0005-0000-0000-00009A050000}"/>
    <cellStyle name="_Q204 booking vs plan-final" xfId="1714" xr:uid="{00000000-0005-0000-0000-00009B050000}"/>
    <cellStyle name="_Q204 booking vs plan-final_Acquisition Schedules" xfId="1715" xr:uid="{00000000-0005-0000-0000-00009C050000}"/>
    <cellStyle name="_Q2'05 buydown Allocation by PF" xfId="1716" xr:uid="{00000000-0005-0000-0000-00009D050000}"/>
    <cellStyle name="_Q207 Revenue Highlights_Adjusted" xfId="1717" xr:uid="{00000000-0005-0000-0000-00009E050000}"/>
    <cellStyle name="_Q208 Apples to Apples" xfId="1718" xr:uid="{00000000-0005-0000-0000-00009F050000}"/>
    <cellStyle name="_Q208 SBM COST WORK FILE IS UPLOAD" xfId="1719" xr:uid="{00000000-0005-0000-0000-0000A0050000}"/>
    <cellStyle name="_Q2-Q4 Outlook template US-1" xfId="1720" xr:uid="{00000000-0005-0000-0000-0000A1050000}"/>
    <cellStyle name="_Q2-Q4 Outlook template US-1_Acquisition Schedules" xfId="1721" xr:uid="{00000000-0005-0000-0000-0000A2050000}"/>
    <cellStyle name="_Q3 07 Supply chain Bridge Final Version" xfId="1722" xr:uid="{00000000-0005-0000-0000-0000A3050000}"/>
    <cellStyle name="_Q3 Customer Revenue" xfId="1723" xr:uid="{00000000-0005-0000-0000-0000A4050000}"/>
    <cellStyle name="_Q3 Customer Revenue 2" xfId="1724" xr:uid="{00000000-0005-0000-0000-0000A5050000}"/>
    <cellStyle name="_Q3 Customer Revenue 3" xfId="1725" xr:uid="{00000000-0005-0000-0000-0000A6050000}"/>
    <cellStyle name="_Q3 Customer Revenue 4" xfId="1726" xr:uid="{00000000-0005-0000-0000-0000A7050000}"/>
    <cellStyle name="_Q3 Customer Revenue 5" xfId="1727" xr:uid="{00000000-0005-0000-0000-0000A8050000}"/>
    <cellStyle name="_Q3 Customer Revenue 6" xfId="1728" xr:uid="{00000000-0005-0000-0000-0000A9050000}"/>
    <cellStyle name="_Q3 Customer Revenue 7" xfId="1729" xr:uid="{00000000-0005-0000-0000-0000AA050000}"/>
    <cellStyle name="_Q3 Customer Revenue 8" xfId="1730" xr:uid="{00000000-0005-0000-0000-0000AB050000}"/>
    <cellStyle name="_Q3 FY07 Rev_Cogs ADJ FCST-Mar'07 Wk11" xfId="1731" xr:uid="{00000000-0005-0000-0000-0000AC050000}"/>
    <cellStyle name="_Q3 FY07 Rev_Cogs ADJ FCST-Mar'07 Wk13" xfId="1732" xr:uid="{00000000-0005-0000-0000-0000AD050000}"/>
    <cellStyle name="_Q3 P &amp; L" xfId="1733" xr:uid="{00000000-0005-0000-0000-0000AE050000}"/>
    <cellStyle name="_Q3 P &amp; L_Acquisition Schedules" xfId="1734" xr:uid="{00000000-0005-0000-0000-0000AF050000}"/>
    <cellStyle name="_Q3 PL and Rev Forecast -- FEBRUARY 2006 WWSP-Q2" xfId="1735" xr:uid="{00000000-0005-0000-0000-0000B0050000}"/>
    <cellStyle name="_Q3 PL and Rev Forecast -- FEBRUARY 2006 WWSP-Q2_Acquisition Schedules" xfId="1736" xr:uid="{00000000-0005-0000-0000-0000B1050000}"/>
    <cellStyle name="_Q3'02 Ops Call_Feb'02" xfId="1737" xr:uid="{00000000-0005-0000-0000-0000B2050000}"/>
    <cellStyle name="_Q3'02 Ops Call_Feb'02_Acquisition Schedules" xfId="1738" xr:uid="{00000000-0005-0000-0000-0000B3050000}"/>
    <cellStyle name="_Q3'02 Ops Call_Feb'02_ANZ FY04 Goaling" xfId="1739" xr:uid="{00000000-0005-0000-0000-0000B4050000}"/>
    <cellStyle name="_Q3'02 Ops Call_Feb'02_ANZ FY04 Goaling_Acquisition Schedules" xfId="1740" xr:uid="{00000000-0005-0000-0000-0000B5050000}"/>
    <cellStyle name="_Q3'02 Ops Call_Feb'02_APAC AS Aug'05 WD3 Flash" xfId="1741" xr:uid="{00000000-0005-0000-0000-0000B6050000}"/>
    <cellStyle name="_Q3'02 Ops Call_Feb'02_APAC AS Aug'05 WD3 Flash_Acquisition Schedules" xfId="1742" xr:uid="{00000000-0005-0000-0000-0000B7050000}"/>
    <cellStyle name="_Q3'02 Ops Call_Feb'02_APAC Weekly Commit - FY04Q2W01" xfId="1743" xr:uid="{00000000-0005-0000-0000-0000B8050000}"/>
    <cellStyle name="_Q3'02 Ops Call_Feb'02_APAC Weekly Commit - FY04Q2W01_Acquisition Schedules" xfId="1744" xr:uid="{00000000-0005-0000-0000-0000B9050000}"/>
    <cellStyle name="_Q3'02 Ops Call_Feb'02_AS WD1 Flash Charts - Apr'05" xfId="1745" xr:uid="{00000000-0005-0000-0000-0000BA050000}"/>
    <cellStyle name="_Q3'02 Ops Call_Feb'02_AS WD1 Flash Charts - Apr'05_Acquisition Schedules" xfId="1746" xr:uid="{00000000-0005-0000-0000-0000BB050000}"/>
    <cellStyle name="_Q3'02 Ops Call_Feb'02_AS WD1 Flash Charts - May'05" xfId="1747" xr:uid="{00000000-0005-0000-0000-0000BC050000}"/>
    <cellStyle name="_Q3'02 Ops Call_Feb'02_AS WD1 Flash Charts - May'05_Acquisition Schedules" xfId="1748" xr:uid="{00000000-0005-0000-0000-0000BD050000}"/>
    <cellStyle name="_Q3'02 Ops Call_Feb'02_AS WD3 Flash Charts - Apr'05" xfId="1749" xr:uid="{00000000-0005-0000-0000-0000BE050000}"/>
    <cellStyle name="_Q3'02 Ops Call_Feb'02_AS WD3 Flash Charts - Apr'05_Acquisition Schedules" xfId="1750" xr:uid="{00000000-0005-0000-0000-0000BF050000}"/>
    <cellStyle name="_Q3'02 Ops Call_Feb'02_AS WD3 Flash Charts - Mar'05v1" xfId="1751" xr:uid="{00000000-0005-0000-0000-0000C0050000}"/>
    <cellStyle name="_Q3'02 Ops Call_Feb'02_AS WD3 Flash Charts - Mar'05v1_Acquisition Schedules" xfId="1752" xr:uid="{00000000-0005-0000-0000-0000C1050000}"/>
    <cellStyle name="_Q3'02 Ops Call_Feb'02_CA WD1 Flash Charts - Sep'05" xfId="1753" xr:uid="{00000000-0005-0000-0000-0000C2050000}"/>
    <cellStyle name="_Q3'02 Ops Call_Feb'02_CA WD1 Flash Charts - Sep'05_Acquisition Schedules" xfId="1754" xr:uid="{00000000-0005-0000-0000-0000C3050000}"/>
    <cellStyle name="_Q3'02 Ops Call_Feb'02_Forecast Accuracy &amp; Linearity" xfId="1755" xr:uid="{00000000-0005-0000-0000-0000C4050000}"/>
    <cellStyle name="_Q3'02 Ops Call_Feb'02_Forecast Accuracy &amp; Linearity_Acquisition Schedules" xfId="1756" xr:uid="{00000000-0005-0000-0000-0000C5050000}"/>
    <cellStyle name="_Q3'02 Ops Call_Feb'02_FY04 Korea Goaling" xfId="1757" xr:uid="{00000000-0005-0000-0000-0000C6050000}"/>
    <cellStyle name="_Q3'02 Ops Call_Feb'02_FY04 Korea Goaling_Acquisition Schedules" xfId="1758" xr:uid="{00000000-0005-0000-0000-0000C7050000}"/>
    <cellStyle name="_Q3'02 Ops Call_Feb'02_WD1APAC Summary-26-04-05 FY05 ------1" xfId="1759" xr:uid="{00000000-0005-0000-0000-0000C8050000}"/>
    <cellStyle name="_Q3'02 Ops Call_Feb'02_WD1APAC Summary-26-04-05 FY05 ------1_Acquisition Schedules" xfId="1760" xr:uid="{00000000-0005-0000-0000-0000C9050000}"/>
    <cellStyle name="_Q3'02 Ops Commit Call_Jan'02" xfId="1761" xr:uid="{00000000-0005-0000-0000-0000CA050000}"/>
    <cellStyle name="_Q3'02 Ops Commit Call_Jan'02_Acquisition Schedules" xfId="1762" xr:uid="{00000000-0005-0000-0000-0000CB050000}"/>
    <cellStyle name="_Q3'02 Ops Commit Call_Jan'02_ANZ FY04 Goaling" xfId="1763" xr:uid="{00000000-0005-0000-0000-0000CC050000}"/>
    <cellStyle name="_Q3'02 Ops Commit Call_Jan'02_ANZ FY04 Goaling_Acquisition Schedules" xfId="1764" xr:uid="{00000000-0005-0000-0000-0000CD050000}"/>
    <cellStyle name="_Q3'02 Ops Commit Call_Jan'02_APAC AS Aug'05 WD3 Flash" xfId="1765" xr:uid="{00000000-0005-0000-0000-0000CE050000}"/>
    <cellStyle name="_Q3'02 Ops Commit Call_Jan'02_APAC AS Aug'05 WD3 Flash_Acquisition Schedules" xfId="1766" xr:uid="{00000000-0005-0000-0000-0000CF050000}"/>
    <cellStyle name="_Q3'02 Ops Commit Call_Jan'02_APAC Weekly Commit - FY04Q2W01" xfId="1767" xr:uid="{00000000-0005-0000-0000-0000D0050000}"/>
    <cellStyle name="_Q3'02 Ops Commit Call_Jan'02_APAC Weekly Commit - FY04Q2W01_Acquisition Schedules" xfId="1768" xr:uid="{00000000-0005-0000-0000-0000D1050000}"/>
    <cellStyle name="_Q3'02 Ops Commit Call_Jan'02_AS WD1 Flash Charts - Apr'05" xfId="1769" xr:uid="{00000000-0005-0000-0000-0000D2050000}"/>
    <cellStyle name="_Q3'02 Ops Commit Call_Jan'02_AS WD1 Flash Charts - Apr'05_Acquisition Schedules" xfId="1770" xr:uid="{00000000-0005-0000-0000-0000D3050000}"/>
    <cellStyle name="_Q3'02 Ops Commit Call_Jan'02_AS WD1 Flash Charts - May'05" xfId="1771" xr:uid="{00000000-0005-0000-0000-0000D4050000}"/>
    <cellStyle name="_Q3'02 Ops Commit Call_Jan'02_AS WD1 Flash Charts - May'05_Acquisition Schedules" xfId="1772" xr:uid="{00000000-0005-0000-0000-0000D5050000}"/>
    <cellStyle name="_Q3'02 Ops Commit Call_Jan'02_AS WD3 Flash Charts - Apr'05" xfId="1773" xr:uid="{00000000-0005-0000-0000-0000D6050000}"/>
    <cellStyle name="_Q3'02 Ops Commit Call_Jan'02_AS WD3 Flash Charts - Apr'05_Acquisition Schedules" xfId="1774" xr:uid="{00000000-0005-0000-0000-0000D7050000}"/>
    <cellStyle name="_Q3'02 Ops Commit Call_Jan'02_AS WD3 Flash Charts - Mar'05v1" xfId="1775" xr:uid="{00000000-0005-0000-0000-0000D8050000}"/>
    <cellStyle name="_Q3'02 Ops Commit Call_Jan'02_AS WD3 Flash Charts - Mar'05v1_Acquisition Schedules" xfId="1776" xr:uid="{00000000-0005-0000-0000-0000D9050000}"/>
    <cellStyle name="_Q3'02 Ops Commit Call_Jan'02_CA WD1 Flash Charts - Sep'05" xfId="1777" xr:uid="{00000000-0005-0000-0000-0000DA050000}"/>
    <cellStyle name="_Q3'02 Ops Commit Call_Jan'02_CA WD1 Flash Charts - Sep'05_Acquisition Schedules" xfId="1778" xr:uid="{00000000-0005-0000-0000-0000DB050000}"/>
    <cellStyle name="_Q3'02 Ops Commit Call_Jan'02_Forecast Accuracy &amp; Linearity" xfId="1779" xr:uid="{00000000-0005-0000-0000-0000DC050000}"/>
    <cellStyle name="_Q3'02 Ops Commit Call_Jan'02_Forecast Accuracy &amp; Linearity_Acquisition Schedules" xfId="1780" xr:uid="{00000000-0005-0000-0000-0000DD050000}"/>
    <cellStyle name="_Q3'02 Ops Commit Call_Jan'02_FY04 Korea Goaling" xfId="1781" xr:uid="{00000000-0005-0000-0000-0000DE050000}"/>
    <cellStyle name="_Q3'02 Ops Commit Call_Jan'02_FY04 Korea Goaling_Acquisition Schedules" xfId="1782" xr:uid="{00000000-0005-0000-0000-0000DF050000}"/>
    <cellStyle name="_Q3'02 Ops Commit Call_Jan'02_WD1APAC Summary-26-04-05 FY05 ------1" xfId="1783" xr:uid="{00000000-0005-0000-0000-0000E0050000}"/>
    <cellStyle name="_Q3'02 Ops Commit Call_Jan'02_WD1APAC Summary-26-04-05 FY05 ------1_Acquisition Schedules" xfId="1784" xr:uid="{00000000-0005-0000-0000-0000E1050000}"/>
    <cellStyle name="_Q302 weeklybookings_Q3 Wk5" xfId="1785" xr:uid="{00000000-0005-0000-0000-0000E2050000}"/>
    <cellStyle name="_Q302 weeklybookings_Q3 Wk9" xfId="1786" xr:uid="{00000000-0005-0000-0000-0000E3050000}"/>
    <cellStyle name="_Q3'06 Bookings Summary" xfId="1787" xr:uid="{00000000-0005-0000-0000-0000E4050000}"/>
    <cellStyle name="_Q3'06 Bookings Summary_Acquisition Schedules" xfId="1788" xr:uid="{00000000-0005-0000-0000-0000E5050000}"/>
    <cellStyle name="_Q307 SBM COST WORK FILE IS UPLOAD" xfId="1789" xr:uid="{00000000-0005-0000-0000-0000E6050000}"/>
    <cellStyle name="_Q3FY07 Wk5 Non 2 Tier New Format-FINAL VER " xfId="1790" xr:uid="{00000000-0005-0000-0000-0000E7050000}"/>
    <cellStyle name="_Q4 FY03 WW Renewal Update_MAY" xfId="1791" xr:uid="{00000000-0005-0000-0000-0000E8050000}"/>
    <cellStyle name="_Q4 FY03 WW Renewal Update_MAY_Acquisition Schedules" xfId="1792" xr:uid="{00000000-0005-0000-0000-0000E9050000}"/>
    <cellStyle name="_Q4 FY03 WW Renewal Update_MAY_APAC AS Aug'05 WD3 Flash" xfId="1793" xr:uid="{00000000-0005-0000-0000-0000EA050000}"/>
    <cellStyle name="_Q4 FY03 WW Renewal Update_MAY_APAC AS Aug'05 WD3 Flash_Acquisition Schedules" xfId="1794" xr:uid="{00000000-0005-0000-0000-0000EB050000}"/>
    <cellStyle name="_Q4 FY03 WW Renewal Update_MAY_AS Variance Analysis_Aug07" xfId="1795" xr:uid="{00000000-0005-0000-0000-0000EC050000}"/>
    <cellStyle name="_Q4 FY03 WW Renewal Update_MAY_AS Variance Analysis_Aug07_Acquisition Schedules" xfId="1796" xr:uid="{00000000-0005-0000-0000-0000ED050000}"/>
    <cellStyle name="_Q4 FY03 WW Renewal Update_MAY_AS WD1 Flash Charts - Apr'05" xfId="1797" xr:uid="{00000000-0005-0000-0000-0000EE050000}"/>
    <cellStyle name="_Q4 FY03 WW Renewal Update_MAY_AS WD1 Flash Charts - Apr'05_Acquisition Schedules" xfId="1798" xr:uid="{00000000-0005-0000-0000-0000EF050000}"/>
    <cellStyle name="_Q4 FY03 WW Renewal Update_MAY_AS WD1 Flash Charts - May'05" xfId="1799" xr:uid="{00000000-0005-0000-0000-0000F0050000}"/>
    <cellStyle name="_Q4 FY03 WW Renewal Update_MAY_AS WD1 Flash Charts - May'05_Acquisition Schedules" xfId="1800" xr:uid="{00000000-0005-0000-0000-0000F1050000}"/>
    <cellStyle name="_Q4 FY03 WW Renewal Update_MAY_AS WD3 Flash Charts - Apr'05" xfId="1801" xr:uid="{00000000-0005-0000-0000-0000F2050000}"/>
    <cellStyle name="_Q4 FY03 WW Renewal Update_MAY_AS WD3 Flash Charts - Apr'05_Acquisition Schedules" xfId="1802" xr:uid="{00000000-0005-0000-0000-0000F3050000}"/>
    <cellStyle name="_Q4 FY03 WW Renewal Update_MAY_AS WD3 Flash Charts - Mar'05v1" xfId="1803" xr:uid="{00000000-0005-0000-0000-0000F4050000}"/>
    <cellStyle name="_Q4 FY03 WW Renewal Update_MAY_AS WD3 Flash Charts - Mar'05v1_Acquisition Schedules" xfId="1804" xr:uid="{00000000-0005-0000-0000-0000F5050000}"/>
    <cellStyle name="_Q4 FY03 WW Renewal Update_MAY_CA WD1 Flash Charts - Sep'05" xfId="1805" xr:uid="{00000000-0005-0000-0000-0000F6050000}"/>
    <cellStyle name="_Q4 FY03 WW Renewal Update_MAY_CA WD1 Flash Charts - Sep'05_Acquisition Schedules" xfId="1806" xr:uid="{00000000-0005-0000-0000-0000F7050000}"/>
    <cellStyle name="_Q4 FY03 WW Renewal Update_MAY_Target Template" xfId="1807" xr:uid="{00000000-0005-0000-0000-0000F8050000}"/>
    <cellStyle name="_Q4 FY03 WW Renewal Update_MAY_Target Template_Acquisition Schedules" xfId="1808" xr:uid="{00000000-0005-0000-0000-0000F9050000}"/>
    <cellStyle name="_Q4 FY07 Rev ADJ BOQ" xfId="1809" xr:uid="{00000000-0005-0000-0000-0000FA050000}"/>
    <cellStyle name="_Q4 P&amp;L and Rev Forecast -- JULY 2004 SP-Q4" xfId="1810" xr:uid="{00000000-0005-0000-0000-0000FB050000}"/>
    <cellStyle name="_Q4 P&amp;L and Rev Forecast -- JULY 2004 SP-Q4_Acquisition Schedules" xfId="1811" xr:uid="{00000000-0005-0000-0000-0000FC050000}"/>
    <cellStyle name="_Q402 weeklybookings_Q4 Wk1" xfId="1812" xr:uid="{00000000-0005-0000-0000-0000FD050000}"/>
    <cellStyle name="_Q402 weeklybookings_Q4 Wk5" xfId="1813" xr:uid="{00000000-0005-0000-0000-0000FE050000}"/>
    <cellStyle name="_Q402 weeklybookings_Q4 Wk9" xfId="1814" xr:uid="{00000000-0005-0000-0000-0000FF050000}"/>
    <cellStyle name="_Q405 US Final Commit" xfId="1815" xr:uid="{00000000-0005-0000-0000-000000060000}"/>
    <cellStyle name="_Q405 US Final Commit_Acquisition Schedules" xfId="1816" xr:uid="{00000000-0005-0000-0000-000001060000}"/>
    <cellStyle name="_Q405 US Preliminary Commit v3" xfId="1817" xr:uid="{00000000-0005-0000-0000-000002060000}"/>
    <cellStyle name="_Q405 US Preliminary Commit v3_Acquisition Schedules" xfId="1818" xr:uid="{00000000-0005-0000-0000-000003060000}"/>
    <cellStyle name="_Q406 Apples to Apples_HW-SW-SVC_new segment view" xfId="1819" xr:uid="{00000000-0005-0000-0000-000004060000}"/>
    <cellStyle name="_Q407 Revenue Highlights" xfId="1820" xr:uid="{00000000-0005-0000-0000-000005060000}"/>
    <cellStyle name="_Q407 SBM COST WORK FILE IS UPLOAD" xfId="1821" xr:uid="{00000000-0005-0000-0000-000006060000}"/>
    <cellStyle name="_Raw Data" xfId="1822" xr:uid="{00000000-0005-0000-0000-000007060000}"/>
    <cellStyle name="_Reno P&amp;L1" xfId="1823" xr:uid="{00000000-0005-0000-0000-000008060000}"/>
    <cellStyle name="_Reno P&amp;L1_Acquisition Schedules" xfId="1824" xr:uid="{00000000-0005-0000-0000-000009060000}"/>
    <cellStyle name="_Reno PL1" xfId="1825" xr:uid="{00000000-0005-0000-0000-00000A060000}"/>
    <cellStyle name="_Reno PL1_Acquisition Schedules" xfId="1826" xr:uid="{00000000-0005-0000-0000-00000B060000}"/>
    <cellStyle name="_Restated PL's working file with emerging" xfId="1827" xr:uid="{00000000-0005-0000-0000-00000C060000}"/>
    <cellStyle name="_RESULTS" xfId="1828" xr:uid="{00000000-0005-0000-0000-00000D060000}"/>
    <cellStyle name="_Rev ADJ Data Input Sheet" xfId="1829" xr:uid="{00000000-0005-0000-0000-00000E060000}"/>
    <cellStyle name="_Rev Adj Fcst" xfId="1830" xr:uid="{00000000-0005-0000-0000-00000F060000}"/>
    <cellStyle name="_Rev Adj New" xfId="1831" xr:uid="{00000000-0005-0000-0000-000010060000}"/>
    <cellStyle name="_Revenue Highlights - business segment view_Q406" xfId="1832" xr:uid="{00000000-0005-0000-0000-000011060000}"/>
    <cellStyle name="_Revenue Transfer Analysis_NovFy05a" xfId="1833" xr:uid="{00000000-0005-0000-0000-000012060000}"/>
    <cellStyle name="_Revenue Transfer Analysis_NovFy05a 2" xfId="1834" xr:uid="{00000000-0005-0000-0000-000013060000}"/>
    <cellStyle name="_Revenue Transfer Analysis_NovFy05a 3" xfId="1835" xr:uid="{00000000-0005-0000-0000-000014060000}"/>
    <cellStyle name="_Revenue Transfer Analysis_NovFy05a 4" xfId="1836" xr:uid="{00000000-0005-0000-0000-000015060000}"/>
    <cellStyle name="_Revenue Transfer Analysis_NovFy05a 5" xfId="1837" xr:uid="{00000000-0005-0000-0000-000016060000}"/>
    <cellStyle name="_Revenue Transfer Analysis_NovFy05a 6" xfId="1838" xr:uid="{00000000-0005-0000-0000-000017060000}"/>
    <cellStyle name="_Revenue Transfer Analysis_NovFy05a 7" xfId="1839" xr:uid="{00000000-0005-0000-0000-000018060000}"/>
    <cellStyle name="_Revenue Transfer Analysis_NovFy05a 8" xfId="1840" xr:uid="{00000000-0005-0000-0000-000019060000}"/>
    <cellStyle name="_Revenue Transfer Analysis_NovFy05a_Acquisition Schedules" xfId="1841" xr:uid="{00000000-0005-0000-0000-00001A060000}"/>
    <cellStyle name="_Round Q1'09" xfId="1842" xr:uid="{00000000-0005-0000-0000-00001B060000}"/>
    <cellStyle name="_Round Q1'09_1" xfId="1843" xr:uid="{00000000-0005-0000-0000-00001C060000}"/>
    <cellStyle name="_RSA Revenue by Class and Geo Backlog Bookings Final 10 05 06" xfId="1844" xr:uid="{00000000-0005-0000-0000-00001D060000}"/>
    <cellStyle name="_RSPTG New Excel Template" xfId="1845" xr:uid="{00000000-0005-0000-0000-00001E060000}"/>
    <cellStyle name="_RSPTG New Excel Template 2" xfId="1846" xr:uid="{00000000-0005-0000-0000-00001F060000}"/>
    <cellStyle name="_RSPTG Templates in excel (3)" xfId="1847" xr:uid="{00000000-0005-0000-0000-000020060000}"/>
    <cellStyle name="_RSPTG Templates in excel (3) 2" xfId="1848" xr:uid="{00000000-0005-0000-0000-000021060000}"/>
    <cellStyle name="_Sample" xfId="1849" xr:uid="{00000000-0005-0000-0000-000022060000}"/>
    <cellStyle name="_Sample 2" xfId="1850" xr:uid="{00000000-0005-0000-0000-000023060000}"/>
    <cellStyle name="_Sample 3" xfId="1851" xr:uid="{00000000-0005-0000-0000-000024060000}"/>
    <cellStyle name="_Sample 4" xfId="1852" xr:uid="{00000000-0005-0000-0000-000025060000}"/>
    <cellStyle name="_Sample 5" xfId="1853" xr:uid="{00000000-0005-0000-0000-000026060000}"/>
    <cellStyle name="_Sample 6" xfId="1854" xr:uid="{00000000-0005-0000-0000-000027060000}"/>
    <cellStyle name="_Sample 7" xfId="1855" xr:uid="{00000000-0005-0000-0000-000028060000}"/>
    <cellStyle name="_Sample 8" xfId="1856" xr:uid="{00000000-0005-0000-0000-000029060000}"/>
    <cellStyle name="_Sample_Acquisition Schedules" xfId="1857" xr:uid="{00000000-0005-0000-0000-00002A060000}"/>
    <cellStyle name="_SASIA Goals for GPS (regoal)" xfId="1858" xr:uid="{00000000-0005-0000-0000-00002B060000}"/>
    <cellStyle name="_SASIA Goals for GPS (regoal)_Acquisition Schedules" xfId="1859" xr:uid="{00000000-0005-0000-0000-00002C060000}"/>
    <cellStyle name="_SASIA Goals for GPS (regoal)_APAC AS Aug'05 WD3 Flash" xfId="1860" xr:uid="{00000000-0005-0000-0000-00002D060000}"/>
    <cellStyle name="_SASIA Goals for GPS (regoal)_APAC AS Aug'05 WD3 Flash_Acquisition Schedules" xfId="1861" xr:uid="{00000000-0005-0000-0000-00002E060000}"/>
    <cellStyle name="_SASIA Goals for GPS (regoal)_APAC AS Oct'06 WD3 Flash" xfId="1862" xr:uid="{00000000-0005-0000-0000-00002F060000}"/>
    <cellStyle name="_SASIA Goals for GPS (regoal)_APAC AS Oct'06 WD3 Flash_Acquisition Schedules" xfId="1863" xr:uid="{00000000-0005-0000-0000-000030060000}"/>
    <cellStyle name="_SASIA Goals for GPS (regoal)_APAC Support Bookings - Jun03" xfId="1864" xr:uid="{00000000-0005-0000-0000-000031060000}"/>
    <cellStyle name="_SASIA Goals for GPS (regoal)_APAC Support Bookings - Jun03_Acquisition Schedules" xfId="1865" xr:uid="{00000000-0005-0000-0000-000032060000}"/>
    <cellStyle name="_SASIA Goals for GPS (regoal)_APAC Support Bookings - Jun03_APAC AS Aug'05 WD3 Flash" xfId="1866" xr:uid="{00000000-0005-0000-0000-000033060000}"/>
    <cellStyle name="_SASIA Goals for GPS (regoal)_APAC Support Bookings - Jun03_APAC AS Aug'05 WD3 Flash_Acquisition Schedules" xfId="1867" xr:uid="{00000000-0005-0000-0000-000034060000}"/>
    <cellStyle name="_SASIA Goals for GPS (regoal)_APAC Support Bookings - Jun03_AS Variance Analysis_Aug07" xfId="1868" xr:uid="{00000000-0005-0000-0000-000035060000}"/>
    <cellStyle name="_SASIA Goals for GPS (regoal)_APAC Support Bookings - Jun03_AS Variance Analysis_Aug07_Acquisition Schedules" xfId="1869" xr:uid="{00000000-0005-0000-0000-000036060000}"/>
    <cellStyle name="_SASIA Goals for GPS (regoal)_APAC Support Bookings - Jun03_AS WD1 Flash Charts - Apr'05" xfId="1870" xr:uid="{00000000-0005-0000-0000-000037060000}"/>
    <cellStyle name="_SASIA Goals for GPS (regoal)_APAC Support Bookings - Jun03_AS WD1 Flash Charts - Apr'05_Acquisition Schedules" xfId="1871" xr:uid="{00000000-0005-0000-0000-000038060000}"/>
    <cellStyle name="_SASIA Goals for GPS (regoal)_APAC Support Bookings - Jun03_AS WD1 Flash Charts - May'05" xfId="1872" xr:uid="{00000000-0005-0000-0000-000039060000}"/>
    <cellStyle name="_SASIA Goals for GPS (regoal)_APAC Support Bookings - Jun03_AS WD1 Flash Charts - May'05_Acquisition Schedules" xfId="1873" xr:uid="{00000000-0005-0000-0000-00003A060000}"/>
    <cellStyle name="_SASIA Goals for GPS (regoal)_APAC Support Bookings - Jun03_AS WD3 Flash Charts - Apr'05" xfId="1874" xr:uid="{00000000-0005-0000-0000-00003B060000}"/>
    <cellStyle name="_SASIA Goals for GPS (regoal)_APAC Support Bookings - Jun03_AS WD3 Flash Charts - Apr'05_Acquisition Schedules" xfId="1875" xr:uid="{00000000-0005-0000-0000-00003C060000}"/>
    <cellStyle name="_SASIA Goals for GPS (regoal)_APAC Support Bookings - Jun03_AS WD3 Flash Charts - Mar'05v1" xfId="1876" xr:uid="{00000000-0005-0000-0000-00003D060000}"/>
    <cellStyle name="_SASIA Goals for GPS (regoal)_APAC Support Bookings - Jun03_AS WD3 Flash Charts - Mar'05v1_Acquisition Schedules" xfId="1877" xr:uid="{00000000-0005-0000-0000-00003E060000}"/>
    <cellStyle name="_SASIA Goals for GPS (regoal)_APAC Support Bookings - Jun03_CA WD1 Flash Charts - Sep'05" xfId="1878" xr:uid="{00000000-0005-0000-0000-00003F060000}"/>
    <cellStyle name="_SASIA Goals for GPS (regoal)_APAC Support Bookings - Jun03_CA WD1 Flash Charts - Sep'05_Acquisition Schedules" xfId="1879" xr:uid="{00000000-0005-0000-0000-000040060000}"/>
    <cellStyle name="_SASIA Goals for GPS (regoal)_APAC Support Bookings - Jun03_Target Template" xfId="1880" xr:uid="{00000000-0005-0000-0000-000041060000}"/>
    <cellStyle name="_SASIA Goals for GPS (regoal)_APAC Support Bookings - Jun03_Target Template_Acquisition Schedules" xfId="1881" xr:uid="{00000000-0005-0000-0000-000042060000}"/>
    <cellStyle name="_SASIA Goals for GPS (regoal)_APAC Weekly Commit - FY04Q2W01" xfId="1882" xr:uid="{00000000-0005-0000-0000-000043060000}"/>
    <cellStyle name="_SASIA Goals for GPS (regoal)_APAC Weekly Commit - FY04Q2W01_Acquisition Schedules" xfId="1883" xr:uid="{00000000-0005-0000-0000-000044060000}"/>
    <cellStyle name="_SASIA Goals for GPS (regoal)_AS Variance Analysis_Aug07" xfId="1884" xr:uid="{00000000-0005-0000-0000-000045060000}"/>
    <cellStyle name="_SASIA Goals for GPS (regoal)_AS Variance Analysis_Aug07_Acquisition Schedules" xfId="1885" xr:uid="{00000000-0005-0000-0000-000046060000}"/>
    <cellStyle name="_SASIA Goals for GPS (regoal)_AS WD1 Flash Charts - Apr'05" xfId="1886" xr:uid="{00000000-0005-0000-0000-000047060000}"/>
    <cellStyle name="_SASIA Goals for GPS (regoal)_AS WD1 Flash Charts - Apr'05_Acquisition Schedules" xfId="1887" xr:uid="{00000000-0005-0000-0000-000048060000}"/>
    <cellStyle name="_SASIA Goals for GPS (regoal)_AS WD1 Flash Charts - May'05" xfId="1888" xr:uid="{00000000-0005-0000-0000-000049060000}"/>
    <cellStyle name="_SASIA Goals for GPS (regoal)_AS WD1 Flash Charts - May'05_Acquisition Schedules" xfId="1889" xr:uid="{00000000-0005-0000-0000-00004A060000}"/>
    <cellStyle name="_SASIA Goals for GPS (regoal)_AS WD3 Flash Charts - Apr'05" xfId="1890" xr:uid="{00000000-0005-0000-0000-00004B060000}"/>
    <cellStyle name="_SASIA Goals for GPS (regoal)_AS WD3 Flash Charts - Apr'05_Acquisition Schedules" xfId="1891" xr:uid="{00000000-0005-0000-0000-00004C060000}"/>
    <cellStyle name="_SASIA Goals for GPS (regoal)_AS WD3 Flash Charts - Mar'05v1" xfId="1892" xr:uid="{00000000-0005-0000-0000-00004D060000}"/>
    <cellStyle name="_SASIA Goals for GPS (regoal)_AS WD3 Flash Charts - Mar'05v1_Acquisition Schedules" xfId="1893" xr:uid="{00000000-0005-0000-0000-00004E060000}"/>
    <cellStyle name="_SASIA Goals for GPS (regoal)_CA WD1 Flash Charts - Sep'05" xfId="1894" xr:uid="{00000000-0005-0000-0000-00004F060000}"/>
    <cellStyle name="_SASIA Goals for GPS (regoal)_CA WD1 Flash Charts - Sep'05_Acquisition Schedules" xfId="1895" xr:uid="{00000000-0005-0000-0000-000050060000}"/>
    <cellStyle name="_SASIA Goals for GPS (regoal)_Forecast Accuracy &amp; Linearity" xfId="1896" xr:uid="{00000000-0005-0000-0000-000051060000}"/>
    <cellStyle name="_SASIA Goals for GPS (regoal)_Forecast Accuracy &amp; Linearity_Acquisition Schedules" xfId="1897" xr:uid="{00000000-0005-0000-0000-000052060000}"/>
    <cellStyle name="_SASIA Goals for GPS (regoal)_FY04 Korea Goaling" xfId="1898" xr:uid="{00000000-0005-0000-0000-000053060000}"/>
    <cellStyle name="_SASIA Goals for GPS (regoal)_FY04 Korea Goaling_Acquisition Schedules" xfId="1899" xr:uid="{00000000-0005-0000-0000-000054060000}"/>
    <cellStyle name="_SASIA Goals for GPS (regoal)_Q3'02 Ops Call_Feb'021  Korea" xfId="1900" xr:uid="{00000000-0005-0000-0000-000055060000}"/>
    <cellStyle name="_SASIA Goals for GPS (regoal)_Q3'02 Ops Call_Feb'021  Korea_Acquisition Schedules" xfId="1901" xr:uid="{00000000-0005-0000-0000-000056060000}"/>
    <cellStyle name="_SASIA Goals for GPS (regoal)_Q3'02 Ops Call_Feb'021  Korea_ANZ FY04 Goaling" xfId="1902" xr:uid="{00000000-0005-0000-0000-000057060000}"/>
    <cellStyle name="_SASIA Goals for GPS (regoal)_Q3'02 Ops Call_Feb'021  Korea_ANZ FY04 Goaling_Acquisition Schedules" xfId="1903" xr:uid="{00000000-0005-0000-0000-000058060000}"/>
    <cellStyle name="_SASIA Goals for GPS (regoal)_Q3'02 Ops Call_Feb'021  Korea_APAC AS Aug'05 WD3 Flash" xfId="1904" xr:uid="{00000000-0005-0000-0000-000059060000}"/>
    <cellStyle name="_SASIA Goals for GPS (regoal)_Q3'02 Ops Call_Feb'021  Korea_APAC AS Aug'05 WD3 Flash_Acquisition Schedules" xfId="1905" xr:uid="{00000000-0005-0000-0000-00005A060000}"/>
    <cellStyle name="_SASIA Goals for GPS (regoal)_Q3'02 Ops Call_Feb'021  Korea_APAC Weekly Commit - FY04Q2W01" xfId="1906" xr:uid="{00000000-0005-0000-0000-00005B060000}"/>
    <cellStyle name="_SASIA Goals for GPS (regoal)_Q3'02 Ops Call_Feb'021  Korea_APAC Weekly Commit - FY04Q2W01_Acquisition Schedules" xfId="1907" xr:uid="{00000000-0005-0000-0000-00005C060000}"/>
    <cellStyle name="_SASIA Goals for GPS (regoal)_Q3'02 Ops Call_Feb'021  Korea_AS WD1 Flash Charts - Apr'05" xfId="1908" xr:uid="{00000000-0005-0000-0000-00005D060000}"/>
    <cellStyle name="_SASIA Goals for GPS (regoal)_Q3'02 Ops Call_Feb'021  Korea_AS WD1 Flash Charts - Apr'05_Acquisition Schedules" xfId="1909" xr:uid="{00000000-0005-0000-0000-00005E060000}"/>
    <cellStyle name="_SASIA Goals for GPS (regoal)_Q3'02 Ops Call_Feb'021  Korea_AS WD1 Flash Charts - May'05" xfId="1910" xr:uid="{00000000-0005-0000-0000-00005F060000}"/>
    <cellStyle name="_SASIA Goals for GPS (regoal)_Q3'02 Ops Call_Feb'021  Korea_AS WD1 Flash Charts - May'05_Acquisition Schedules" xfId="1911" xr:uid="{00000000-0005-0000-0000-000060060000}"/>
    <cellStyle name="_SASIA Goals for GPS (regoal)_Q3'02 Ops Call_Feb'021  Korea_AS WD3 Flash Charts - Apr'05" xfId="1912" xr:uid="{00000000-0005-0000-0000-000061060000}"/>
    <cellStyle name="_SASIA Goals for GPS (regoal)_Q3'02 Ops Call_Feb'021  Korea_AS WD3 Flash Charts - Apr'05_Acquisition Schedules" xfId="1913" xr:uid="{00000000-0005-0000-0000-000062060000}"/>
    <cellStyle name="_SASIA Goals for GPS (regoal)_Q3'02 Ops Call_Feb'021  Korea_AS WD3 Flash Charts - Mar'05v1" xfId="1914" xr:uid="{00000000-0005-0000-0000-000063060000}"/>
    <cellStyle name="_SASIA Goals for GPS (regoal)_Q3'02 Ops Call_Feb'021  Korea_AS WD3 Flash Charts - Mar'05v1_Acquisition Schedules" xfId="1915" xr:uid="{00000000-0005-0000-0000-000064060000}"/>
    <cellStyle name="_SASIA Goals for GPS (regoal)_Q3'02 Ops Call_Feb'021  Korea_CA WD1 Flash Charts - Sep'05" xfId="1916" xr:uid="{00000000-0005-0000-0000-000065060000}"/>
    <cellStyle name="_SASIA Goals for GPS (regoal)_Q3'02 Ops Call_Feb'021  Korea_CA WD1 Flash Charts - Sep'05_Acquisition Schedules" xfId="1917" xr:uid="{00000000-0005-0000-0000-000066060000}"/>
    <cellStyle name="_SASIA Goals for GPS (regoal)_Q3'02 Ops Call_Feb'021  Korea_Forecast Accuracy &amp; Linearity" xfId="1918" xr:uid="{00000000-0005-0000-0000-000067060000}"/>
    <cellStyle name="_SASIA Goals for GPS (regoal)_Q3'02 Ops Call_Feb'021  Korea_Forecast Accuracy &amp; Linearity_Acquisition Schedules" xfId="1919" xr:uid="{00000000-0005-0000-0000-000068060000}"/>
    <cellStyle name="_SASIA Goals for GPS (regoal)_Q3'02 Ops Call_Feb'021  Korea_FY04 Korea Goaling" xfId="1920" xr:uid="{00000000-0005-0000-0000-000069060000}"/>
    <cellStyle name="_SASIA Goals for GPS (regoal)_Q3'02 Ops Call_Feb'021  Korea_FY04 Korea Goaling_Acquisition Schedules" xfId="1921" xr:uid="{00000000-0005-0000-0000-00006A060000}"/>
    <cellStyle name="_SASIA Goals for GPS (regoal)_Q3'02 Ops Call_Feb'021  Korea_WD1APAC Summary-26-04-05 FY05 ------1" xfId="1922" xr:uid="{00000000-0005-0000-0000-00006B060000}"/>
    <cellStyle name="_SASIA Goals for GPS (regoal)_Q3'02 Ops Call_Feb'021  Korea_WD1APAC Summary-26-04-05 FY05 ------1_Acquisition Schedules" xfId="1923" xr:uid="{00000000-0005-0000-0000-00006C060000}"/>
    <cellStyle name="_SASIA Goals for GPS (regoal)_Target Template" xfId="1924" xr:uid="{00000000-0005-0000-0000-00006D060000}"/>
    <cellStyle name="_SASIA Goals for GPS (regoal)_Target Template_Acquisition Schedules" xfId="1925" xr:uid="{00000000-0005-0000-0000-00006E060000}"/>
    <cellStyle name="_SASIA Goals for GPS (regoal)_WD1APAC Summary-26-04-05 FY05 ------1" xfId="1926" xr:uid="{00000000-0005-0000-0000-00006F060000}"/>
    <cellStyle name="_SASIA Goals for GPS (regoal)_WD1APAC Summary-26-04-05 FY05 ------1_Acquisition Schedules" xfId="1927" xr:uid="{00000000-0005-0000-0000-000070060000}"/>
    <cellStyle name="_Scientific Atlanta" xfId="1928" xr:uid="{00000000-0005-0000-0000-000071060000}"/>
    <cellStyle name="_SEC_B_Q107" xfId="1929" xr:uid="{00000000-0005-0000-0000-000072060000}"/>
    <cellStyle name="_SEC_B_Q107 2" xfId="1930" xr:uid="{00000000-0005-0000-0000-000073060000}"/>
    <cellStyle name="_SEC_B_Q107 3" xfId="1931" xr:uid="{00000000-0005-0000-0000-000074060000}"/>
    <cellStyle name="_SEC_B_Q107 4" xfId="1932" xr:uid="{00000000-0005-0000-0000-000075060000}"/>
    <cellStyle name="_SEC_B_Q107 5" xfId="1933" xr:uid="{00000000-0005-0000-0000-000076060000}"/>
    <cellStyle name="_SEC_B_Q107 6" xfId="1934" xr:uid="{00000000-0005-0000-0000-000077060000}"/>
    <cellStyle name="_SEC_B_Q107 7" xfId="1935" xr:uid="{00000000-0005-0000-0000-000078060000}"/>
    <cellStyle name="_SEC_B_Q107 8" xfId="1936" xr:uid="{00000000-0005-0000-0000-000079060000}"/>
    <cellStyle name="_Section 13-Discounts" xfId="1937" xr:uid="{00000000-0005-0000-0000-00007A060000}"/>
    <cellStyle name="_Section 13-Discounts_Acquisition Schedules" xfId="1938" xr:uid="{00000000-0005-0000-0000-00007B060000}"/>
    <cellStyle name="_Sept '07 Close Prelim" xfId="1939" xr:uid="{00000000-0005-0000-0000-00007C060000}"/>
    <cellStyle name="_Service_Dec03local33" xfId="1940" xr:uid="{00000000-0005-0000-0000-00007D060000}"/>
    <cellStyle name="_Service_Dec03local33_Acquisition Schedules" xfId="1941" xr:uid="{00000000-0005-0000-0000-00007E060000}"/>
    <cellStyle name="_Service_Oct051" xfId="1942" xr:uid="{00000000-0005-0000-0000-00007F060000}"/>
    <cellStyle name="_Service_Oct051_Acquisition Schedules" xfId="1943" xr:uid="{00000000-0005-0000-0000-000080060000}"/>
    <cellStyle name="_Sheet1" xfId="1944" xr:uid="{00000000-0005-0000-0000-000081060000}"/>
    <cellStyle name="_Sheet1 2" xfId="1945" xr:uid="{00000000-0005-0000-0000-000082060000}"/>
    <cellStyle name="_Sheet1 3" xfId="1946" xr:uid="{00000000-0005-0000-0000-000083060000}"/>
    <cellStyle name="_Sheet1 4" xfId="1947" xr:uid="{00000000-0005-0000-0000-000084060000}"/>
    <cellStyle name="_Sheet1 5" xfId="1948" xr:uid="{00000000-0005-0000-0000-000085060000}"/>
    <cellStyle name="_Sheet1 6" xfId="1949" xr:uid="{00000000-0005-0000-0000-000086060000}"/>
    <cellStyle name="_Sheet1 7" xfId="1950" xr:uid="{00000000-0005-0000-0000-000087060000}"/>
    <cellStyle name="_Sheet1 8" xfId="1951" xr:uid="{00000000-0005-0000-0000-000088060000}"/>
    <cellStyle name="_Sheet1_Acquisition Schedules" xfId="1952" xr:uid="{00000000-0005-0000-0000-000089060000}"/>
    <cellStyle name="_Sheet1_AS Variance Analysis_JUL-06 (2)" xfId="1953" xr:uid="{00000000-0005-0000-0000-00008A060000}"/>
    <cellStyle name="_Sheet1_AS Variance Analysis_JUL-06 (2)_Acquisition Schedules" xfId="1954" xr:uid="{00000000-0005-0000-0000-00008B060000}"/>
    <cellStyle name="_Sheet1_Raw Data" xfId="1955" xr:uid="{00000000-0005-0000-0000-00008C060000}"/>
    <cellStyle name="_Sheet2" xfId="1956" xr:uid="{00000000-0005-0000-0000-00008D060000}"/>
    <cellStyle name="_Sheet6" xfId="1957" xr:uid="{00000000-0005-0000-0000-00008E060000}"/>
    <cellStyle name="_Sheet6 2" xfId="1958" xr:uid="{00000000-0005-0000-0000-00008F060000}"/>
    <cellStyle name="_Sheet6 3" xfId="1959" xr:uid="{00000000-0005-0000-0000-000090060000}"/>
    <cellStyle name="_Sheet6 4" xfId="1960" xr:uid="{00000000-0005-0000-0000-000091060000}"/>
    <cellStyle name="_Sheet6 5" xfId="1961" xr:uid="{00000000-0005-0000-0000-000092060000}"/>
    <cellStyle name="_Sheet6 6" xfId="1962" xr:uid="{00000000-0005-0000-0000-000093060000}"/>
    <cellStyle name="_Sheet6 7" xfId="1963" xr:uid="{00000000-0005-0000-0000-000094060000}"/>
    <cellStyle name="_Sheet6 8" xfId="1964" xr:uid="{00000000-0005-0000-0000-000095060000}"/>
    <cellStyle name="_Sheet7" xfId="1965" xr:uid="{00000000-0005-0000-0000-000096060000}"/>
    <cellStyle name="_Sheet7 2" xfId="1966" xr:uid="{00000000-0005-0000-0000-000097060000}"/>
    <cellStyle name="_Sheet7 3" xfId="1967" xr:uid="{00000000-0005-0000-0000-000098060000}"/>
    <cellStyle name="_Sheet7 4" xfId="1968" xr:uid="{00000000-0005-0000-0000-000099060000}"/>
    <cellStyle name="_Sheet7 5" xfId="1969" xr:uid="{00000000-0005-0000-0000-00009A060000}"/>
    <cellStyle name="_Sheet7 6" xfId="1970" xr:uid="{00000000-0005-0000-0000-00009B060000}"/>
    <cellStyle name="_Sheet7 7" xfId="1971" xr:uid="{00000000-0005-0000-0000-00009C060000}"/>
    <cellStyle name="_Sheet7 8" xfId="1972" xr:uid="{00000000-0005-0000-0000-00009D060000}"/>
    <cellStyle name="_SJ_BPA Cisco Excess Breakdown 04-04-07" xfId="1973" xr:uid="{00000000-0005-0000-0000-00009E060000}"/>
    <cellStyle name="_SLR E&amp;O Reserve April FY06" xfId="1974" xr:uid="{00000000-0005-0000-0000-00009F060000}"/>
    <cellStyle name="_SNI Purchase Final" xfId="1975" xr:uid="{00000000-0005-0000-0000-0000A0060000}"/>
    <cellStyle name="_Southern P&amp;L -FINAL" xfId="1976" xr:uid="{00000000-0005-0000-0000-0000A1060000}"/>
    <cellStyle name="_Southern P&amp;L -FINAL_Acquisition Schedules" xfId="1977" xr:uid="{00000000-0005-0000-0000-0000A2060000}"/>
    <cellStyle name="_SP Sum - Final Tie (2)" xfId="1978" xr:uid="{00000000-0005-0000-0000-0000A3060000}"/>
    <cellStyle name="_SP Sum - Final Tie (2)_Acquisition Schedules" xfId="1979" xr:uid="{00000000-0005-0000-0000-0000A4060000}"/>
    <cellStyle name="_SPA Demantra Load file Dec FY09" xfId="1980" xr:uid="{00000000-0005-0000-0000-0000A5060000}"/>
    <cellStyle name="_SPA Demantra Load file Dec FY09 2" xfId="1981" xr:uid="{00000000-0005-0000-0000-0000A6060000}"/>
    <cellStyle name="_SPA Demantra Load file Nov FY09" xfId="1982" xr:uid="{00000000-0005-0000-0000-0000A7060000}"/>
    <cellStyle name="_SPA Demantra Load file Nov FY09 2" xfId="1983" xr:uid="{00000000-0005-0000-0000-0000A8060000}"/>
    <cellStyle name="_SRG_SPA_Oct FY09 Forecast" xfId="1984" xr:uid="{00000000-0005-0000-0000-0000A9060000}"/>
    <cellStyle name="_SRG_SPA_Oct FY09 Forecast 2" xfId="1985" xr:uid="{00000000-0005-0000-0000-0000AA060000}"/>
    <cellStyle name="_SubHeading" xfId="1986" xr:uid="{00000000-0005-0000-0000-0000AB060000}"/>
    <cellStyle name="_SubHeading_Financials_v2" xfId="1987" xr:uid="{00000000-0005-0000-0000-0000AC060000}"/>
    <cellStyle name="_SubHeading_Financials_v2_Book1 (3)" xfId="1988" xr:uid="{00000000-0005-0000-0000-0000AD060000}"/>
    <cellStyle name="_Sub-K Accruals_Jun 02" xfId="1989" xr:uid="{00000000-0005-0000-0000-0000AE060000}"/>
    <cellStyle name="_Sub-K Accruals_Jun 02_Acquisition Schedules" xfId="1990" xr:uid="{00000000-0005-0000-0000-0000AF060000}"/>
    <cellStyle name="_Subscription REV" xfId="1991" xr:uid="{00000000-0005-0000-0000-0000B0060000}"/>
    <cellStyle name="_Subscription REV Q2" xfId="1992" xr:uid="{00000000-0005-0000-0000-0000B1060000}"/>
    <cellStyle name="_Subscription REV Q2_Acquisition Schedules" xfId="1993" xr:uid="{00000000-0005-0000-0000-0000B2060000}"/>
    <cellStyle name="_Subscription REV Q3" xfId="1994" xr:uid="{00000000-0005-0000-0000-0000B3060000}"/>
    <cellStyle name="_Subscription REV Q3_Acquisition Schedules" xfId="1995" xr:uid="{00000000-0005-0000-0000-0000B4060000}"/>
    <cellStyle name="_Subscription REV Q4" xfId="1996" xr:uid="{00000000-0005-0000-0000-0000B5060000}"/>
    <cellStyle name="_Subscription REV Q4_Acquisition Schedules" xfId="1997" xr:uid="{00000000-0005-0000-0000-0000B6060000}"/>
    <cellStyle name="_Subscription REV_Acquisition Schedules" xfId="1998" xr:uid="{00000000-0005-0000-0000-0000B7060000}"/>
    <cellStyle name="_Summary of Input" xfId="1999" xr:uid="{00000000-0005-0000-0000-0000B8060000}"/>
    <cellStyle name="_Summary of Input_Acquisition Schedules" xfId="2000" xr:uid="{00000000-0005-0000-0000-0000B9060000}"/>
    <cellStyle name="_Summary of Input_ANZ FY04 Goaling" xfId="2001" xr:uid="{00000000-0005-0000-0000-0000BA060000}"/>
    <cellStyle name="_Summary of Input_ANZ FY04 Goaling_Acquisition Schedules" xfId="2002" xr:uid="{00000000-0005-0000-0000-0000BB060000}"/>
    <cellStyle name="_Summary of Input_APAC AS Aug'05 WD3 Flash" xfId="2003" xr:uid="{00000000-0005-0000-0000-0000BC060000}"/>
    <cellStyle name="_Summary of Input_APAC AS Aug'05 WD3 Flash_Acquisition Schedules" xfId="2004" xr:uid="{00000000-0005-0000-0000-0000BD060000}"/>
    <cellStyle name="_Summary of Input_APAC Weekly Commit - FY04Q2W01" xfId="2005" xr:uid="{00000000-0005-0000-0000-0000BE060000}"/>
    <cellStyle name="_Summary of Input_APAC Weekly Commit - FY04Q2W01_Acquisition Schedules" xfId="2006" xr:uid="{00000000-0005-0000-0000-0000BF060000}"/>
    <cellStyle name="_Summary of Input_AS WD1 Flash Charts - Apr'05" xfId="2007" xr:uid="{00000000-0005-0000-0000-0000C0060000}"/>
    <cellStyle name="_Summary of Input_AS WD1 Flash Charts - Apr'05_Acquisition Schedules" xfId="2008" xr:uid="{00000000-0005-0000-0000-0000C1060000}"/>
    <cellStyle name="_Summary of Input_AS WD1 Flash Charts - May'05" xfId="2009" xr:uid="{00000000-0005-0000-0000-0000C2060000}"/>
    <cellStyle name="_Summary of Input_AS WD1 Flash Charts - May'05_Acquisition Schedules" xfId="2010" xr:uid="{00000000-0005-0000-0000-0000C3060000}"/>
    <cellStyle name="_Summary of Input_AS WD3 Flash Charts - Apr'05" xfId="2011" xr:uid="{00000000-0005-0000-0000-0000C4060000}"/>
    <cellStyle name="_Summary of Input_AS WD3 Flash Charts - Apr'05_Acquisition Schedules" xfId="2012" xr:uid="{00000000-0005-0000-0000-0000C5060000}"/>
    <cellStyle name="_Summary of Input_AS WD3 Flash Charts - Mar'05v1" xfId="2013" xr:uid="{00000000-0005-0000-0000-0000C6060000}"/>
    <cellStyle name="_Summary of Input_AS WD3 Flash Charts - Mar'05v1_Acquisition Schedules" xfId="2014" xr:uid="{00000000-0005-0000-0000-0000C7060000}"/>
    <cellStyle name="_Summary of Input_CA WD1 Flash Charts - Sep'05" xfId="2015" xr:uid="{00000000-0005-0000-0000-0000C8060000}"/>
    <cellStyle name="_Summary of Input_CA WD1 Flash Charts - Sep'05_Acquisition Schedules" xfId="2016" xr:uid="{00000000-0005-0000-0000-0000C9060000}"/>
    <cellStyle name="_Summary of Input_Forecast Accuracy &amp; Linearity" xfId="2017" xr:uid="{00000000-0005-0000-0000-0000CA060000}"/>
    <cellStyle name="_Summary of Input_Forecast Accuracy &amp; Linearity_Acquisition Schedules" xfId="2018" xr:uid="{00000000-0005-0000-0000-0000CB060000}"/>
    <cellStyle name="_Summary of Input_FY04 Korea Goaling" xfId="2019" xr:uid="{00000000-0005-0000-0000-0000CC060000}"/>
    <cellStyle name="_Summary of Input_FY04 Korea Goaling_Acquisition Schedules" xfId="2020" xr:uid="{00000000-0005-0000-0000-0000CD060000}"/>
    <cellStyle name="_Summary of Input_WD1APAC Summary-26-04-05 FY05 ------1" xfId="2021" xr:uid="{00000000-0005-0000-0000-0000CE060000}"/>
    <cellStyle name="_Summary of Input_WD1APAC Summary-26-04-05 FY05 ------1_Acquisition Schedules" xfId="2022" xr:uid="{00000000-0005-0000-0000-0000CF060000}"/>
    <cellStyle name="_Summary Sheets" xfId="2023" xr:uid="{00000000-0005-0000-0000-0000D0060000}"/>
    <cellStyle name="_Summary Sheets_Acquisition Schedules" xfId="2024" xr:uid="{00000000-0005-0000-0000-0000D1060000}"/>
    <cellStyle name="_Summary Sheets_ANZ FY04 Goaling" xfId="2025" xr:uid="{00000000-0005-0000-0000-0000D2060000}"/>
    <cellStyle name="_Summary Sheets_ANZ FY04 Goaling_Acquisition Schedules" xfId="2026" xr:uid="{00000000-0005-0000-0000-0000D3060000}"/>
    <cellStyle name="_Summary Sheets_CA COGS FY'07 Guidance (7)" xfId="2027" xr:uid="{00000000-0005-0000-0000-0000D4060000}"/>
    <cellStyle name="_Summary Sheets_CA COGS FY'07 Guidance (7)_Acquisition Schedules" xfId="2028" xr:uid="{00000000-0005-0000-0000-0000D5060000}"/>
    <cellStyle name="_Summary Sheets_EMEA - FY05 actuals_FINAL" xfId="2029" xr:uid="{00000000-0005-0000-0000-0000D6060000}"/>
    <cellStyle name="_Summary Sheets_EMEA - FY05 actuals_FINAL_Acquisition Schedules" xfId="2030" xr:uid="{00000000-0005-0000-0000-0000D7060000}"/>
    <cellStyle name="_Summary Sheets_EMEA CA Commit FY05 - Q4M1W3" xfId="2031" xr:uid="{00000000-0005-0000-0000-0000D8060000}"/>
    <cellStyle name="_Summary Sheets_EMEA CA Commit FY05 - Q4M1W3_Acquisition Schedules" xfId="2032" xr:uid="{00000000-0005-0000-0000-0000D9060000}"/>
    <cellStyle name="_Summary Sheets_FY04 Korea Goaling" xfId="2033" xr:uid="{00000000-0005-0000-0000-0000DA060000}"/>
    <cellStyle name="_Summary Sheets_FY04 Korea Goaling_Acquisition Schedules" xfId="2034" xr:uid="{00000000-0005-0000-0000-0000DB060000}"/>
    <cellStyle name="_Summary Sheets_FY04 Plan Book" xfId="2035" xr:uid="{00000000-0005-0000-0000-0000DC060000}"/>
    <cellStyle name="_Summary Sheets_FY04 Plan Book_Acquisition Schedules" xfId="2036" xr:uid="{00000000-0005-0000-0000-0000DD060000}"/>
    <cellStyle name="_Summary Sheets_FY04 Plan Book_APAC AS Aug'05 WD3 Flash" xfId="2037" xr:uid="{00000000-0005-0000-0000-0000DE060000}"/>
    <cellStyle name="_Summary Sheets_FY04 Plan Book_APAC AS Aug'05 WD3 Flash_Acquisition Schedules" xfId="2038" xr:uid="{00000000-0005-0000-0000-0000DF060000}"/>
    <cellStyle name="_Summary Sheets_FY04 Plan Book_AS WD1 Flash Charts - Apr'05" xfId="2039" xr:uid="{00000000-0005-0000-0000-0000E0060000}"/>
    <cellStyle name="_Summary Sheets_FY04 Plan Book_AS WD1 Flash Charts - Apr'05_Acquisition Schedules" xfId="2040" xr:uid="{00000000-0005-0000-0000-0000E1060000}"/>
    <cellStyle name="_Summary Sheets_FY04 Plan Book_AS WD1 Flash Charts - May'05" xfId="2041" xr:uid="{00000000-0005-0000-0000-0000E2060000}"/>
    <cellStyle name="_Summary Sheets_FY04 Plan Book_AS WD1 Flash Charts - May'05_Acquisition Schedules" xfId="2042" xr:uid="{00000000-0005-0000-0000-0000E3060000}"/>
    <cellStyle name="_Summary Sheets_FY04 Plan Book_AS WD3 Flash Charts - Apr'05" xfId="2043" xr:uid="{00000000-0005-0000-0000-0000E4060000}"/>
    <cellStyle name="_Summary Sheets_FY04 Plan Book_AS WD3 Flash Charts - Apr'05_Acquisition Schedules" xfId="2044" xr:uid="{00000000-0005-0000-0000-0000E5060000}"/>
    <cellStyle name="_Summary Sheets_FY04 Plan Book_AS WD3 Flash Charts - Mar'05v1" xfId="2045" xr:uid="{00000000-0005-0000-0000-0000E6060000}"/>
    <cellStyle name="_Summary Sheets_FY04 Plan Book_AS WD3 Flash Charts - Mar'05v1_Acquisition Schedules" xfId="2046" xr:uid="{00000000-0005-0000-0000-0000E7060000}"/>
    <cellStyle name="_Summary Sheets_FY04 Plan Book_CA WD1 Flash Charts - Sep'05" xfId="2047" xr:uid="{00000000-0005-0000-0000-0000E8060000}"/>
    <cellStyle name="_Summary Sheets_FY04 Plan Book_CA WD1 Flash Charts - Sep'05_Acquisition Schedules" xfId="2048" xr:uid="{00000000-0005-0000-0000-0000E9060000}"/>
    <cellStyle name="_Summary Sheets_P12 Jul FY03 ASIA PAC BOOK FCST - Final" xfId="2049" xr:uid="{00000000-0005-0000-0000-0000EA060000}"/>
    <cellStyle name="_Summary Sheets_P12 Jul FY03 ASIA PAC BOOK FCST - Final_Acquisition Schedules" xfId="2050" xr:uid="{00000000-0005-0000-0000-0000EB060000}"/>
    <cellStyle name="_Summary Sheets_P12 Jul FY03 ASIA PAC BOOK FCST - Final_APAC AS Aug'05 WD3 Flash" xfId="2051" xr:uid="{00000000-0005-0000-0000-0000EC060000}"/>
    <cellStyle name="_Summary Sheets_P12 Jul FY03 ASIA PAC BOOK FCST - Final_APAC AS Aug'05 WD3 Flash_Acquisition Schedules" xfId="2052" xr:uid="{00000000-0005-0000-0000-0000ED060000}"/>
    <cellStyle name="_Summary Sheets_P12 Jul FY03 ASIA PAC BOOK FCST - Final_AS WD1 Flash Charts - Apr'05" xfId="2053" xr:uid="{00000000-0005-0000-0000-0000EE060000}"/>
    <cellStyle name="_Summary Sheets_P12 Jul FY03 ASIA PAC BOOK FCST - Final_AS WD1 Flash Charts - Apr'05_Acquisition Schedules" xfId="2054" xr:uid="{00000000-0005-0000-0000-0000EF060000}"/>
    <cellStyle name="_Summary Sheets_P12 Jul FY03 ASIA PAC BOOK FCST - Final_AS WD1 Flash Charts - May'05" xfId="2055" xr:uid="{00000000-0005-0000-0000-0000F0060000}"/>
    <cellStyle name="_Summary Sheets_P12 Jul FY03 ASIA PAC BOOK FCST - Final_AS WD1 Flash Charts - May'05_Acquisition Schedules" xfId="2056" xr:uid="{00000000-0005-0000-0000-0000F1060000}"/>
    <cellStyle name="_Summary Sheets_P12 Jul FY03 ASIA PAC BOOK FCST - Final_AS WD3 Flash Charts - Apr'05" xfId="2057" xr:uid="{00000000-0005-0000-0000-0000F2060000}"/>
    <cellStyle name="_Summary Sheets_P12 Jul FY03 ASIA PAC BOOK FCST - Final_AS WD3 Flash Charts - Apr'05_Acquisition Schedules" xfId="2058" xr:uid="{00000000-0005-0000-0000-0000F3060000}"/>
    <cellStyle name="_Summary Sheets_P12 Jul FY03 ASIA PAC BOOK FCST - Final_AS WD3 Flash Charts - Mar'05v1" xfId="2059" xr:uid="{00000000-0005-0000-0000-0000F4060000}"/>
    <cellStyle name="_Summary Sheets_P12 Jul FY03 ASIA PAC BOOK FCST - Final_AS WD3 Flash Charts - Mar'05v1_Acquisition Schedules" xfId="2060" xr:uid="{00000000-0005-0000-0000-0000F5060000}"/>
    <cellStyle name="_Summary Sheets_P12 Jul FY03 ASIA PAC BOOK FCST - Final_CA WD1 Flash Charts - Sep'05" xfId="2061" xr:uid="{00000000-0005-0000-0000-0000F6060000}"/>
    <cellStyle name="_Summary Sheets_P12 Jul FY03 ASIA PAC BOOK FCST - Final_CA WD1 Flash Charts - Sep'05_Acquisition Schedules" xfId="2062" xr:uid="{00000000-0005-0000-0000-0000F7060000}"/>
    <cellStyle name="_summary.14.10" xfId="2063" xr:uid="{00000000-0005-0000-0000-0000F8060000}"/>
    <cellStyle name="_summary.21.101" xfId="2064" xr:uid="{00000000-0005-0000-0000-0000F9060000}"/>
    <cellStyle name="_summary.4.11" xfId="2065" xr:uid="{00000000-0005-0000-0000-0000FA060000}"/>
    <cellStyle name="_Supply Chain Bridge Q4 07" xfId="2066" xr:uid="{00000000-0005-0000-0000-0000FB060000}"/>
    <cellStyle name="_Table" xfId="2067" xr:uid="{00000000-0005-0000-0000-0000FC060000}"/>
    <cellStyle name="_Table 2" xfId="2068" xr:uid="{00000000-0005-0000-0000-0000FD060000}"/>
    <cellStyle name="_Table 2_Acquisition Schedules" xfId="2069" xr:uid="{00000000-0005-0000-0000-0000FE060000}"/>
    <cellStyle name="_Table_Book1 (3)" xfId="2070" xr:uid="{00000000-0005-0000-0000-0000FF060000}"/>
    <cellStyle name="_Table_Book1 (3)_Q111 PR_NEW_2" xfId="2071" xr:uid="{00000000-0005-0000-0000-000000070000}"/>
    <cellStyle name="_Table_Book1 (3)_Reconciliation of GAAP to Non-GAAP Adjusted_3" xfId="2072" xr:uid="{00000000-0005-0000-0000-000001070000}"/>
    <cellStyle name="_Table_Book1 (3)_Reconciliation of NI &amp; EPS_2" xfId="2073" xr:uid="{00000000-0005-0000-0000-000002070000}"/>
    <cellStyle name="_Table_Financials_v2" xfId="2074" xr:uid="{00000000-0005-0000-0000-000003070000}"/>
    <cellStyle name="_Table_Financials_v2_Book1 (3)" xfId="2075" xr:uid="{00000000-0005-0000-0000-000004070000}"/>
    <cellStyle name="_Table_Financials_v2_Book1 (3)_Q111 PR_NEW_2" xfId="2076" xr:uid="{00000000-0005-0000-0000-000005070000}"/>
    <cellStyle name="_Table_Financials_v2_Book1 (3)_Reconciliation of GAAP to Non-GAAP Adjusted_3" xfId="2077" xr:uid="{00000000-0005-0000-0000-000006070000}"/>
    <cellStyle name="_Table_Financials_v2_Book1 (3)_Reconciliation of NI &amp; EPS_2" xfId="2078" xr:uid="{00000000-0005-0000-0000-000007070000}"/>
    <cellStyle name="_Table_Financials_v2_Q111 PR_NEW_2" xfId="2079" xr:uid="{00000000-0005-0000-0000-000008070000}"/>
    <cellStyle name="_Table_Financials_v2_Reconciliation of GAAP to Non-GAAP Adjusted_3" xfId="2080" xr:uid="{00000000-0005-0000-0000-000009070000}"/>
    <cellStyle name="_Table_Financials_v2_Reconciliation of NI &amp; EPS_2" xfId="2081" xr:uid="{00000000-0005-0000-0000-00000A070000}"/>
    <cellStyle name="_Table_Q111 PR_NEW_2" xfId="2082" xr:uid="{00000000-0005-0000-0000-00000B070000}"/>
    <cellStyle name="_Table_Reconciliation of GAAP to Non-GAAP Adjusted_3" xfId="2083" xr:uid="{00000000-0005-0000-0000-00000C070000}"/>
    <cellStyle name="_Table_Reconciliation of NI &amp; EPS_2" xfId="2084" xr:uid="{00000000-0005-0000-0000-00000D070000}"/>
    <cellStyle name="_TableHead" xfId="2085" xr:uid="{00000000-0005-0000-0000-00000E070000}"/>
    <cellStyle name="_TableHead_Book1 (3)" xfId="2086" xr:uid="{00000000-0005-0000-0000-00000F070000}"/>
    <cellStyle name="_TableHead_Book1 (3)_Q111 PR_NEW_2" xfId="2087" xr:uid="{00000000-0005-0000-0000-000010070000}"/>
    <cellStyle name="_TableHead_Book1 (3)_Reconciliation of GAAP to Non-GAAP Adjusted_3" xfId="2088" xr:uid="{00000000-0005-0000-0000-000011070000}"/>
    <cellStyle name="_TableHead_Book1 (3)_Reconciliation of NI &amp; EPS_2" xfId="2089" xr:uid="{00000000-0005-0000-0000-000012070000}"/>
    <cellStyle name="_TableHead_Financials_v2" xfId="2090" xr:uid="{00000000-0005-0000-0000-000013070000}"/>
    <cellStyle name="_TableHead_Financials_v2_Book1 (3)" xfId="2091" xr:uid="{00000000-0005-0000-0000-000014070000}"/>
    <cellStyle name="_TableHead_Financials_v2_Book1 (3)_Q111 PR_NEW_2" xfId="2092" xr:uid="{00000000-0005-0000-0000-000015070000}"/>
    <cellStyle name="_TableHead_Financials_v2_Book1 (3)_Reconciliation of GAAP to Non-GAAP Adjusted_3" xfId="2093" xr:uid="{00000000-0005-0000-0000-000016070000}"/>
    <cellStyle name="_TableHead_Financials_v2_Book1 (3)_Reconciliation of NI &amp; EPS_2" xfId="2094" xr:uid="{00000000-0005-0000-0000-000017070000}"/>
    <cellStyle name="_TableHead_Financials_v2_Q111 PR_NEW_2" xfId="2095" xr:uid="{00000000-0005-0000-0000-000018070000}"/>
    <cellStyle name="_TableHead_Financials_v2_Reconciliation of GAAP to Non-GAAP Adjusted_3" xfId="2096" xr:uid="{00000000-0005-0000-0000-000019070000}"/>
    <cellStyle name="_TableHead_Financials_v2_Reconciliation of NI &amp; EPS_2" xfId="2097" xr:uid="{00000000-0005-0000-0000-00001A070000}"/>
    <cellStyle name="_TableHead_Q111 PR_NEW_2" xfId="2098" xr:uid="{00000000-0005-0000-0000-00001B070000}"/>
    <cellStyle name="_TableHead_Reconciliation of GAAP to Non-GAAP Adjusted_3" xfId="2099" xr:uid="{00000000-0005-0000-0000-00001C070000}"/>
    <cellStyle name="_TableHead_Reconciliation of NI &amp; EPS_2" xfId="2100" xr:uid="{00000000-0005-0000-0000-00001D070000}"/>
    <cellStyle name="_TableRowHead" xfId="2101" xr:uid="{00000000-0005-0000-0000-00001E070000}"/>
    <cellStyle name="_TableRowHead_Financials_v2" xfId="2102" xr:uid="{00000000-0005-0000-0000-00001F070000}"/>
    <cellStyle name="_TableRowHead_Financials_v2_Book1 (3)" xfId="2103" xr:uid="{00000000-0005-0000-0000-000020070000}"/>
    <cellStyle name="_TableSuperHead" xfId="2104" xr:uid="{00000000-0005-0000-0000-000021070000}"/>
    <cellStyle name="_TableSuperHead_Financials_v2" xfId="2105" xr:uid="{00000000-0005-0000-0000-000022070000}"/>
    <cellStyle name="_TableSuperHead_Financials_v2_Book1 (3)" xfId="2106" xr:uid="{00000000-0005-0000-0000-000023070000}"/>
    <cellStyle name="_Top deals Week 8" xfId="2107" xr:uid="{00000000-0005-0000-0000-000024070000}"/>
    <cellStyle name="_Top deals Week 8_Acquisition Schedules" xfId="2108" xr:uid="{00000000-0005-0000-0000-000025070000}"/>
    <cellStyle name="_Top deals Wweek 8" xfId="2109" xr:uid="{00000000-0005-0000-0000-000026070000}"/>
    <cellStyle name="_Top deals Wweek 8_Acquisition Schedules" xfId="2110" xr:uid="{00000000-0005-0000-0000-000027070000}"/>
    <cellStyle name="_TS 2006 Plan EMEA Rolf Summary 12-7-05" xfId="2111" xr:uid="{00000000-0005-0000-0000-000028070000}"/>
    <cellStyle name="_TS 2006 Plan EMEA Rolf Summary 12-7-05_Book1 (3)" xfId="2112" xr:uid="{00000000-0005-0000-0000-000029070000}"/>
    <cellStyle name="_units" xfId="2113" xr:uid="{00000000-0005-0000-0000-00002A070000}"/>
    <cellStyle name="_units 2" xfId="2114" xr:uid="{00000000-0005-0000-0000-00002B070000}"/>
    <cellStyle name="_US AS FY'05 Plan" xfId="2115" xr:uid="{00000000-0005-0000-0000-00002C070000}"/>
    <cellStyle name="_US AS FY'05 Plan_Acquisition Schedules" xfId="2116" xr:uid="{00000000-0005-0000-0000-00002D070000}"/>
    <cellStyle name="_US AS Oct Rev Fcst Details" xfId="2117" xr:uid="{00000000-0005-0000-0000-00002E070000}"/>
    <cellStyle name="_US AS Oct Rev Fcst Details_Acquisition Schedules" xfId="2118" xr:uid="{00000000-0005-0000-0000-00002F070000}"/>
    <cellStyle name="_US AS Q103 Financials1" xfId="2119" xr:uid="{00000000-0005-0000-0000-000030070000}"/>
    <cellStyle name="_US AS Q103 Financials1_Acquisition Schedules" xfId="2120" xr:uid="{00000000-0005-0000-0000-000031070000}"/>
    <cellStyle name="_US AS Update 11-22-02-revised" xfId="2121" xr:uid="{00000000-0005-0000-0000-000032070000}"/>
    <cellStyle name="_US AS Update 11-22-02-revised_Acquisition Schedules" xfId="2122" xr:uid="{00000000-0005-0000-0000-000033070000}"/>
    <cellStyle name="_US FY06 Plan Submission1" xfId="2123" xr:uid="{00000000-0005-0000-0000-000034070000}"/>
    <cellStyle name="_US FY06 Plan Submission1_Acquisition Schedules" xfId="2124" xr:uid="{00000000-0005-0000-0000-000035070000}"/>
    <cellStyle name="_USTheaterTotalPipeline" xfId="2125" xr:uid="{00000000-0005-0000-0000-000036070000}"/>
    <cellStyle name="_USTheaterTotalPipeline_Japan_Top_Deals_by_Theater_Profile_Sep_wk3" xfId="2126" xr:uid="{00000000-0005-0000-0000-000037070000}"/>
    <cellStyle name="_USTheaterTotalPipeline_Japan_Top_Deals_Q2_Wk4 (2)" xfId="2127" xr:uid="{00000000-0005-0000-0000-000038070000}"/>
    <cellStyle name="_USTheaterTotalPipeline_Japan_Top_Deals_Q2_Wk7" xfId="2128" xr:uid="{00000000-0005-0000-0000-000039070000}"/>
    <cellStyle name="_Validation Checklist Q3 FY08 MFG-031B" xfId="2129" xr:uid="{00000000-0005-0000-0000-00003A070000}"/>
    <cellStyle name="_Validation_Checklist" xfId="2130" xr:uid="{00000000-0005-0000-0000-00003B070000}"/>
    <cellStyle name="_WCM_JUL_FY07_FCST sonnyc V2 (3)" xfId="2131" xr:uid="{00000000-0005-0000-0000-00003C070000}"/>
    <cellStyle name="_WCM_JUL_FY07_FCST sonnyc V2 (3) 2" xfId="2132" xr:uid="{00000000-0005-0000-0000-00003D070000}"/>
    <cellStyle name="_WCP 9-14 Templates" xfId="2133" xr:uid="{00000000-0005-0000-0000-00003E070000}"/>
    <cellStyle name="_WCP 9-14 Templates_Acquisition Schedules" xfId="2134" xr:uid="{00000000-0005-0000-0000-00003F070000}"/>
    <cellStyle name="_WCP 9-26_European Theater (3)" xfId="2135" xr:uid="{00000000-0005-0000-0000-000040070000}"/>
    <cellStyle name="_WCP 9-26_European Theater (3) (2)" xfId="2136" xr:uid="{00000000-0005-0000-0000-000041070000}"/>
    <cellStyle name="_WCP 9-26_European Theater (3) (2)_Acquisition Schedules" xfId="2137" xr:uid="{00000000-0005-0000-0000-000042070000}"/>
    <cellStyle name="_WCP 9-26_European Theater (3)_Acquisition Schedules" xfId="2138" xr:uid="{00000000-0005-0000-0000-000043070000}"/>
    <cellStyle name="_WCP wd-1" xfId="2139" xr:uid="{00000000-0005-0000-0000-000044070000}"/>
    <cellStyle name="_WCP wd-1_Acquisition Schedules" xfId="2140" xr:uid="{00000000-0005-0000-0000-000045070000}"/>
    <cellStyle name="_WebEx P&amp;L tie-out template_Sep07_092107_Final2" xfId="2141" xr:uid="{00000000-0005-0000-0000-000046070000}"/>
    <cellStyle name="_WebEx P&amp;L tie-out template_Sep07_092107_Final2_Acquisition Schedules" xfId="2142" xr:uid="{00000000-0005-0000-0000-000047070000}"/>
    <cellStyle name="_WebEx P&amp;L tie-out template_Sep07_092107_Final2_Acquisition Schedules_1" xfId="2143" xr:uid="{00000000-0005-0000-0000-000048070000}"/>
    <cellStyle name="_WEBEX_FY09 FCST v4 (Kelly 100808)" xfId="2144" xr:uid="{00000000-0005-0000-0000-000049070000}"/>
    <cellStyle name="_Weekly Bookings Scorecard as at  wk13 Q3 FY02_Part II" xfId="2145" xr:uid="{00000000-0005-0000-0000-00004A070000}"/>
    <cellStyle name="_Weekly Forecast FY06Q1 - Week03 (Jeff)" xfId="2146" xr:uid="{00000000-0005-0000-0000-00004B070000}"/>
    <cellStyle name="_Weekly Forecast FY06Q1 - Week03 (Jeff)_Acquisition Schedules" xfId="2147" xr:uid="{00000000-0005-0000-0000-00004C070000}"/>
    <cellStyle name="_weekly pack q4 week 13" xfId="2148" xr:uid="{00000000-0005-0000-0000-00004D070000}"/>
    <cellStyle name="_weekly pack q4 week 13_Acquisition Schedules" xfId="2149" xr:uid="{00000000-0005-0000-0000-00004E070000}"/>
    <cellStyle name="_WW 2nd Pass Bridge2" xfId="2150" xr:uid="{00000000-0005-0000-0000-00004F070000}"/>
    <cellStyle name="_WW Exec Upload_W7.v3" xfId="2151" xr:uid="{00000000-0005-0000-0000-000050070000}"/>
    <cellStyle name="_WW Exec Upload_W7.v3_Acquisition Schedules" xfId="2152" xr:uid="{00000000-0005-0000-0000-000051070000}"/>
    <cellStyle name="_WW Recruitment Activity wk  Ending 05-6-05 A" xfId="2153" xr:uid="{00000000-0005-0000-0000-000052070000}"/>
    <cellStyle name="_WW Recruitment Activity wk  Ending 05-6-05 A 2" xfId="2154" xr:uid="{00000000-0005-0000-0000-000053070000}"/>
    <cellStyle name="_WW Recruitment Activity wk  Ending 05-6-05 A 3" xfId="2155" xr:uid="{00000000-0005-0000-0000-000054070000}"/>
    <cellStyle name="_WW Recruitment Activity wk  Ending 05-6-05 A 4" xfId="2156" xr:uid="{00000000-0005-0000-0000-000055070000}"/>
    <cellStyle name="_WW Recruitment Activity wk  Ending 05-6-05 A 5" xfId="2157" xr:uid="{00000000-0005-0000-0000-000056070000}"/>
    <cellStyle name="_WW Recruitment Activity wk  Ending 05-6-05 A 6" xfId="2158" xr:uid="{00000000-0005-0000-0000-000057070000}"/>
    <cellStyle name="_WW Recruitment Activity wk  Ending 05-6-05 A 7" xfId="2159" xr:uid="{00000000-0005-0000-0000-000058070000}"/>
    <cellStyle name="_WW Recruitment Activity wk  Ending 05-6-05 A 8" xfId="2160" xr:uid="{00000000-0005-0000-0000-000059070000}"/>
    <cellStyle name="_WW Recruitment Activity wk  Ending 05-6-05 A_Acquisition Schedules" xfId="2161" xr:uid="{00000000-0005-0000-0000-00005A070000}"/>
    <cellStyle name="¦__x001d_" xfId="2162" xr:uid="{00000000-0005-0000-0000-00005B070000}"/>
    <cellStyle name="¦n" xfId="2163" xr:uid="{00000000-0005-0000-0000-00005C070000}"/>
    <cellStyle name="¦X­p" xfId="2164" xr:uid="{00000000-0005-0000-0000-00005D070000}"/>
    <cellStyle name="¿é¤J" xfId="2165" xr:uid="{00000000-0005-0000-0000-00005E070000}"/>
    <cellStyle name="¿é¥X" xfId="2166" xr:uid="{00000000-0005-0000-0000-00005F070000}"/>
    <cellStyle name="’Ê‰Ý [0.00]_Region Orders (2)" xfId="2167" xr:uid="{00000000-0005-0000-0000-000060070000}"/>
    <cellStyle name="’Ê‰Ý_Region Orders (2)" xfId="2168" xr:uid="{00000000-0005-0000-0000-000061070000}"/>
    <cellStyle name="¤¤µ¥" xfId="2169" xr:uid="{00000000-0005-0000-0000-000062070000}"/>
    <cellStyle name="=C:\WINDOWS\SYSTEM32\COMMAND.COM" xfId="2170" xr:uid="{00000000-0005-0000-0000-000063070000}"/>
    <cellStyle name="=C:\WINNT35\SYSTEM32\COMMAND.COM" xfId="2171" xr:uid="{00000000-0005-0000-0000-000064070000}"/>
    <cellStyle name="»¡©ú¤å¦r" xfId="2172" xr:uid="{00000000-0005-0000-0000-000065070000}"/>
    <cellStyle name="»²¦â1" xfId="2173" xr:uid="{00000000-0005-0000-0000-000066070000}"/>
    <cellStyle name="»²¦â2" xfId="2174" xr:uid="{00000000-0005-0000-0000-000067070000}"/>
    <cellStyle name="»²¦â3" xfId="2175" xr:uid="{00000000-0005-0000-0000-000068070000}"/>
    <cellStyle name="»²¦â4" xfId="2176" xr:uid="{00000000-0005-0000-0000-000069070000}"/>
    <cellStyle name="»²¦â5" xfId="2177" xr:uid="{00000000-0005-0000-0000-00006A070000}"/>
    <cellStyle name="»²¦â6" xfId="2178" xr:uid="{00000000-0005-0000-0000-00006B070000}"/>
    <cellStyle name="•\¦Ï‚Ý‚ÌƒnƒCƒp[ƒŠƒ“ƒN" xfId="2179" xr:uid="{00000000-0005-0000-0000-00006C070000}"/>
    <cellStyle name="•W€_Pacific Region P&amp;L" xfId="2180" xr:uid="{00000000-0005-0000-0000-00006D070000}"/>
    <cellStyle name="•W_Asset Schedule" xfId="2181" xr:uid="{00000000-0005-0000-0000-00006E070000}"/>
    <cellStyle name="0%" xfId="2182" xr:uid="{00000000-0005-0000-0000-00006F070000}"/>
    <cellStyle name="0% 2" xfId="2183" xr:uid="{00000000-0005-0000-0000-000070070000}"/>
    <cellStyle name="0,0_x000a__x000a_NA_x000a__x000a_" xfId="2184" xr:uid="{00000000-0005-0000-0000-000071070000}"/>
    <cellStyle name="0,0_x000d__x000a_NA_x000d__x000a_" xfId="2185" xr:uid="{00000000-0005-0000-0000-000072070000}"/>
    <cellStyle name="0,0_x000d__x000a_NA_x000d__x000a_ 2" xfId="2186" xr:uid="{00000000-0005-0000-0000-000073070000}"/>
    <cellStyle name="0,0_x000d__x000a_NA_x000d__x000a_ 3" xfId="2187" xr:uid="{00000000-0005-0000-0000-000074070000}"/>
    <cellStyle name="0.0%" xfId="2188" xr:uid="{00000000-0005-0000-0000-000075070000}"/>
    <cellStyle name="0.00%" xfId="2189" xr:uid="{00000000-0005-0000-0000-000076070000}"/>
    <cellStyle name="0.0x" xfId="2190" xr:uid="{00000000-0005-0000-0000-000077070000}"/>
    <cellStyle name="000 PN" xfId="2191" xr:uid="{00000000-0005-0000-0000-000078070000}"/>
    <cellStyle name="¼ÐÃD" xfId="2192" xr:uid="{00000000-0005-0000-0000-000079070000}"/>
    <cellStyle name="¼ÐÃD 1" xfId="2193" xr:uid="{00000000-0005-0000-0000-00007A070000}"/>
    <cellStyle name="¼ÐÃD 2" xfId="2194" xr:uid="{00000000-0005-0000-0000-00007B070000}"/>
    <cellStyle name="¼ÐÃD 3" xfId="2195" xr:uid="{00000000-0005-0000-0000-00007C070000}"/>
    <cellStyle name="¼ÐÃD 4" xfId="2196" xr:uid="{00000000-0005-0000-0000-00007D070000}"/>
    <cellStyle name="20% - »²¦â1" xfId="2197" xr:uid="{00000000-0005-0000-0000-00007E070000}"/>
    <cellStyle name="20% - »²¦â2" xfId="2198" xr:uid="{00000000-0005-0000-0000-00007F070000}"/>
    <cellStyle name="20% - »²¦â3" xfId="2199" xr:uid="{00000000-0005-0000-0000-000080070000}"/>
    <cellStyle name="20% - »²¦â4" xfId="2200" xr:uid="{00000000-0005-0000-0000-000081070000}"/>
    <cellStyle name="20% - »²¦â5" xfId="2201" xr:uid="{00000000-0005-0000-0000-000082070000}"/>
    <cellStyle name="20% - »²¦â6" xfId="2202" xr:uid="{00000000-0005-0000-0000-000083070000}"/>
    <cellStyle name="20% - Accent1 2" xfId="2203" xr:uid="{00000000-0005-0000-0000-000084070000}"/>
    <cellStyle name="20% - Accent2 2" xfId="2204" xr:uid="{00000000-0005-0000-0000-000085070000}"/>
    <cellStyle name="20% - Accent3 2" xfId="2205" xr:uid="{00000000-0005-0000-0000-000086070000}"/>
    <cellStyle name="20% - Accent4 2" xfId="2206" xr:uid="{00000000-0005-0000-0000-000087070000}"/>
    <cellStyle name="20% - Accent5 2" xfId="2207" xr:uid="{00000000-0005-0000-0000-000088070000}"/>
    <cellStyle name="20% - Accent6 2" xfId="2208" xr:uid="{00000000-0005-0000-0000-000089070000}"/>
    <cellStyle name="20% - 輔色1" xfId="2209" xr:uid="{00000000-0005-0000-0000-00008A070000}"/>
    <cellStyle name="20% - 輔色2" xfId="2210" xr:uid="{00000000-0005-0000-0000-00008B070000}"/>
    <cellStyle name="20% - 輔色3" xfId="2211" xr:uid="{00000000-0005-0000-0000-00008C070000}"/>
    <cellStyle name="20% - 輔色4" xfId="2212" xr:uid="{00000000-0005-0000-0000-00008D070000}"/>
    <cellStyle name="20% - 輔色5" xfId="2213" xr:uid="{00000000-0005-0000-0000-00008E070000}"/>
    <cellStyle name="20% - 輔色6" xfId="2214" xr:uid="{00000000-0005-0000-0000-00008F070000}"/>
    <cellStyle name="259 PN" xfId="2215" xr:uid="{00000000-0005-0000-0000-000090070000}"/>
    <cellStyle name="³Æµù" xfId="2216" xr:uid="{00000000-0005-0000-0000-000091070000}"/>
    <cellStyle name="³sµ²ªºÀx¦s®æ" xfId="2217" xr:uid="{00000000-0005-0000-0000-000092070000}"/>
    <cellStyle name="40% - »²¦â1" xfId="2218" xr:uid="{00000000-0005-0000-0000-000093070000}"/>
    <cellStyle name="40% - »²¦â2" xfId="2219" xr:uid="{00000000-0005-0000-0000-000094070000}"/>
    <cellStyle name="40% - »²¦â3" xfId="2220" xr:uid="{00000000-0005-0000-0000-000095070000}"/>
    <cellStyle name="40% - »²¦â4" xfId="2221" xr:uid="{00000000-0005-0000-0000-000096070000}"/>
    <cellStyle name="40% - »²¦â5" xfId="2222" xr:uid="{00000000-0005-0000-0000-000097070000}"/>
    <cellStyle name="40% - »²¦â6" xfId="2223" xr:uid="{00000000-0005-0000-0000-000098070000}"/>
    <cellStyle name="40% - Accent1 2" xfId="2224" xr:uid="{00000000-0005-0000-0000-000099070000}"/>
    <cellStyle name="40% - Accent2 2" xfId="2225" xr:uid="{00000000-0005-0000-0000-00009A070000}"/>
    <cellStyle name="40% - Accent3 2" xfId="2226" xr:uid="{00000000-0005-0000-0000-00009B070000}"/>
    <cellStyle name="40% - Accent4 2" xfId="2227" xr:uid="{00000000-0005-0000-0000-00009C070000}"/>
    <cellStyle name="40% - Accent5 2" xfId="2228" xr:uid="{00000000-0005-0000-0000-00009D070000}"/>
    <cellStyle name="40% - Accent6 2" xfId="2229" xr:uid="{00000000-0005-0000-0000-00009E070000}"/>
    <cellStyle name="40% - 輔色1" xfId="2230" xr:uid="{00000000-0005-0000-0000-00009F070000}"/>
    <cellStyle name="40% - 輔色2" xfId="2231" xr:uid="{00000000-0005-0000-0000-0000A0070000}"/>
    <cellStyle name="40% - 輔色3" xfId="2232" xr:uid="{00000000-0005-0000-0000-0000A1070000}"/>
    <cellStyle name="40% - 輔色4" xfId="2233" xr:uid="{00000000-0005-0000-0000-0000A2070000}"/>
    <cellStyle name="40% - 輔色5" xfId="2234" xr:uid="{00000000-0005-0000-0000-0000A3070000}"/>
    <cellStyle name="40% - 輔色6" xfId="2235" xr:uid="{00000000-0005-0000-0000-0000A4070000}"/>
    <cellStyle name="6-0" xfId="2236" xr:uid="{00000000-0005-0000-0000-0000A5070000}"/>
    <cellStyle name="60% - »²¦â1" xfId="2237" xr:uid="{00000000-0005-0000-0000-0000A6070000}"/>
    <cellStyle name="60% - »²¦â2" xfId="2238" xr:uid="{00000000-0005-0000-0000-0000A7070000}"/>
    <cellStyle name="60% - »²¦â3" xfId="2239" xr:uid="{00000000-0005-0000-0000-0000A8070000}"/>
    <cellStyle name="60% - »²¦â4" xfId="2240" xr:uid="{00000000-0005-0000-0000-0000A9070000}"/>
    <cellStyle name="60% - »²¦â5" xfId="2241" xr:uid="{00000000-0005-0000-0000-0000AA070000}"/>
    <cellStyle name="60% - »²¦â6" xfId="2242" xr:uid="{00000000-0005-0000-0000-0000AB070000}"/>
    <cellStyle name="60% - Accent1 2" xfId="2243" xr:uid="{00000000-0005-0000-0000-0000AC070000}"/>
    <cellStyle name="60% - Accent2 2" xfId="2244" xr:uid="{00000000-0005-0000-0000-0000AD070000}"/>
    <cellStyle name="60% - Accent3 2" xfId="2245" xr:uid="{00000000-0005-0000-0000-0000AE070000}"/>
    <cellStyle name="60% - Accent4 2" xfId="2246" xr:uid="{00000000-0005-0000-0000-0000AF070000}"/>
    <cellStyle name="60% - Accent5 2" xfId="2247" xr:uid="{00000000-0005-0000-0000-0000B0070000}"/>
    <cellStyle name="60% - Accent6 2" xfId="2248" xr:uid="{00000000-0005-0000-0000-0000B1070000}"/>
    <cellStyle name="60% - 輔色1" xfId="2249" xr:uid="{00000000-0005-0000-0000-0000B2070000}"/>
    <cellStyle name="60% - 輔色2" xfId="2250" xr:uid="{00000000-0005-0000-0000-0000B3070000}"/>
    <cellStyle name="60% - 輔色3" xfId="2251" xr:uid="{00000000-0005-0000-0000-0000B4070000}"/>
    <cellStyle name="60% - 輔色4" xfId="2252" xr:uid="{00000000-0005-0000-0000-0000B5070000}"/>
    <cellStyle name="60% - 輔色5" xfId="2253" xr:uid="{00000000-0005-0000-0000-0000B6070000}"/>
    <cellStyle name="60% - 輔色6" xfId="2254" xr:uid="{00000000-0005-0000-0000-0000B7070000}"/>
    <cellStyle name="600 PN" xfId="2255" xr:uid="{00000000-0005-0000-0000-0000B8070000}"/>
    <cellStyle name="700 PN" xfId="2256" xr:uid="{00000000-0005-0000-0000-0000B9070000}"/>
    <cellStyle name="700 PN 2" xfId="2257" xr:uid="{00000000-0005-0000-0000-0000BA070000}"/>
    <cellStyle name="700 PN 3" xfId="2258" xr:uid="{00000000-0005-0000-0000-0000BB070000}"/>
    <cellStyle name="700 PN 4" xfId="2259" xr:uid="{00000000-0005-0000-0000-0000BC070000}"/>
    <cellStyle name="700 PN 5" xfId="2260" xr:uid="{00000000-0005-0000-0000-0000BD070000}"/>
    <cellStyle name="700 PN 6" xfId="2261" xr:uid="{00000000-0005-0000-0000-0000BE070000}"/>
    <cellStyle name="700 PN 7" xfId="2262" xr:uid="{00000000-0005-0000-0000-0000BF070000}"/>
    <cellStyle name="700 PN 8" xfId="2263" xr:uid="{00000000-0005-0000-0000-0000C0070000}"/>
    <cellStyle name="Äµ§i¤å¦r" xfId="2264" xr:uid="{00000000-0005-0000-0000-0000C1070000}"/>
    <cellStyle name="Ãa" xfId="2265" xr:uid="{00000000-0005-0000-0000-0000C2070000}"/>
    <cellStyle name="ac" xfId="2266" xr:uid="{00000000-0005-0000-0000-0000C3070000}"/>
    <cellStyle name="Accent1 2" xfId="2267" xr:uid="{00000000-0005-0000-0000-0000C4070000}"/>
    <cellStyle name="Accent2 2" xfId="2268" xr:uid="{00000000-0005-0000-0000-0000C5070000}"/>
    <cellStyle name="Accent3 2" xfId="2269" xr:uid="{00000000-0005-0000-0000-0000C6070000}"/>
    <cellStyle name="Accent4 2" xfId="2270" xr:uid="{00000000-0005-0000-0000-0000C7070000}"/>
    <cellStyle name="Accent5 2" xfId="2271" xr:uid="{00000000-0005-0000-0000-0000C8070000}"/>
    <cellStyle name="Accent6 2" xfId="2272" xr:uid="{00000000-0005-0000-0000-0000C9070000}"/>
    <cellStyle name="Account Code" xfId="2273" xr:uid="{00000000-0005-0000-0000-0000CA070000}"/>
    <cellStyle name="Account Name" xfId="2274" xr:uid="{00000000-0005-0000-0000-0000CB070000}"/>
    <cellStyle name="ActivateFontColor" xfId="2275" xr:uid="{00000000-0005-0000-0000-0000CC070000}"/>
    <cellStyle name="active" xfId="2276" xr:uid="{00000000-0005-0000-0000-0000CD070000}"/>
    <cellStyle name="active 2" xfId="2277" xr:uid="{00000000-0005-0000-0000-0000CE070000}"/>
    <cellStyle name="Actual Date" xfId="2278" xr:uid="{00000000-0005-0000-0000-0000CF070000}"/>
    <cellStyle name="Actual Date 2" xfId="2279" xr:uid="{00000000-0005-0000-0000-0000D0070000}"/>
    <cellStyle name="Actual Date 3" xfId="2280" xr:uid="{00000000-0005-0000-0000-0000D1070000}"/>
    <cellStyle name="Actual Date 4" xfId="2281" xr:uid="{00000000-0005-0000-0000-0000D2070000}"/>
    <cellStyle name="Actual Date 5" xfId="2282" xr:uid="{00000000-0005-0000-0000-0000D3070000}"/>
    <cellStyle name="Actual Date 6" xfId="2283" xr:uid="{00000000-0005-0000-0000-0000D4070000}"/>
    <cellStyle name="Actual Date 7" xfId="2284" xr:uid="{00000000-0005-0000-0000-0000D5070000}"/>
    <cellStyle name="Actual Date 8" xfId="2285" xr:uid="{00000000-0005-0000-0000-0000D6070000}"/>
    <cellStyle name="ÀË¬dÀx¦s®æ" xfId="2286" xr:uid="{00000000-0005-0000-0000-0000D7070000}"/>
    <cellStyle name="aPrice" xfId="2287" xr:uid="{00000000-0005-0000-0000-0000D8070000}"/>
    <cellStyle name="args.style" xfId="2288" xr:uid="{00000000-0005-0000-0000-0000D9070000}"/>
    <cellStyle name="args.style 2" xfId="2289" xr:uid="{00000000-0005-0000-0000-0000DA070000}"/>
    <cellStyle name="args.style 3" xfId="2290" xr:uid="{00000000-0005-0000-0000-0000DB070000}"/>
    <cellStyle name="args.style 4" xfId="2291" xr:uid="{00000000-0005-0000-0000-0000DC070000}"/>
    <cellStyle name="args.style 5" xfId="2292" xr:uid="{00000000-0005-0000-0000-0000DD070000}"/>
    <cellStyle name="args.style 6" xfId="2293" xr:uid="{00000000-0005-0000-0000-0000DE070000}"/>
    <cellStyle name="args.style 7" xfId="2294" xr:uid="{00000000-0005-0000-0000-0000DF070000}"/>
    <cellStyle name="args.style 8" xfId="2295" xr:uid="{00000000-0005-0000-0000-0000E0070000}"/>
    <cellStyle name="Arial 10" xfId="2296" xr:uid="{00000000-0005-0000-0000-0000E1070000}"/>
    <cellStyle name="Arial 12" xfId="2297" xr:uid="{00000000-0005-0000-0000-0000E2070000}"/>
    <cellStyle name="Arial10b" xfId="2298" xr:uid="{00000000-0005-0000-0000-0000E3070000}"/>
    <cellStyle name="Arial10b 2" xfId="2299" xr:uid="{00000000-0005-0000-0000-0000E4070000}"/>
    <cellStyle name="Arial10b 3" xfId="2300" xr:uid="{00000000-0005-0000-0000-0000E5070000}"/>
    <cellStyle name="Arial10b 4" xfId="2301" xr:uid="{00000000-0005-0000-0000-0000E6070000}"/>
    <cellStyle name="Arial10b 5" xfId="2302" xr:uid="{00000000-0005-0000-0000-0000E7070000}"/>
    <cellStyle name="Arial10b 6" xfId="2303" xr:uid="{00000000-0005-0000-0000-0000E8070000}"/>
    <cellStyle name="Arial10b 7" xfId="2304" xr:uid="{00000000-0005-0000-0000-0000E9070000}"/>
    <cellStyle name="Arial10b 8" xfId="2305" xr:uid="{00000000-0005-0000-0000-0000EA070000}"/>
    <cellStyle name="AutoFormat Options" xfId="2306" xr:uid="{00000000-0005-0000-0000-0000EB070000}"/>
    <cellStyle name="AutoFormat Options 10" xfId="2307" xr:uid="{00000000-0005-0000-0000-0000EC070000}"/>
    <cellStyle name="AutoFormat Options 10 2" xfId="2308" xr:uid="{00000000-0005-0000-0000-0000ED070000}"/>
    <cellStyle name="AutoFormat Options 11" xfId="2309" xr:uid="{00000000-0005-0000-0000-0000EE070000}"/>
    <cellStyle name="AutoFormat Options 11 2" xfId="2310" xr:uid="{00000000-0005-0000-0000-0000EF070000}"/>
    <cellStyle name="AutoFormat Options 2" xfId="2311" xr:uid="{00000000-0005-0000-0000-0000F0070000}"/>
    <cellStyle name="AutoFormat Options 2 2" xfId="2312" xr:uid="{00000000-0005-0000-0000-0000F1070000}"/>
    <cellStyle name="AutoFormat Options 3" xfId="2313" xr:uid="{00000000-0005-0000-0000-0000F2070000}"/>
    <cellStyle name="AutoFormat Options 3 2" xfId="2314" xr:uid="{00000000-0005-0000-0000-0000F3070000}"/>
    <cellStyle name="AutoFormat Options 4" xfId="2315" xr:uid="{00000000-0005-0000-0000-0000F4070000}"/>
    <cellStyle name="AutoFormat Options 4 2" xfId="2316" xr:uid="{00000000-0005-0000-0000-0000F5070000}"/>
    <cellStyle name="AutoFormat Options 5" xfId="2317" xr:uid="{00000000-0005-0000-0000-0000F6070000}"/>
    <cellStyle name="AutoFormat Options 5 2" xfId="2318" xr:uid="{00000000-0005-0000-0000-0000F7070000}"/>
    <cellStyle name="AutoFormat Options 6" xfId="2319" xr:uid="{00000000-0005-0000-0000-0000F8070000}"/>
    <cellStyle name="AutoFormat Options 6 2" xfId="2320" xr:uid="{00000000-0005-0000-0000-0000F9070000}"/>
    <cellStyle name="AutoFormat Options 7" xfId="2321" xr:uid="{00000000-0005-0000-0000-0000FA070000}"/>
    <cellStyle name="AutoFormat Options 7 2" xfId="2322" xr:uid="{00000000-0005-0000-0000-0000FB070000}"/>
    <cellStyle name="AutoFormat Options 8" xfId="2323" xr:uid="{00000000-0005-0000-0000-0000FC070000}"/>
    <cellStyle name="AutoFormat Options 8 2" xfId="2324" xr:uid="{00000000-0005-0000-0000-0000FD070000}"/>
    <cellStyle name="AutoFormat Options 9" xfId="2325" xr:uid="{00000000-0005-0000-0000-0000FE070000}"/>
    <cellStyle name="AutoFormat Options 9 2" xfId="2326" xr:uid="{00000000-0005-0000-0000-0000FF070000}"/>
    <cellStyle name="Background (,0)" xfId="2327" xr:uid="{00000000-0005-0000-0000-000000080000}"/>
    <cellStyle name="background grid" xfId="2328" xr:uid="{00000000-0005-0000-0000-000001080000}"/>
    <cellStyle name="Bad 2" xfId="2329" xr:uid="{00000000-0005-0000-0000-000002080000}"/>
    <cellStyle name="Black" xfId="2330" xr:uid="{00000000-0005-0000-0000-000003080000}"/>
    <cellStyle name="blank" xfId="2331" xr:uid="{00000000-0005-0000-0000-000004080000}"/>
    <cellStyle name="blue" xfId="2332" xr:uid="{00000000-0005-0000-0000-000005080000}"/>
    <cellStyle name="Body" xfId="2333" xr:uid="{00000000-0005-0000-0000-000006080000}"/>
    <cellStyle name="Body 2" xfId="2334" xr:uid="{00000000-0005-0000-0000-000007080000}"/>
    <cellStyle name="Bold grid (,0)" xfId="2335" xr:uid="{00000000-0005-0000-0000-000008080000}"/>
    <cellStyle name="Border" xfId="2336" xr:uid="{00000000-0005-0000-0000-000009080000}"/>
    <cellStyle name="Border table" xfId="2337" xr:uid="{00000000-0005-0000-0000-00000A080000}"/>
    <cellStyle name="Bottom" xfId="2338" xr:uid="{00000000-0005-0000-0000-00000B080000}"/>
    <cellStyle name="British Pound" xfId="2339" xr:uid="{00000000-0005-0000-0000-00000C080000}"/>
    <cellStyle name="c" xfId="2340" xr:uid="{00000000-0005-0000-0000-00000D080000}"/>
    <cellStyle name="Ç¥ÁØ_¿ù°£¿ä¾àº¸°í" xfId="2341" xr:uid="{00000000-0005-0000-0000-00000E080000}"/>
    <cellStyle name="C600 PN" xfId="2342" xr:uid="{00000000-0005-0000-0000-00000F080000}"/>
    <cellStyle name="C600 PN 2" xfId="2343" xr:uid="{00000000-0005-0000-0000-000010080000}"/>
    <cellStyle name="C600 PN 3" xfId="2344" xr:uid="{00000000-0005-0000-0000-000011080000}"/>
    <cellStyle name="C600 PN 4" xfId="2345" xr:uid="{00000000-0005-0000-0000-000012080000}"/>
    <cellStyle name="C600 PN 5" xfId="2346" xr:uid="{00000000-0005-0000-0000-000013080000}"/>
    <cellStyle name="C600 PN 6" xfId="2347" xr:uid="{00000000-0005-0000-0000-000014080000}"/>
    <cellStyle name="C600 PN 7" xfId="2348" xr:uid="{00000000-0005-0000-0000-000015080000}"/>
    <cellStyle name="C600 PN 8" xfId="2349" xr:uid="{00000000-0005-0000-0000-000016080000}"/>
    <cellStyle name="Calc Currency (0)" xfId="2350" xr:uid="{00000000-0005-0000-0000-000017080000}"/>
    <cellStyle name="Calc Currency (0) 10" xfId="2351" xr:uid="{00000000-0005-0000-0000-000018080000}"/>
    <cellStyle name="Calc Currency (0) 11" xfId="2352" xr:uid="{00000000-0005-0000-0000-000019080000}"/>
    <cellStyle name="Calc Currency (0) 12" xfId="2353" xr:uid="{00000000-0005-0000-0000-00001A080000}"/>
    <cellStyle name="Calc Currency (0) 13" xfId="2354" xr:uid="{00000000-0005-0000-0000-00001B080000}"/>
    <cellStyle name="Calc Currency (0) 14" xfId="2355" xr:uid="{00000000-0005-0000-0000-00001C080000}"/>
    <cellStyle name="Calc Currency (0) 15" xfId="2356" xr:uid="{00000000-0005-0000-0000-00001D080000}"/>
    <cellStyle name="Calc Currency (0) 16" xfId="2357" xr:uid="{00000000-0005-0000-0000-00001E080000}"/>
    <cellStyle name="Calc Currency (0) 17" xfId="2358" xr:uid="{00000000-0005-0000-0000-00001F080000}"/>
    <cellStyle name="Calc Currency (0) 18" xfId="2359" xr:uid="{00000000-0005-0000-0000-000020080000}"/>
    <cellStyle name="Calc Currency (0) 19" xfId="2360" xr:uid="{00000000-0005-0000-0000-000021080000}"/>
    <cellStyle name="Calc Currency (0) 2" xfId="2361" xr:uid="{00000000-0005-0000-0000-000022080000}"/>
    <cellStyle name="Calc Currency (0) 2 2" xfId="2362" xr:uid="{00000000-0005-0000-0000-000023080000}"/>
    <cellStyle name="Calc Currency (0) 20" xfId="2363" xr:uid="{00000000-0005-0000-0000-000024080000}"/>
    <cellStyle name="Calc Currency (0) 21" xfId="2364" xr:uid="{00000000-0005-0000-0000-000025080000}"/>
    <cellStyle name="Calc Currency (0) 22" xfId="2365" xr:uid="{00000000-0005-0000-0000-000026080000}"/>
    <cellStyle name="Calc Currency (0) 23" xfId="2366" xr:uid="{00000000-0005-0000-0000-000027080000}"/>
    <cellStyle name="Calc Currency (0) 24" xfId="2367" xr:uid="{00000000-0005-0000-0000-000028080000}"/>
    <cellStyle name="Calc Currency (0) 25" xfId="2368" xr:uid="{00000000-0005-0000-0000-000029080000}"/>
    <cellStyle name="Calc Currency (0) 26" xfId="2369" xr:uid="{00000000-0005-0000-0000-00002A080000}"/>
    <cellStyle name="Calc Currency (0) 27" xfId="2370" xr:uid="{00000000-0005-0000-0000-00002B080000}"/>
    <cellStyle name="Calc Currency (0) 28" xfId="2371" xr:uid="{00000000-0005-0000-0000-00002C080000}"/>
    <cellStyle name="Calc Currency (0) 29" xfId="2372" xr:uid="{00000000-0005-0000-0000-00002D080000}"/>
    <cellStyle name="Calc Currency (0) 3" xfId="2373" xr:uid="{00000000-0005-0000-0000-00002E080000}"/>
    <cellStyle name="Calc Currency (0) 3 2" xfId="2374" xr:uid="{00000000-0005-0000-0000-00002F080000}"/>
    <cellStyle name="Calc Currency (0) 30" xfId="2375" xr:uid="{00000000-0005-0000-0000-000030080000}"/>
    <cellStyle name="Calc Currency (0) 4" xfId="2376" xr:uid="{00000000-0005-0000-0000-000031080000}"/>
    <cellStyle name="Calc Currency (0) 4 2" xfId="2377" xr:uid="{00000000-0005-0000-0000-000032080000}"/>
    <cellStyle name="Calc Currency (0) 5" xfId="2378" xr:uid="{00000000-0005-0000-0000-000033080000}"/>
    <cellStyle name="Calc Currency (0) 5 2" xfId="2379" xr:uid="{00000000-0005-0000-0000-000034080000}"/>
    <cellStyle name="Calc Currency (0) 6" xfId="2380" xr:uid="{00000000-0005-0000-0000-000035080000}"/>
    <cellStyle name="Calc Currency (0) 6 2" xfId="2381" xr:uid="{00000000-0005-0000-0000-000036080000}"/>
    <cellStyle name="Calc Currency (0) 7" xfId="2382" xr:uid="{00000000-0005-0000-0000-000037080000}"/>
    <cellStyle name="Calc Currency (0) 7 2" xfId="2383" xr:uid="{00000000-0005-0000-0000-000038080000}"/>
    <cellStyle name="Calc Currency (0) 8" xfId="2384" xr:uid="{00000000-0005-0000-0000-000039080000}"/>
    <cellStyle name="Calc Currency (0) 8 2" xfId="2385" xr:uid="{00000000-0005-0000-0000-00003A080000}"/>
    <cellStyle name="Calc Currency (0) 9" xfId="2386" xr:uid="{00000000-0005-0000-0000-00003B080000}"/>
    <cellStyle name="Calc Currency (2)" xfId="2387" xr:uid="{00000000-0005-0000-0000-00003C080000}"/>
    <cellStyle name="Calc Currency (2) 10" xfId="2388" xr:uid="{00000000-0005-0000-0000-00003D080000}"/>
    <cellStyle name="Calc Currency (2) 11" xfId="2389" xr:uid="{00000000-0005-0000-0000-00003E080000}"/>
    <cellStyle name="Calc Currency (2) 2" xfId="2390" xr:uid="{00000000-0005-0000-0000-00003F080000}"/>
    <cellStyle name="Calc Currency (2) 3" xfId="2391" xr:uid="{00000000-0005-0000-0000-000040080000}"/>
    <cellStyle name="Calc Currency (2) 4" xfId="2392" xr:uid="{00000000-0005-0000-0000-000041080000}"/>
    <cellStyle name="Calc Currency (2) 5" xfId="2393" xr:uid="{00000000-0005-0000-0000-000042080000}"/>
    <cellStyle name="Calc Currency (2) 6" xfId="2394" xr:uid="{00000000-0005-0000-0000-000043080000}"/>
    <cellStyle name="Calc Currency (2) 7" xfId="2395" xr:uid="{00000000-0005-0000-0000-000044080000}"/>
    <cellStyle name="Calc Currency (2) 8" xfId="2396" xr:uid="{00000000-0005-0000-0000-000045080000}"/>
    <cellStyle name="Calc Currency (2) 9" xfId="2397" xr:uid="{00000000-0005-0000-0000-000046080000}"/>
    <cellStyle name="Calc Percent (0)" xfId="2398" xr:uid="{00000000-0005-0000-0000-000047080000}"/>
    <cellStyle name="Calc Percent (0) 10" xfId="2399" xr:uid="{00000000-0005-0000-0000-000048080000}"/>
    <cellStyle name="Calc Percent (0) 11" xfId="2400" xr:uid="{00000000-0005-0000-0000-000049080000}"/>
    <cellStyle name="Calc Percent (0) 2" xfId="2401" xr:uid="{00000000-0005-0000-0000-00004A080000}"/>
    <cellStyle name="Calc Percent (0) 3" xfId="2402" xr:uid="{00000000-0005-0000-0000-00004B080000}"/>
    <cellStyle name="Calc Percent (0) 4" xfId="2403" xr:uid="{00000000-0005-0000-0000-00004C080000}"/>
    <cellStyle name="Calc Percent (0) 5" xfId="2404" xr:uid="{00000000-0005-0000-0000-00004D080000}"/>
    <cellStyle name="Calc Percent (0) 6" xfId="2405" xr:uid="{00000000-0005-0000-0000-00004E080000}"/>
    <cellStyle name="Calc Percent (0) 7" xfId="2406" xr:uid="{00000000-0005-0000-0000-00004F080000}"/>
    <cellStyle name="Calc Percent (0) 8" xfId="2407" xr:uid="{00000000-0005-0000-0000-000050080000}"/>
    <cellStyle name="Calc Percent (0) 9" xfId="2408" xr:uid="{00000000-0005-0000-0000-000051080000}"/>
    <cellStyle name="Calc Percent (1)" xfId="2409" xr:uid="{00000000-0005-0000-0000-000052080000}"/>
    <cellStyle name="Calc Percent (1) 10" xfId="2410" xr:uid="{00000000-0005-0000-0000-000053080000}"/>
    <cellStyle name="Calc Percent (1) 11" xfId="2411" xr:uid="{00000000-0005-0000-0000-000054080000}"/>
    <cellStyle name="Calc Percent (1) 2" xfId="2412" xr:uid="{00000000-0005-0000-0000-000055080000}"/>
    <cellStyle name="Calc Percent (1) 3" xfId="2413" xr:uid="{00000000-0005-0000-0000-000056080000}"/>
    <cellStyle name="Calc Percent (1) 4" xfId="2414" xr:uid="{00000000-0005-0000-0000-000057080000}"/>
    <cellStyle name="Calc Percent (1) 5" xfId="2415" xr:uid="{00000000-0005-0000-0000-000058080000}"/>
    <cellStyle name="Calc Percent (1) 6" xfId="2416" xr:uid="{00000000-0005-0000-0000-000059080000}"/>
    <cellStyle name="Calc Percent (1) 7" xfId="2417" xr:uid="{00000000-0005-0000-0000-00005A080000}"/>
    <cellStyle name="Calc Percent (1) 8" xfId="2418" xr:uid="{00000000-0005-0000-0000-00005B080000}"/>
    <cellStyle name="Calc Percent (1) 9" xfId="2419" xr:uid="{00000000-0005-0000-0000-00005C080000}"/>
    <cellStyle name="Calc Percent (2)" xfId="2420" xr:uid="{00000000-0005-0000-0000-00005D080000}"/>
    <cellStyle name="Calc Percent (2) 10" xfId="2421" xr:uid="{00000000-0005-0000-0000-00005E080000}"/>
    <cellStyle name="Calc Percent (2) 11" xfId="2422" xr:uid="{00000000-0005-0000-0000-00005F080000}"/>
    <cellStyle name="Calc Percent (2) 2" xfId="2423" xr:uid="{00000000-0005-0000-0000-000060080000}"/>
    <cellStyle name="Calc Percent (2) 3" xfId="2424" xr:uid="{00000000-0005-0000-0000-000061080000}"/>
    <cellStyle name="Calc Percent (2) 4" xfId="2425" xr:uid="{00000000-0005-0000-0000-000062080000}"/>
    <cellStyle name="Calc Percent (2) 5" xfId="2426" xr:uid="{00000000-0005-0000-0000-000063080000}"/>
    <cellStyle name="Calc Percent (2) 6" xfId="2427" xr:uid="{00000000-0005-0000-0000-000064080000}"/>
    <cellStyle name="Calc Percent (2) 7" xfId="2428" xr:uid="{00000000-0005-0000-0000-000065080000}"/>
    <cellStyle name="Calc Percent (2) 8" xfId="2429" xr:uid="{00000000-0005-0000-0000-000066080000}"/>
    <cellStyle name="Calc Percent (2) 9" xfId="2430" xr:uid="{00000000-0005-0000-0000-000067080000}"/>
    <cellStyle name="Calc Units (0)" xfId="2431" xr:uid="{00000000-0005-0000-0000-000068080000}"/>
    <cellStyle name="Calc Units (0) 10" xfId="2432" xr:uid="{00000000-0005-0000-0000-000069080000}"/>
    <cellStyle name="Calc Units (0) 11" xfId="2433" xr:uid="{00000000-0005-0000-0000-00006A080000}"/>
    <cellStyle name="Calc Units (0) 2" xfId="2434" xr:uid="{00000000-0005-0000-0000-00006B080000}"/>
    <cellStyle name="Calc Units (0) 3" xfId="2435" xr:uid="{00000000-0005-0000-0000-00006C080000}"/>
    <cellStyle name="Calc Units (0) 4" xfId="2436" xr:uid="{00000000-0005-0000-0000-00006D080000}"/>
    <cellStyle name="Calc Units (0) 5" xfId="2437" xr:uid="{00000000-0005-0000-0000-00006E080000}"/>
    <cellStyle name="Calc Units (0) 6" xfId="2438" xr:uid="{00000000-0005-0000-0000-00006F080000}"/>
    <cellStyle name="Calc Units (0) 7" xfId="2439" xr:uid="{00000000-0005-0000-0000-000070080000}"/>
    <cellStyle name="Calc Units (0) 8" xfId="2440" xr:uid="{00000000-0005-0000-0000-000071080000}"/>
    <cellStyle name="Calc Units (0) 9" xfId="2441" xr:uid="{00000000-0005-0000-0000-000072080000}"/>
    <cellStyle name="Calc Units (1)" xfId="2442" xr:uid="{00000000-0005-0000-0000-000073080000}"/>
    <cellStyle name="Calc Units (1) 10" xfId="2443" xr:uid="{00000000-0005-0000-0000-000074080000}"/>
    <cellStyle name="Calc Units (1) 11" xfId="2444" xr:uid="{00000000-0005-0000-0000-000075080000}"/>
    <cellStyle name="Calc Units (1) 2" xfId="2445" xr:uid="{00000000-0005-0000-0000-000076080000}"/>
    <cellStyle name="Calc Units (1) 3" xfId="2446" xr:uid="{00000000-0005-0000-0000-000077080000}"/>
    <cellStyle name="Calc Units (1) 4" xfId="2447" xr:uid="{00000000-0005-0000-0000-000078080000}"/>
    <cellStyle name="Calc Units (1) 5" xfId="2448" xr:uid="{00000000-0005-0000-0000-000079080000}"/>
    <cellStyle name="Calc Units (1) 6" xfId="2449" xr:uid="{00000000-0005-0000-0000-00007A080000}"/>
    <cellStyle name="Calc Units (1) 7" xfId="2450" xr:uid="{00000000-0005-0000-0000-00007B080000}"/>
    <cellStyle name="Calc Units (1) 8" xfId="2451" xr:uid="{00000000-0005-0000-0000-00007C080000}"/>
    <cellStyle name="Calc Units (1) 9" xfId="2452" xr:uid="{00000000-0005-0000-0000-00007D080000}"/>
    <cellStyle name="Calc Units (2)" xfId="2453" xr:uid="{00000000-0005-0000-0000-00007E080000}"/>
    <cellStyle name="Calc Units (2) 10" xfId="2454" xr:uid="{00000000-0005-0000-0000-00007F080000}"/>
    <cellStyle name="Calc Units (2) 11" xfId="2455" xr:uid="{00000000-0005-0000-0000-000080080000}"/>
    <cellStyle name="Calc Units (2) 2" xfId="2456" xr:uid="{00000000-0005-0000-0000-000081080000}"/>
    <cellStyle name="Calc Units (2) 3" xfId="2457" xr:uid="{00000000-0005-0000-0000-000082080000}"/>
    <cellStyle name="Calc Units (2) 4" xfId="2458" xr:uid="{00000000-0005-0000-0000-000083080000}"/>
    <cellStyle name="Calc Units (2) 5" xfId="2459" xr:uid="{00000000-0005-0000-0000-000084080000}"/>
    <cellStyle name="Calc Units (2) 6" xfId="2460" xr:uid="{00000000-0005-0000-0000-000085080000}"/>
    <cellStyle name="Calc Units (2) 7" xfId="2461" xr:uid="{00000000-0005-0000-0000-000086080000}"/>
    <cellStyle name="Calc Units (2) 8" xfId="2462" xr:uid="{00000000-0005-0000-0000-000087080000}"/>
    <cellStyle name="Calc Units (2) 9" xfId="2463" xr:uid="{00000000-0005-0000-0000-000088080000}"/>
    <cellStyle name="Calculation 2" xfId="2464" xr:uid="{00000000-0005-0000-0000-000089080000}"/>
    <cellStyle name="Centered Heading" xfId="2465" xr:uid="{00000000-0005-0000-0000-00008A080000}"/>
    <cellStyle name="Check Cell 2" xfId="2466" xr:uid="{00000000-0005-0000-0000-00008B080000}"/>
    <cellStyle name="clear - Style2" xfId="2467" xr:uid="{00000000-0005-0000-0000-00008C080000}"/>
    <cellStyle name="Cmnt - Style1" xfId="2468" xr:uid="{00000000-0005-0000-0000-00008D080000}"/>
    <cellStyle name="Co. Names" xfId="2469" xr:uid="{00000000-0005-0000-0000-00008E080000}"/>
    <cellStyle name="Col Heading" xfId="2470" xr:uid="{00000000-0005-0000-0000-00008F080000}"/>
    <cellStyle name="Col Heading 10" xfId="2471" xr:uid="{00000000-0005-0000-0000-000090080000}"/>
    <cellStyle name="Col Heading 11" xfId="2472" xr:uid="{00000000-0005-0000-0000-000091080000}"/>
    <cellStyle name="Col Heading 12" xfId="2473" xr:uid="{00000000-0005-0000-0000-000092080000}"/>
    <cellStyle name="Col Heading 13" xfId="2474" xr:uid="{00000000-0005-0000-0000-000093080000}"/>
    <cellStyle name="Col Heading 14" xfId="2475" xr:uid="{00000000-0005-0000-0000-000094080000}"/>
    <cellStyle name="Col Heading 15" xfId="2476" xr:uid="{00000000-0005-0000-0000-000095080000}"/>
    <cellStyle name="Col Heading 16" xfId="2477" xr:uid="{00000000-0005-0000-0000-000096080000}"/>
    <cellStyle name="Col Heading 17" xfId="2478" xr:uid="{00000000-0005-0000-0000-000097080000}"/>
    <cellStyle name="Col Heading 18" xfId="2479" xr:uid="{00000000-0005-0000-0000-000098080000}"/>
    <cellStyle name="Col Heading 19" xfId="2480" xr:uid="{00000000-0005-0000-0000-000099080000}"/>
    <cellStyle name="Col Heading 2" xfId="2481" xr:uid="{00000000-0005-0000-0000-00009A080000}"/>
    <cellStyle name="Col Heading 2 2" xfId="2482" xr:uid="{00000000-0005-0000-0000-00009B080000}"/>
    <cellStyle name="Col Heading 2_Top 20-IR" xfId="2483" xr:uid="{00000000-0005-0000-0000-00009C080000}"/>
    <cellStyle name="Col Heading 20" xfId="2484" xr:uid="{00000000-0005-0000-0000-00009D080000}"/>
    <cellStyle name="Col Heading 21" xfId="2485" xr:uid="{00000000-0005-0000-0000-00009E080000}"/>
    <cellStyle name="Col Heading 22" xfId="2486" xr:uid="{00000000-0005-0000-0000-00009F080000}"/>
    <cellStyle name="Col Heading 23" xfId="2487" xr:uid="{00000000-0005-0000-0000-0000A0080000}"/>
    <cellStyle name="Col Heading 24" xfId="2488" xr:uid="{00000000-0005-0000-0000-0000A1080000}"/>
    <cellStyle name="Col Heading 25" xfId="2489" xr:uid="{00000000-0005-0000-0000-0000A2080000}"/>
    <cellStyle name="Col Heading 26" xfId="2490" xr:uid="{00000000-0005-0000-0000-0000A3080000}"/>
    <cellStyle name="Col Heading 27" xfId="2491" xr:uid="{00000000-0005-0000-0000-0000A4080000}"/>
    <cellStyle name="Col Heading 28" xfId="2492" xr:uid="{00000000-0005-0000-0000-0000A5080000}"/>
    <cellStyle name="Col Heading 29" xfId="2493" xr:uid="{00000000-0005-0000-0000-0000A6080000}"/>
    <cellStyle name="Col Heading 3" xfId="2494" xr:uid="{00000000-0005-0000-0000-0000A7080000}"/>
    <cellStyle name="Col Heading 3 2" xfId="2495" xr:uid="{00000000-0005-0000-0000-0000A8080000}"/>
    <cellStyle name="Col Heading 3_Top 20-IR" xfId="2496" xr:uid="{00000000-0005-0000-0000-0000A9080000}"/>
    <cellStyle name="Col Heading 30" xfId="2497" xr:uid="{00000000-0005-0000-0000-0000AA080000}"/>
    <cellStyle name="Col Heading 31" xfId="2498" xr:uid="{00000000-0005-0000-0000-0000AB080000}"/>
    <cellStyle name="Col Heading 32" xfId="2499" xr:uid="{00000000-0005-0000-0000-0000AC080000}"/>
    <cellStyle name="Col Heading 33" xfId="2500" xr:uid="{00000000-0005-0000-0000-0000AD080000}"/>
    <cellStyle name="Col Heading 4" xfId="2501" xr:uid="{00000000-0005-0000-0000-0000AE080000}"/>
    <cellStyle name="Col Heading 4 2" xfId="2502" xr:uid="{00000000-0005-0000-0000-0000AF080000}"/>
    <cellStyle name="Col Heading 4_Top 20-IR" xfId="2503" xr:uid="{00000000-0005-0000-0000-0000B0080000}"/>
    <cellStyle name="Col Heading 5" xfId="2504" xr:uid="{00000000-0005-0000-0000-0000B1080000}"/>
    <cellStyle name="Col Heading 6" xfId="2505" xr:uid="{00000000-0005-0000-0000-0000B2080000}"/>
    <cellStyle name="Col Heading 7" xfId="2506" xr:uid="{00000000-0005-0000-0000-0000B3080000}"/>
    <cellStyle name="Col Heading 8" xfId="2507" xr:uid="{00000000-0005-0000-0000-0000B4080000}"/>
    <cellStyle name="Col Heading 9" xfId="2508" xr:uid="{00000000-0005-0000-0000-0000B5080000}"/>
    <cellStyle name="Col Heads" xfId="2509" xr:uid="{00000000-0005-0000-0000-0000B6080000}"/>
    <cellStyle name="Col Heads 2" xfId="2510" xr:uid="{00000000-0005-0000-0000-0000B7080000}"/>
    <cellStyle name="Column_Title" xfId="2511" xr:uid="{00000000-0005-0000-0000-0000B8080000}"/>
    <cellStyle name="ColumnAttributeAbovePrompt" xfId="2512" xr:uid="{00000000-0005-0000-0000-0000B9080000}"/>
    <cellStyle name="ColumnAttributeAbovePrompt 2" xfId="2513" xr:uid="{00000000-0005-0000-0000-0000BA080000}"/>
    <cellStyle name="ColumnAttributePrompt" xfId="2514" xr:uid="{00000000-0005-0000-0000-0000BB080000}"/>
    <cellStyle name="ColumnAttributePrompt 2" xfId="2515" xr:uid="{00000000-0005-0000-0000-0000BC080000}"/>
    <cellStyle name="ColumnAttributeValue" xfId="2516" xr:uid="{00000000-0005-0000-0000-0000BD080000}"/>
    <cellStyle name="ColumnAttributeValue 2" xfId="2517" xr:uid="{00000000-0005-0000-0000-0000BE080000}"/>
    <cellStyle name="ColumnHeadingPrompt" xfId="2518" xr:uid="{00000000-0005-0000-0000-0000BF080000}"/>
    <cellStyle name="ColumnHeadingPrompt 2" xfId="2519" xr:uid="{00000000-0005-0000-0000-0000C0080000}"/>
    <cellStyle name="ColumnHeadingValue" xfId="2520" xr:uid="{00000000-0005-0000-0000-0000C1080000}"/>
    <cellStyle name="ColumnHeadingValue 2" xfId="2521" xr:uid="{00000000-0005-0000-0000-0000C2080000}"/>
    <cellStyle name="columns" xfId="2522" xr:uid="{00000000-0005-0000-0000-0000C3080000}"/>
    <cellStyle name="Comma" xfId="1" builtinId="3"/>
    <cellStyle name="Comma  - Style1" xfId="2523" xr:uid="{00000000-0005-0000-0000-0000C5080000}"/>
    <cellStyle name="Comma  - Style1 2" xfId="2524" xr:uid="{00000000-0005-0000-0000-0000C6080000}"/>
    <cellStyle name="Comma  - Style2" xfId="2525" xr:uid="{00000000-0005-0000-0000-0000C7080000}"/>
    <cellStyle name="Comma  - Style3" xfId="2526" xr:uid="{00000000-0005-0000-0000-0000C8080000}"/>
    <cellStyle name="Comma  - Style4" xfId="2527" xr:uid="{00000000-0005-0000-0000-0000C9080000}"/>
    <cellStyle name="Comma  - Style5" xfId="2528" xr:uid="{00000000-0005-0000-0000-0000CA080000}"/>
    <cellStyle name="Comma  - Style6" xfId="2529" xr:uid="{00000000-0005-0000-0000-0000CB080000}"/>
    <cellStyle name="Comma  - Style7" xfId="2530" xr:uid="{00000000-0005-0000-0000-0000CC080000}"/>
    <cellStyle name="Comma  - Style8" xfId="2531" xr:uid="{00000000-0005-0000-0000-0000CD080000}"/>
    <cellStyle name="comma (,0)" xfId="2532" xr:uid="{00000000-0005-0000-0000-0000CE080000}"/>
    <cellStyle name="comma (,0) 10" xfId="2533" xr:uid="{00000000-0005-0000-0000-0000CF080000}"/>
    <cellStyle name="comma (,0) 11" xfId="2534" xr:uid="{00000000-0005-0000-0000-0000D0080000}"/>
    <cellStyle name="comma (,0) 12" xfId="2535" xr:uid="{00000000-0005-0000-0000-0000D1080000}"/>
    <cellStyle name="comma (,0) 13" xfId="2536" xr:uid="{00000000-0005-0000-0000-0000D2080000}"/>
    <cellStyle name="comma (,0) 14" xfId="2537" xr:uid="{00000000-0005-0000-0000-0000D3080000}"/>
    <cellStyle name="comma (,0) 15" xfId="2538" xr:uid="{00000000-0005-0000-0000-0000D4080000}"/>
    <cellStyle name="comma (,0) 16" xfId="2539" xr:uid="{00000000-0005-0000-0000-0000D5080000}"/>
    <cellStyle name="comma (,0) 17" xfId="2540" xr:uid="{00000000-0005-0000-0000-0000D6080000}"/>
    <cellStyle name="comma (,0) 18" xfId="2541" xr:uid="{00000000-0005-0000-0000-0000D7080000}"/>
    <cellStyle name="comma (,0) 19" xfId="2542" xr:uid="{00000000-0005-0000-0000-0000D8080000}"/>
    <cellStyle name="comma (,0) 2" xfId="2543" xr:uid="{00000000-0005-0000-0000-0000D9080000}"/>
    <cellStyle name="comma (,0) 20" xfId="2544" xr:uid="{00000000-0005-0000-0000-0000DA080000}"/>
    <cellStyle name="comma (,0) 21" xfId="2545" xr:uid="{00000000-0005-0000-0000-0000DB080000}"/>
    <cellStyle name="comma (,0) 22" xfId="2546" xr:uid="{00000000-0005-0000-0000-0000DC080000}"/>
    <cellStyle name="comma (,0) 23" xfId="2547" xr:uid="{00000000-0005-0000-0000-0000DD080000}"/>
    <cellStyle name="comma (,0) 24" xfId="2548" xr:uid="{00000000-0005-0000-0000-0000DE080000}"/>
    <cellStyle name="comma (,0) 25" xfId="2549" xr:uid="{00000000-0005-0000-0000-0000DF080000}"/>
    <cellStyle name="comma (,0) 26" xfId="2550" xr:uid="{00000000-0005-0000-0000-0000E0080000}"/>
    <cellStyle name="comma (,0) 27" xfId="2551" xr:uid="{00000000-0005-0000-0000-0000E1080000}"/>
    <cellStyle name="comma (,0) 28" xfId="2552" xr:uid="{00000000-0005-0000-0000-0000E2080000}"/>
    <cellStyle name="comma (,0) 29" xfId="2553" xr:uid="{00000000-0005-0000-0000-0000E3080000}"/>
    <cellStyle name="comma (,0) 3" xfId="2554" xr:uid="{00000000-0005-0000-0000-0000E4080000}"/>
    <cellStyle name="comma (,0) 30" xfId="2555" xr:uid="{00000000-0005-0000-0000-0000E5080000}"/>
    <cellStyle name="comma (,0) 4" xfId="2556" xr:uid="{00000000-0005-0000-0000-0000E6080000}"/>
    <cellStyle name="comma (,0) 5" xfId="2557" xr:uid="{00000000-0005-0000-0000-0000E7080000}"/>
    <cellStyle name="comma (,0) 6" xfId="2558" xr:uid="{00000000-0005-0000-0000-0000E8080000}"/>
    <cellStyle name="comma (,0) 7" xfId="2559" xr:uid="{00000000-0005-0000-0000-0000E9080000}"/>
    <cellStyle name="comma (,0) 8" xfId="2560" xr:uid="{00000000-0005-0000-0000-0000EA080000}"/>
    <cellStyle name="comma (,0) 9" xfId="2561" xr:uid="{00000000-0005-0000-0000-0000EB080000}"/>
    <cellStyle name="comma (,1)" xfId="2562" xr:uid="{00000000-0005-0000-0000-0000EC080000}"/>
    <cellStyle name="comma (,1) 2" xfId="2563" xr:uid="{00000000-0005-0000-0000-0000ED080000}"/>
    <cellStyle name="comma (,1) 3" xfId="2564" xr:uid="{00000000-0005-0000-0000-0000EE080000}"/>
    <cellStyle name="comma (,1) 4" xfId="2565" xr:uid="{00000000-0005-0000-0000-0000EF080000}"/>
    <cellStyle name="comma (,2)" xfId="2566" xr:uid="{00000000-0005-0000-0000-0000F0080000}"/>
    <cellStyle name="comma (,2) 2" xfId="2567" xr:uid="{00000000-0005-0000-0000-0000F1080000}"/>
    <cellStyle name="comma (,2) 3" xfId="2568" xr:uid="{00000000-0005-0000-0000-0000F2080000}"/>
    <cellStyle name="comma (,2) 4" xfId="2569" xr:uid="{00000000-0005-0000-0000-0000F3080000}"/>
    <cellStyle name="comma (0)" xfId="2570" xr:uid="{00000000-0005-0000-0000-0000F4080000}"/>
    <cellStyle name="comma (K0)" xfId="2571" xr:uid="{00000000-0005-0000-0000-0000F5080000}"/>
    <cellStyle name="comma (K0) 10" xfId="2572" xr:uid="{00000000-0005-0000-0000-0000F6080000}"/>
    <cellStyle name="comma (K0) 11" xfId="2573" xr:uid="{00000000-0005-0000-0000-0000F7080000}"/>
    <cellStyle name="comma (K0) 12" xfId="2574" xr:uid="{00000000-0005-0000-0000-0000F8080000}"/>
    <cellStyle name="comma (K0) 13" xfId="2575" xr:uid="{00000000-0005-0000-0000-0000F9080000}"/>
    <cellStyle name="comma (K0) 14" xfId="2576" xr:uid="{00000000-0005-0000-0000-0000FA080000}"/>
    <cellStyle name="comma (K0) 15" xfId="2577" xr:uid="{00000000-0005-0000-0000-0000FB080000}"/>
    <cellStyle name="comma (K0) 16" xfId="2578" xr:uid="{00000000-0005-0000-0000-0000FC080000}"/>
    <cellStyle name="comma (K0) 17" xfId="2579" xr:uid="{00000000-0005-0000-0000-0000FD080000}"/>
    <cellStyle name="comma (K0) 18" xfId="2580" xr:uid="{00000000-0005-0000-0000-0000FE080000}"/>
    <cellStyle name="comma (K0) 19" xfId="2581" xr:uid="{00000000-0005-0000-0000-0000FF080000}"/>
    <cellStyle name="comma (K0) 2" xfId="2582" xr:uid="{00000000-0005-0000-0000-000000090000}"/>
    <cellStyle name="comma (K0) 20" xfId="2583" xr:uid="{00000000-0005-0000-0000-000001090000}"/>
    <cellStyle name="comma (K0) 21" xfId="2584" xr:uid="{00000000-0005-0000-0000-000002090000}"/>
    <cellStyle name="comma (K0) 22" xfId="2585" xr:uid="{00000000-0005-0000-0000-000003090000}"/>
    <cellStyle name="comma (K0) 23" xfId="2586" xr:uid="{00000000-0005-0000-0000-000004090000}"/>
    <cellStyle name="comma (K0) 24" xfId="2587" xr:uid="{00000000-0005-0000-0000-000005090000}"/>
    <cellStyle name="comma (K0) 25" xfId="2588" xr:uid="{00000000-0005-0000-0000-000006090000}"/>
    <cellStyle name="comma (K0) 26" xfId="2589" xr:uid="{00000000-0005-0000-0000-000007090000}"/>
    <cellStyle name="comma (K0) 27" xfId="2590" xr:uid="{00000000-0005-0000-0000-000008090000}"/>
    <cellStyle name="comma (K0) 28" xfId="2591" xr:uid="{00000000-0005-0000-0000-000009090000}"/>
    <cellStyle name="comma (K0) 29" xfId="2592" xr:uid="{00000000-0005-0000-0000-00000A090000}"/>
    <cellStyle name="comma (K0) 3" xfId="2593" xr:uid="{00000000-0005-0000-0000-00000B090000}"/>
    <cellStyle name="comma (K0) 30" xfId="2594" xr:uid="{00000000-0005-0000-0000-00000C090000}"/>
    <cellStyle name="comma (K0) 4" xfId="2595" xr:uid="{00000000-0005-0000-0000-00000D090000}"/>
    <cellStyle name="comma (K0) 5" xfId="2596" xr:uid="{00000000-0005-0000-0000-00000E090000}"/>
    <cellStyle name="comma (K0) 6" xfId="2597" xr:uid="{00000000-0005-0000-0000-00000F090000}"/>
    <cellStyle name="comma (K0) 7" xfId="2598" xr:uid="{00000000-0005-0000-0000-000010090000}"/>
    <cellStyle name="comma (K0) 8" xfId="2599" xr:uid="{00000000-0005-0000-0000-000011090000}"/>
    <cellStyle name="comma (K0) 9" xfId="2600" xr:uid="{00000000-0005-0000-0000-000012090000}"/>
    <cellStyle name="comma (K1)" xfId="2601" xr:uid="{00000000-0005-0000-0000-000013090000}"/>
    <cellStyle name="comma (K1) 2" xfId="2602" xr:uid="{00000000-0005-0000-0000-000014090000}"/>
    <cellStyle name="comma (K1) 3" xfId="2603" xr:uid="{00000000-0005-0000-0000-000015090000}"/>
    <cellStyle name="comma (K1) 4" xfId="2604" xr:uid="{00000000-0005-0000-0000-000016090000}"/>
    <cellStyle name="comma (M0)" xfId="2605" xr:uid="{00000000-0005-0000-0000-000017090000}"/>
    <cellStyle name="comma (M0) 2" xfId="2606" xr:uid="{00000000-0005-0000-0000-000018090000}"/>
    <cellStyle name="comma (M0) 3" xfId="2607" xr:uid="{00000000-0005-0000-0000-000019090000}"/>
    <cellStyle name="comma (M0) 4" xfId="2608" xr:uid="{00000000-0005-0000-0000-00001A090000}"/>
    <cellStyle name="comma (M1)" xfId="2609" xr:uid="{00000000-0005-0000-0000-00001B090000}"/>
    <cellStyle name="comma (M1) 2" xfId="2610" xr:uid="{00000000-0005-0000-0000-00001C090000}"/>
    <cellStyle name="comma (M1) 3" xfId="2611" xr:uid="{00000000-0005-0000-0000-00001D090000}"/>
    <cellStyle name="comma (M1) 4" xfId="2612" xr:uid="{00000000-0005-0000-0000-00001E090000}"/>
    <cellStyle name="Comma [00]" xfId="2613" xr:uid="{00000000-0005-0000-0000-00001F090000}"/>
    <cellStyle name="Comma [00] 10" xfId="2614" xr:uid="{00000000-0005-0000-0000-000020090000}"/>
    <cellStyle name="Comma [00] 11" xfId="2615" xr:uid="{00000000-0005-0000-0000-000021090000}"/>
    <cellStyle name="Comma [00] 2" xfId="2616" xr:uid="{00000000-0005-0000-0000-000022090000}"/>
    <cellStyle name="Comma [00] 3" xfId="2617" xr:uid="{00000000-0005-0000-0000-000023090000}"/>
    <cellStyle name="Comma [00] 4" xfId="2618" xr:uid="{00000000-0005-0000-0000-000024090000}"/>
    <cellStyle name="Comma [00] 5" xfId="2619" xr:uid="{00000000-0005-0000-0000-000025090000}"/>
    <cellStyle name="Comma [00] 6" xfId="2620" xr:uid="{00000000-0005-0000-0000-000026090000}"/>
    <cellStyle name="Comma [00] 7" xfId="2621" xr:uid="{00000000-0005-0000-0000-000027090000}"/>
    <cellStyle name="Comma [00] 8" xfId="2622" xr:uid="{00000000-0005-0000-0000-000028090000}"/>
    <cellStyle name="Comma [00] 9" xfId="2623" xr:uid="{00000000-0005-0000-0000-000029090000}"/>
    <cellStyle name="comma [1]" xfId="2624" xr:uid="{00000000-0005-0000-0000-00002A090000}"/>
    <cellStyle name="Comma [2]" xfId="2625" xr:uid="{00000000-0005-0000-0000-00002B090000}"/>
    <cellStyle name="Comma 0" xfId="2626" xr:uid="{00000000-0005-0000-0000-00002C090000}"/>
    <cellStyle name="Comma 0*" xfId="2627" xr:uid="{00000000-0005-0000-0000-00002D090000}"/>
    <cellStyle name="Comma 10" xfId="2628" xr:uid="{00000000-0005-0000-0000-00002E090000}"/>
    <cellStyle name="Comma 10 2" xfId="2629" xr:uid="{00000000-0005-0000-0000-00002F090000}"/>
    <cellStyle name="Comma 10 3" xfId="2630" xr:uid="{00000000-0005-0000-0000-000030090000}"/>
    <cellStyle name="Comma 10 4" xfId="2631" xr:uid="{00000000-0005-0000-0000-000031090000}"/>
    <cellStyle name="Comma 10 5" xfId="2632" xr:uid="{00000000-0005-0000-0000-000032090000}"/>
    <cellStyle name="Comma 10 6" xfId="2633" xr:uid="{00000000-0005-0000-0000-000033090000}"/>
    <cellStyle name="Comma 10 7" xfId="2634" xr:uid="{00000000-0005-0000-0000-000034090000}"/>
    <cellStyle name="Comma 10 8" xfId="2635" xr:uid="{00000000-0005-0000-0000-000035090000}"/>
    <cellStyle name="Comma 10 9" xfId="2636" xr:uid="{00000000-0005-0000-0000-000036090000}"/>
    <cellStyle name="Comma 11" xfId="2637" xr:uid="{00000000-0005-0000-0000-000037090000}"/>
    <cellStyle name="Comma 11 2" xfId="2638" xr:uid="{00000000-0005-0000-0000-000038090000}"/>
    <cellStyle name="Comma 11 3" xfId="2639" xr:uid="{00000000-0005-0000-0000-000039090000}"/>
    <cellStyle name="Comma 11 4" xfId="2640" xr:uid="{00000000-0005-0000-0000-00003A090000}"/>
    <cellStyle name="Comma 11 5" xfId="2641" xr:uid="{00000000-0005-0000-0000-00003B090000}"/>
    <cellStyle name="Comma 11 6" xfId="2642" xr:uid="{00000000-0005-0000-0000-00003C090000}"/>
    <cellStyle name="Comma 11 7" xfId="2643" xr:uid="{00000000-0005-0000-0000-00003D090000}"/>
    <cellStyle name="Comma 11 8" xfId="2644" xr:uid="{00000000-0005-0000-0000-00003E090000}"/>
    <cellStyle name="Comma 11 9" xfId="2645" xr:uid="{00000000-0005-0000-0000-00003F090000}"/>
    <cellStyle name="Comma 12" xfId="2646" xr:uid="{00000000-0005-0000-0000-000040090000}"/>
    <cellStyle name="Comma 12 2" xfId="2647" xr:uid="{00000000-0005-0000-0000-000041090000}"/>
    <cellStyle name="Comma 12 3" xfId="2648" xr:uid="{00000000-0005-0000-0000-000042090000}"/>
    <cellStyle name="Comma 12 4" xfId="2649" xr:uid="{00000000-0005-0000-0000-000043090000}"/>
    <cellStyle name="Comma 12 5" xfId="2650" xr:uid="{00000000-0005-0000-0000-000044090000}"/>
    <cellStyle name="Comma 12 6" xfId="2651" xr:uid="{00000000-0005-0000-0000-000045090000}"/>
    <cellStyle name="Comma 12 7" xfId="2652" xr:uid="{00000000-0005-0000-0000-000046090000}"/>
    <cellStyle name="Comma 12 8" xfId="2653" xr:uid="{00000000-0005-0000-0000-000047090000}"/>
    <cellStyle name="Comma 12 9" xfId="2654" xr:uid="{00000000-0005-0000-0000-000048090000}"/>
    <cellStyle name="Comma 13" xfId="2655" xr:uid="{00000000-0005-0000-0000-000049090000}"/>
    <cellStyle name="Comma 13 2" xfId="2656" xr:uid="{00000000-0005-0000-0000-00004A090000}"/>
    <cellStyle name="Comma 13 3" xfId="2657" xr:uid="{00000000-0005-0000-0000-00004B090000}"/>
    <cellStyle name="Comma 13 4" xfId="2658" xr:uid="{00000000-0005-0000-0000-00004C090000}"/>
    <cellStyle name="Comma 13 5" xfId="2659" xr:uid="{00000000-0005-0000-0000-00004D090000}"/>
    <cellStyle name="Comma 13 6" xfId="2660" xr:uid="{00000000-0005-0000-0000-00004E090000}"/>
    <cellStyle name="Comma 13 7" xfId="2661" xr:uid="{00000000-0005-0000-0000-00004F090000}"/>
    <cellStyle name="Comma 13 8" xfId="2662" xr:uid="{00000000-0005-0000-0000-000050090000}"/>
    <cellStyle name="Comma 13 9" xfId="2663" xr:uid="{00000000-0005-0000-0000-000051090000}"/>
    <cellStyle name="Comma 14" xfId="2664" xr:uid="{00000000-0005-0000-0000-000052090000}"/>
    <cellStyle name="Comma 14 2" xfId="2665" xr:uid="{00000000-0005-0000-0000-000053090000}"/>
    <cellStyle name="Comma 14 3" xfId="2666" xr:uid="{00000000-0005-0000-0000-000054090000}"/>
    <cellStyle name="Comma 14 4" xfId="2667" xr:uid="{00000000-0005-0000-0000-000055090000}"/>
    <cellStyle name="Comma 14 5" xfId="2668" xr:uid="{00000000-0005-0000-0000-000056090000}"/>
    <cellStyle name="Comma 14 6" xfId="2669" xr:uid="{00000000-0005-0000-0000-000057090000}"/>
    <cellStyle name="Comma 14 7" xfId="2670" xr:uid="{00000000-0005-0000-0000-000058090000}"/>
    <cellStyle name="Comma 14 8" xfId="2671" xr:uid="{00000000-0005-0000-0000-000059090000}"/>
    <cellStyle name="Comma 14 9" xfId="2672" xr:uid="{00000000-0005-0000-0000-00005A090000}"/>
    <cellStyle name="Comma 15" xfId="2673" xr:uid="{00000000-0005-0000-0000-00005B090000}"/>
    <cellStyle name="Comma 16" xfId="2674" xr:uid="{00000000-0005-0000-0000-00005C090000}"/>
    <cellStyle name="Comma 17" xfId="2675" xr:uid="{00000000-0005-0000-0000-00005D090000}"/>
    <cellStyle name="Comma 18" xfId="2676" xr:uid="{00000000-0005-0000-0000-00005E090000}"/>
    <cellStyle name="Comma 19" xfId="2677" xr:uid="{00000000-0005-0000-0000-00005F090000}"/>
    <cellStyle name="Comma 2" xfId="2" xr:uid="{00000000-0005-0000-0000-000060090000}"/>
    <cellStyle name="Comma 2 10" xfId="2678" xr:uid="{00000000-0005-0000-0000-000061090000}"/>
    <cellStyle name="Comma 2 2" xfId="243" xr:uid="{00000000-0005-0000-0000-000062090000}"/>
    <cellStyle name="Comma 2 2 2" xfId="258" xr:uid="{00000000-0005-0000-0000-000063090000}"/>
    <cellStyle name="Comma 2 2 2 2" xfId="2679" xr:uid="{00000000-0005-0000-0000-000064090000}"/>
    <cellStyle name="Comma 2 2 3" xfId="2680" xr:uid="{00000000-0005-0000-0000-000065090000}"/>
    <cellStyle name="Comma 2 2 4" xfId="2681" xr:uid="{00000000-0005-0000-0000-000066090000}"/>
    <cellStyle name="Comma 2 3" xfId="2682" xr:uid="{00000000-0005-0000-0000-000067090000}"/>
    <cellStyle name="Comma 2 3 2" xfId="2683" xr:uid="{00000000-0005-0000-0000-000068090000}"/>
    <cellStyle name="Comma 2 3 3" xfId="2684" xr:uid="{00000000-0005-0000-0000-000069090000}"/>
    <cellStyle name="Comma 2 3 4" xfId="2685" xr:uid="{00000000-0005-0000-0000-00006A090000}"/>
    <cellStyle name="Comma 2 4" xfId="2686" xr:uid="{00000000-0005-0000-0000-00006B090000}"/>
    <cellStyle name="Comma 2 5" xfId="2687" xr:uid="{00000000-0005-0000-0000-00006C090000}"/>
    <cellStyle name="Comma 2 6" xfId="2688" xr:uid="{00000000-0005-0000-0000-00006D090000}"/>
    <cellStyle name="Comma 2 7" xfId="2689" xr:uid="{00000000-0005-0000-0000-00006E090000}"/>
    <cellStyle name="Comma 2 8" xfId="2690" xr:uid="{00000000-0005-0000-0000-00006F090000}"/>
    <cellStyle name="Comma 2 9" xfId="2691" xr:uid="{00000000-0005-0000-0000-000070090000}"/>
    <cellStyle name="Comma 20" xfId="2692" xr:uid="{00000000-0005-0000-0000-000071090000}"/>
    <cellStyle name="Comma 21" xfId="2693" xr:uid="{00000000-0005-0000-0000-000072090000}"/>
    <cellStyle name="Comma 22" xfId="2694" xr:uid="{00000000-0005-0000-0000-000073090000}"/>
    <cellStyle name="Comma 23" xfId="2695" xr:uid="{00000000-0005-0000-0000-000074090000}"/>
    <cellStyle name="Comma 24" xfId="2696" xr:uid="{00000000-0005-0000-0000-000075090000}"/>
    <cellStyle name="Comma 25" xfId="2697" xr:uid="{00000000-0005-0000-0000-000076090000}"/>
    <cellStyle name="Comma 26" xfId="2698" xr:uid="{00000000-0005-0000-0000-000077090000}"/>
    <cellStyle name="Comma 27" xfId="2699" xr:uid="{00000000-0005-0000-0000-000078090000}"/>
    <cellStyle name="Comma 28" xfId="2700" xr:uid="{00000000-0005-0000-0000-000079090000}"/>
    <cellStyle name="Comma 29" xfId="2701" xr:uid="{00000000-0005-0000-0000-00007A090000}"/>
    <cellStyle name="Comma 3" xfId="3" xr:uid="{00000000-0005-0000-0000-00007B090000}"/>
    <cellStyle name="Comma 3 10" xfId="2702" xr:uid="{00000000-0005-0000-0000-00007C090000}"/>
    <cellStyle name="Comma 3 11" xfId="2703" xr:uid="{00000000-0005-0000-0000-00007D090000}"/>
    <cellStyle name="Comma 3 2" xfId="244" xr:uid="{00000000-0005-0000-0000-00007E090000}"/>
    <cellStyle name="Comma 3 2 2" xfId="259" xr:uid="{00000000-0005-0000-0000-00007F090000}"/>
    <cellStyle name="Comma 3 2 3" xfId="2704" xr:uid="{00000000-0005-0000-0000-000080090000}"/>
    <cellStyle name="Comma 3 3" xfId="2705" xr:uid="{00000000-0005-0000-0000-000081090000}"/>
    <cellStyle name="Comma 3 4" xfId="2706" xr:uid="{00000000-0005-0000-0000-000082090000}"/>
    <cellStyle name="Comma 3 5" xfId="2707" xr:uid="{00000000-0005-0000-0000-000083090000}"/>
    <cellStyle name="Comma 3 6" xfId="2708" xr:uid="{00000000-0005-0000-0000-000084090000}"/>
    <cellStyle name="Comma 3 7" xfId="2709" xr:uid="{00000000-0005-0000-0000-000085090000}"/>
    <cellStyle name="Comma 3 8" xfId="2710" xr:uid="{00000000-0005-0000-0000-000086090000}"/>
    <cellStyle name="Comma 3 9" xfId="2711" xr:uid="{00000000-0005-0000-0000-000087090000}"/>
    <cellStyle name="Comma 4" xfId="4" xr:uid="{00000000-0005-0000-0000-000088090000}"/>
    <cellStyle name="Comma 4 2" xfId="2712" xr:uid="{00000000-0005-0000-0000-000089090000}"/>
    <cellStyle name="Comma 4 3" xfId="2713" xr:uid="{00000000-0005-0000-0000-00008A090000}"/>
    <cellStyle name="Comma 4 4" xfId="2714" xr:uid="{00000000-0005-0000-0000-00008B090000}"/>
    <cellStyle name="Comma 4 5" xfId="2715" xr:uid="{00000000-0005-0000-0000-00008C090000}"/>
    <cellStyle name="Comma 4 6" xfId="2716" xr:uid="{00000000-0005-0000-0000-00008D090000}"/>
    <cellStyle name="Comma 4 7" xfId="2717" xr:uid="{00000000-0005-0000-0000-00008E090000}"/>
    <cellStyle name="Comma 4 8" xfId="2718" xr:uid="{00000000-0005-0000-0000-00008F090000}"/>
    <cellStyle name="Comma 4 9" xfId="2719" xr:uid="{00000000-0005-0000-0000-000090090000}"/>
    <cellStyle name="Comma 5" xfId="119" xr:uid="{00000000-0005-0000-0000-000091090000}"/>
    <cellStyle name="Comma 5 10" xfId="2720" xr:uid="{00000000-0005-0000-0000-000092090000}"/>
    <cellStyle name="Comma 5 11" xfId="2721" xr:uid="{00000000-0005-0000-0000-000093090000}"/>
    <cellStyle name="Comma 5 2" xfId="260" xr:uid="{00000000-0005-0000-0000-000094090000}"/>
    <cellStyle name="Comma 5 2 2" xfId="2722" xr:uid="{00000000-0005-0000-0000-000095090000}"/>
    <cellStyle name="Comma 5 3" xfId="2723" xr:uid="{00000000-0005-0000-0000-000096090000}"/>
    <cellStyle name="Comma 5 4" xfId="2724" xr:uid="{00000000-0005-0000-0000-000097090000}"/>
    <cellStyle name="Comma 5 5" xfId="2725" xr:uid="{00000000-0005-0000-0000-000098090000}"/>
    <cellStyle name="Comma 5 6" xfId="2726" xr:uid="{00000000-0005-0000-0000-000099090000}"/>
    <cellStyle name="Comma 5 7" xfId="2727" xr:uid="{00000000-0005-0000-0000-00009A090000}"/>
    <cellStyle name="Comma 5 8" xfId="2728" xr:uid="{00000000-0005-0000-0000-00009B090000}"/>
    <cellStyle name="Comma 5 9" xfId="2729" xr:uid="{00000000-0005-0000-0000-00009C090000}"/>
    <cellStyle name="Comma 6" xfId="261" xr:uid="{00000000-0005-0000-0000-00009D090000}"/>
    <cellStyle name="Comma 6 2" xfId="2730" xr:uid="{00000000-0005-0000-0000-00009E090000}"/>
    <cellStyle name="Comma 6 3" xfId="2731" xr:uid="{00000000-0005-0000-0000-00009F090000}"/>
    <cellStyle name="Comma 7" xfId="262" xr:uid="{00000000-0005-0000-0000-0000A0090000}"/>
    <cellStyle name="Comma 7 2" xfId="2732" xr:uid="{00000000-0005-0000-0000-0000A1090000}"/>
    <cellStyle name="Comma 7 3" xfId="2733" xr:uid="{00000000-0005-0000-0000-0000A2090000}"/>
    <cellStyle name="Comma 7 4" xfId="2734" xr:uid="{00000000-0005-0000-0000-0000A3090000}"/>
    <cellStyle name="Comma 7 5" xfId="2735" xr:uid="{00000000-0005-0000-0000-0000A4090000}"/>
    <cellStyle name="Comma 7 6" xfId="2736" xr:uid="{00000000-0005-0000-0000-0000A5090000}"/>
    <cellStyle name="Comma 7 7" xfId="2737" xr:uid="{00000000-0005-0000-0000-0000A6090000}"/>
    <cellStyle name="Comma 7 8" xfId="2738" xr:uid="{00000000-0005-0000-0000-0000A7090000}"/>
    <cellStyle name="Comma 7 9" xfId="2739" xr:uid="{00000000-0005-0000-0000-0000A8090000}"/>
    <cellStyle name="Comma 8" xfId="2740" xr:uid="{00000000-0005-0000-0000-0000A9090000}"/>
    <cellStyle name="Comma 8 2" xfId="2741" xr:uid="{00000000-0005-0000-0000-0000AA090000}"/>
    <cellStyle name="Comma 8 3" xfId="2742" xr:uid="{00000000-0005-0000-0000-0000AB090000}"/>
    <cellStyle name="Comma 8 4" xfId="2743" xr:uid="{00000000-0005-0000-0000-0000AC090000}"/>
    <cellStyle name="Comma 8 5" xfId="2744" xr:uid="{00000000-0005-0000-0000-0000AD090000}"/>
    <cellStyle name="Comma 8 6" xfId="2745" xr:uid="{00000000-0005-0000-0000-0000AE090000}"/>
    <cellStyle name="Comma 8 7" xfId="2746" xr:uid="{00000000-0005-0000-0000-0000AF090000}"/>
    <cellStyle name="Comma 8 8" xfId="2747" xr:uid="{00000000-0005-0000-0000-0000B0090000}"/>
    <cellStyle name="Comma 8 9" xfId="2748" xr:uid="{00000000-0005-0000-0000-0000B1090000}"/>
    <cellStyle name="Comma 9" xfId="2749" xr:uid="{00000000-0005-0000-0000-0000B2090000}"/>
    <cellStyle name="Comma 9 2" xfId="2750" xr:uid="{00000000-0005-0000-0000-0000B3090000}"/>
    <cellStyle name="Comma 9 3" xfId="2751" xr:uid="{00000000-0005-0000-0000-0000B4090000}"/>
    <cellStyle name="Comma 9 4" xfId="2752" xr:uid="{00000000-0005-0000-0000-0000B5090000}"/>
    <cellStyle name="Comma 9 5" xfId="2753" xr:uid="{00000000-0005-0000-0000-0000B6090000}"/>
    <cellStyle name="Comma 9 6" xfId="2754" xr:uid="{00000000-0005-0000-0000-0000B7090000}"/>
    <cellStyle name="Comma 9 7" xfId="2755" xr:uid="{00000000-0005-0000-0000-0000B8090000}"/>
    <cellStyle name="Comma 9 8" xfId="2756" xr:uid="{00000000-0005-0000-0000-0000B9090000}"/>
    <cellStyle name="Comma 9 9" xfId="2757" xr:uid="{00000000-0005-0000-0000-0000BA090000}"/>
    <cellStyle name="comma zerodec" xfId="2758" xr:uid="{00000000-0005-0000-0000-0000BB090000}"/>
    <cellStyle name="Comma,0" xfId="2759" xr:uid="{00000000-0005-0000-0000-0000BC090000}"/>
    <cellStyle name="Comma,1" xfId="2760" xr:uid="{00000000-0005-0000-0000-0000BD090000}"/>
    <cellStyle name="Comma,2" xfId="2761" xr:uid="{00000000-0005-0000-0000-0000BE090000}"/>
    <cellStyle name="Comma0" xfId="2762" xr:uid="{00000000-0005-0000-0000-0000BF090000}"/>
    <cellStyle name="Comma0 - Modelo1" xfId="2763" xr:uid="{00000000-0005-0000-0000-0000C0090000}"/>
    <cellStyle name="Comma0 - Style1" xfId="2764" xr:uid="{00000000-0005-0000-0000-0000C1090000}"/>
    <cellStyle name="Comma0 - Style3" xfId="2765" xr:uid="{00000000-0005-0000-0000-0000C2090000}"/>
    <cellStyle name="Comma0 2" xfId="2766" xr:uid="{00000000-0005-0000-0000-0000C3090000}"/>
    <cellStyle name="Comma0 3" xfId="2767" xr:uid="{00000000-0005-0000-0000-0000C4090000}"/>
    <cellStyle name="Comma0 4" xfId="2768" xr:uid="{00000000-0005-0000-0000-0000C5090000}"/>
    <cellStyle name="Comma0 5" xfId="2769" xr:uid="{00000000-0005-0000-0000-0000C6090000}"/>
    <cellStyle name="Comma0 6" xfId="2770" xr:uid="{00000000-0005-0000-0000-0000C7090000}"/>
    <cellStyle name="Comma0 7" xfId="2771" xr:uid="{00000000-0005-0000-0000-0000C8090000}"/>
    <cellStyle name="Comma0 8" xfId="2772" xr:uid="{00000000-0005-0000-0000-0000C9090000}"/>
    <cellStyle name="Comma0_Book1 (3)" xfId="2773" xr:uid="{00000000-0005-0000-0000-0000CA090000}"/>
    <cellStyle name="Comma1 - Modelo2" xfId="2774" xr:uid="{00000000-0005-0000-0000-0000CB090000}"/>
    <cellStyle name="Comma1 - Style2" xfId="2775" xr:uid="{00000000-0005-0000-0000-0000CC090000}"/>
    <cellStyle name="Company Name" xfId="2776" xr:uid="{00000000-0005-0000-0000-0000CD090000}"/>
    <cellStyle name="Compressed" xfId="2777" xr:uid="{00000000-0005-0000-0000-0000CE090000}"/>
    <cellStyle name="Compressed 2" xfId="2778" xr:uid="{00000000-0005-0000-0000-0000CF090000}"/>
    <cellStyle name="Compressed 3" xfId="2779" xr:uid="{00000000-0005-0000-0000-0000D0090000}"/>
    <cellStyle name="Compressed 4" xfId="2780" xr:uid="{00000000-0005-0000-0000-0000D1090000}"/>
    <cellStyle name="Compressed 5" xfId="2781" xr:uid="{00000000-0005-0000-0000-0000D2090000}"/>
    <cellStyle name="Compressed 6" xfId="2782" xr:uid="{00000000-0005-0000-0000-0000D3090000}"/>
    <cellStyle name="Compressed 7" xfId="2783" xr:uid="{00000000-0005-0000-0000-0000D4090000}"/>
    <cellStyle name="Compressed 8" xfId="2784" xr:uid="{00000000-0005-0000-0000-0000D5090000}"/>
    <cellStyle name="COMPS" xfId="2785" xr:uid="{00000000-0005-0000-0000-0000D6090000}"/>
    <cellStyle name="ContentsHyperlink" xfId="2786" xr:uid="{00000000-0005-0000-0000-0000D7090000}"/>
    <cellStyle name="ContentsHyperlink 2" xfId="2787" xr:uid="{00000000-0005-0000-0000-0000D8090000}"/>
    <cellStyle name="ContentsHyperlink 3" xfId="2788" xr:uid="{00000000-0005-0000-0000-0000D9090000}"/>
    <cellStyle name="ContentsHyperlink 4" xfId="2789" xr:uid="{00000000-0005-0000-0000-0000DA090000}"/>
    <cellStyle name="ContentsHyperlink 5" xfId="2790" xr:uid="{00000000-0005-0000-0000-0000DB090000}"/>
    <cellStyle name="ContentsHyperlink 6" xfId="2791" xr:uid="{00000000-0005-0000-0000-0000DC090000}"/>
    <cellStyle name="ContentsHyperlink 7" xfId="2792" xr:uid="{00000000-0005-0000-0000-0000DD090000}"/>
    <cellStyle name="ContentsHyperlink 8" xfId="2793" xr:uid="{00000000-0005-0000-0000-0000DE090000}"/>
    <cellStyle name="Contracts" xfId="2794" xr:uid="{00000000-0005-0000-0000-0000DF090000}"/>
    <cellStyle name="Copied" xfId="2795" xr:uid="{00000000-0005-0000-0000-0000E0090000}"/>
    <cellStyle name="Copied 2" xfId="2796" xr:uid="{00000000-0005-0000-0000-0000E1090000}"/>
    <cellStyle name="Copied 3" xfId="2797" xr:uid="{00000000-0005-0000-0000-0000E2090000}"/>
    <cellStyle name="Copied 4" xfId="2798" xr:uid="{00000000-0005-0000-0000-0000E3090000}"/>
    <cellStyle name="Copied 5" xfId="2799" xr:uid="{00000000-0005-0000-0000-0000E4090000}"/>
    <cellStyle name="Copied 6" xfId="2800" xr:uid="{00000000-0005-0000-0000-0000E5090000}"/>
    <cellStyle name="Copied 7" xfId="2801" xr:uid="{00000000-0005-0000-0000-0000E6090000}"/>
    <cellStyle name="Copied 8" xfId="2802" xr:uid="{00000000-0005-0000-0000-0000E7090000}"/>
    <cellStyle name="COST1" xfId="2803" xr:uid="{00000000-0005-0000-0000-0000E8090000}"/>
    <cellStyle name="COST1 2" xfId="2804" xr:uid="{00000000-0005-0000-0000-0000E9090000}"/>
    <cellStyle name="COST1 3" xfId="2805" xr:uid="{00000000-0005-0000-0000-0000EA090000}"/>
    <cellStyle name="COST1 4" xfId="2806" xr:uid="{00000000-0005-0000-0000-0000EB090000}"/>
    <cellStyle name="COST1 5" xfId="2807" xr:uid="{00000000-0005-0000-0000-0000EC090000}"/>
    <cellStyle name="COST1 6" xfId="2808" xr:uid="{00000000-0005-0000-0000-0000ED090000}"/>
    <cellStyle name="COST1 7" xfId="2809" xr:uid="{00000000-0005-0000-0000-0000EE090000}"/>
    <cellStyle name="COST1 8" xfId="2810" xr:uid="{00000000-0005-0000-0000-0000EF090000}"/>
    <cellStyle name="Cover Date" xfId="2811" xr:uid="{00000000-0005-0000-0000-0000F0090000}"/>
    <cellStyle name="Cover Subtitle" xfId="2812" xr:uid="{00000000-0005-0000-0000-0000F1090000}"/>
    <cellStyle name="Cover Title" xfId="2813" xr:uid="{00000000-0005-0000-0000-0000F2090000}"/>
    <cellStyle name="cross_pull" xfId="2814" xr:uid="{00000000-0005-0000-0000-0000F3090000}"/>
    <cellStyle name="Currency" xfId="5" builtinId="4"/>
    <cellStyle name="Currency (,0)" xfId="2815" xr:uid="{00000000-0005-0000-0000-0000F5090000}"/>
    <cellStyle name="Currency (,0) 2" xfId="2816" xr:uid="{00000000-0005-0000-0000-0000F6090000}"/>
    <cellStyle name="Currency (,0) 3" xfId="2817" xr:uid="{00000000-0005-0000-0000-0000F7090000}"/>
    <cellStyle name="Currency (,0) 4" xfId="2818" xr:uid="{00000000-0005-0000-0000-0000F8090000}"/>
    <cellStyle name="currency (,1)" xfId="2819" xr:uid="{00000000-0005-0000-0000-0000F9090000}"/>
    <cellStyle name="currency (,1) 2" xfId="2820" xr:uid="{00000000-0005-0000-0000-0000FA090000}"/>
    <cellStyle name="currency (,1) 3" xfId="2821" xr:uid="{00000000-0005-0000-0000-0000FB090000}"/>
    <cellStyle name="currency (,1) 4" xfId="2822" xr:uid="{00000000-0005-0000-0000-0000FC090000}"/>
    <cellStyle name="currency (,2)" xfId="2823" xr:uid="{00000000-0005-0000-0000-0000FD090000}"/>
    <cellStyle name="currency (,2) 2" xfId="2824" xr:uid="{00000000-0005-0000-0000-0000FE090000}"/>
    <cellStyle name="currency (,2) 3" xfId="2825" xr:uid="{00000000-0005-0000-0000-0000FF090000}"/>
    <cellStyle name="currency (,2) 4" xfId="2826" xr:uid="{00000000-0005-0000-0000-0000000A0000}"/>
    <cellStyle name="currency (,3)" xfId="2827" xr:uid="{00000000-0005-0000-0000-0000010A0000}"/>
    <cellStyle name="currency (K0)" xfId="2828" xr:uid="{00000000-0005-0000-0000-0000020A0000}"/>
    <cellStyle name="currency (K0) 10" xfId="2829" xr:uid="{00000000-0005-0000-0000-0000030A0000}"/>
    <cellStyle name="currency (K0) 11" xfId="2830" xr:uid="{00000000-0005-0000-0000-0000040A0000}"/>
    <cellStyle name="currency (K0) 12" xfId="2831" xr:uid="{00000000-0005-0000-0000-0000050A0000}"/>
    <cellStyle name="currency (K0) 13" xfId="2832" xr:uid="{00000000-0005-0000-0000-0000060A0000}"/>
    <cellStyle name="currency (K0) 14" xfId="2833" xr:uid="{00000000-0005-0000-0000-0000070A0000}"/>
    <cellStyle name="currency (K0) 15" xfId="2834" xr:uid="{00000000-0005-0000-0000-0000080A0000}"/>
    <cellStyle name="currency (K0) 16" xfId="2835" xr:uid="{00000000-0005-0000-0000-0000090A0000}"/>
    <cellStyle name="currency (K0) 17" xfId="2836" xr:uid="{00000000-0005-0000-0000-00000A0A0000}"/>
    <cellStyle name="currency (K0) 18" xfId="2837" xr:uid="{00000000-0005-0000-0000-00000B0A0000}"/>
    <cellStyle name="currency (K0) 19" xfId="2838" xr:uid="{00000000-0005-0000-0000-00000C0A0000}"/>
    <cellStyle name="currency (K0) 2" xfId="2839" xr:uid="{00000000-0005-0000-0000-00000D0A0000}"/>
    <cellStyle name="currency (K0) 20" xfId="2840" xr:uid="{00000000-0005-0000-0000-00000E0A0000}"/>
    <cellStyle name="currency (K0) 21" xfId="2841" xr:uid="{00000000-0005-0000-0000-00000F0A0000}"/>
    <cellStyle name="currency (K0) 22" xfId="2842" xr:uid="{00000000-0005-0000-0000-0000100A0000}"/>
    <cellStyle name="currency (K0) 23" xfId="2843" xr:uid="{00000000-0005-0000-0000-0000110A0000}"/>
    <cellStyle name="currency (K0) 24" xfId="2844" xr:uid="{00000000-0005-0000-0000-0000120A0000}"/>
    <cellStyle name="currency (K0) 25" xfId="2845" xr:uid="{00000000-0005-0000-0000-0000130A0000}"/>
    <cellStyle name="currency (K0) 26" xfId="2846" xr:uid="{00000000-0005-0000-0000-0000140A0000}"/>
    <cellStyle name="currency (K0) 27" xfId="2847" xr:uid="{00000000-0005-0000-0000-0000150A0000}"/>
    <cellStyle name="currency (K0) 28" xfId="2848" xr:uid="{00000000-0005-0000-0000-0000160A0000}"/>
    <cellStyle name="currency (K0) 29" xfId="2849" xr:uid="{00000000-0005-0000-0000-0000170A0000}"/>
    <cellStyle name="currency (K0) 3" xfId="2850" xr:uid="{00000000-0005-0000-0000-0000180A0000}"/>
    <cellStyle name="currency (K0) 30" xfId="2851" xr:uid="{00000000-0005-0000-0000-0000190A0000}"/>
    <cellStyle name="currency (K0) 4" xfId="2852" xr:uid="{00000000-0005-0000-0000-00001A0A0000}"/>
    <cellStyle name="currency (K0) 5" xfId="2853" xr:uid="{00000000-0005-0000-0000-00001B0A0000}"/>
    <cellStyle name="currency (K0) 6" xfId="2854" xr:uid="{00000000-0005-0000-0000-00001C0A0000}"/>
    <cellStyle name="currency (K0) 7" xfId="2855" xr:uid="{00000000-0005-0000-0000-00001D0A0000}"/>
    <cellStyle name="currency (K0) 8" xfId="2856" xr:uid="{00000000-0005-0000-0000-00001E0A0000}"/>
    <cellStyle name="currency (K0) 9" xfId="2857" xr:uid="{00000000-0005-0000-0000-00001F0A0000}"/>
    <cellStyle name="currency (K1)" xfId="2858" xr:uid="{00000000-0005-0000-0000-0000200A0000}"/>
    <cellStyle name="currency (K1) 2" xfId="2859" xr:uid="{00000000-0005-0000-0000-0000210A0000}"/>
    <cellStyle name="currency (K1) 3" xfId="2860" xr:uid="{00000000-0005-0000-0000-0000220A0000}"/>
    <cellStyle name="currency (K1) 4" xfId="2861" xr:uid="{00000000-0005-0000-0000-0000230A0000}"/>
    <cellStyle name="currency (K㰰)" xfId="2862" xr:uid="{00000000-0005-0000-0000-0000240A0000}"/>
    <cellStyle name="currency (M0)" xfId="2863" xr:uid="{00000000-0005-0000-0000-0000250A0000}"/>
    <cellStyle name="currency (M0) 2" xfId="2864" xr:uid="{00000000-0005-0000-0000-0000260A0000}"/>
    <cellStyle name="currency (M0) 3" xfId="2865" xr:uid="{00000000-0005-0000-0000-0000270A0000}"/>
    <cellStyle name="currency (M0) 4" xfId="2866" xr:uid="{00000000-0005-0000-0000-0000280A0000}"/>
    <cellStyle name="currency (M1)" xfId="2867" xr:uid="{00000000-0005-0000-0000-0000290A0000}"/>
    <cellStyle name="currency (M1) 2" xfId="2868" xr:uid="{00000000-0005-0000-0000-00002A0A0000}"/>
    <cellStyle name="currency (M1) 3" xfId="2869" xr:uid="{00000000-0005-0000-0000-00002B0A0000}"/>
    <cellStyle name="currency (M1) 4" xfId="2870" xr:uid="{00000000-0005-0000-0000-00002C0A0000}"/>
    <cellStyle name="Currency [0] _KOL0698" xfId="2871" xr:uid="{00000000-0005-0000-0000-00002D0A0000}"/>
    <cellStyle name="Currency [00]" xfId="2872" xr:uid="{00000000-0005-0000-0000-00002E0A0000}"/>
    <cellStyle name="Currency [00] 10" xfId="2873" xr:uid="{00000000-0005-0000-0000-00002F0A0000}"/>
    <cellStyle name="Currency [00] 11" xfId="2874" xr:uid="{00000000-0005-0000-0000-0000300A0000}"/>
    <cellStyle name="Currency [00] 2" xfId="2875" xr:uid="{00000000-0005-0000-0000-0000310A0000}"/>
    <cellStyle name="Currency [00] 3" xfId="2876" xr:uid="{00000000-0005-0000-0000-0000320A0000}"/>
    <cellStyle name="Currency [00] 4" xfId="2877" xr:uid="{00000000-0005-0000-0000-0000330A0000}"/>
    <cellStyle name="Currency [00] 5" xfId="2878" xr:uid="{00000000-0005-0000-0000-0000340A0000}"/>
    <cellStyle name="Currency [00] 6" xfId="2879" xr:uid="{00000000-0005-0000-0000-0000350A0000}"/>
    <cellStyle name="Currency [00] 7" xfId="2880" xr:uid="{00000000-0005-0000-0000-0000360A0000}"/>
    <cellStyle name="Currency [00] 8" xfId="2881" xr:uid="{00000000-0005-0000-0000-0000370A0000}"/>
    <cellStyle name="Currency [00] 9" xfId="2882" xr:uid="{00000000-0005-0000-0000-0000380A0000}"/>
    <cellStyle name="Currency [1]" xfId="2883" xr:uid="{00000000-0005-0000-0000-0000390A0000}"/>
    <cellStyle name="Currency [2]" xfId="2884" xr:uid="{00000000-0005-0000-0000-00003A0A0000}"/>
    <cellStyle name="Currency 0" xfId="2885" xr:uid="{00000000-0005-0000-0000-00003B0A0000}"/>
    <cellStyle name="Currency 10" xfId="263" xr:uid="{00000000-0005-0000-0000-00003C0A0000}"/>
    <cellStyle name="Currency 11" xfId="2886" xr:uid="{00000000-0005-0000-0000-00003D0A0000}"/>
    <cellStyle name="Currency 12" xfId="2887" xr:uid="{00000000-0005-0000-0000-00003E0A0000}"/>
    <cellStyle name="Currency 13" xfId="2888" xr:uid="{00000000-0005-0000-0000-00003F0A0000}"/>
    <cellStyle name="Currency 14" xfId="2889" xr:uid="{00000000-0005-0000-0000-0000400A0000}"/>
    <cellStyle name="Currency 15" xfId="2890" xr:uid="{00000000-0005-0000-0000-0000410A0000}"/>
    <cellStyle name="Currency 16" xfId="2891" xr:uid="{00000000-0005-0000-0000-0000420A0000}"/>
    <cellStyle name="Currency 17" xfId="2892" xr:uid="{00000000-0005-0000-0000-0000430A0000}"/>
    <cellStyle name="Currency 18" xfId="2893" xr:uid="{00000000-0005-0000-0000-0000440A0000}"/>
    <cellStyle name="Currency 19" xfId="2894" xr:uid="{00000000-0005-0000-0000-0000450A0000}"/>
    <cellStyle name="Currency 2" xfId="6" xr:uid="{00000000-0005-0000-0000-0000460A0000}"/>
    <cellStyle name="Currency 2 10" xfId="2895" xr:uid="{00000000-0005-0000-0000-0000470A0000}"/>
    <cellStyle name="Currency 2 100" xfId="2896" xr:uid="{00000000-0005-0000-0000-0000480A0000}"/>
    <cellStyle name="Currency 2 101" xfId="2897" xr:uid="{00000000-0005-0000-0000-0000490A0000}"/>
    <cellStyle name="Currency 2 102" xfId="2898" xr:uid="{00000000-0005-0000-0000-00004A0A0000}"/>
    <cellStyle name="Currency 2 103" xfId="2899" xr:uid="{00000000-0005-0000-0000-00004B0A0000}"/>
    <cellStyle name="Currency 2 104" xfId="2900" xr:uid="{00000000-0005-0000-0000-00004C0A0000}"/>
    <cellStyle name="Currency 2 105" xfId="2901" xr:uid="{00000000-0005-0000-0000-00004D0A0000}"/>
    <cellStyle name="Currency 2 106" xfId="2902" xr:uid="{00000000-0005-0000-0000-00004E0A0000}"/>
    <cellStyle name="Currency 2 107" xfId="2903" xr:uid="{00000000-0005-0000-0000-00004F0A0000}"/>
    <cellStyle name="Currency 2 108" xfId="2904" xr:uid="{00000000-0005-0000-0000-0000500A0000}"/>
    <cellStyle name="Currency 2 109" xfId="2905" xr:uid="{00000000-0005-0000-0000-0000510A0000}"/>
    <cellStyle name="Currency 2 11" xfId="2906" xr:uid="{00000000-0005-0000-0000-0000520A0000}"/>
    <cellStyle name="Currency 2 110" xfId="2907" xr:uid="{00000000-0005-0000-0000-0000530A0000}"/>
    <cellStyle name="Currency 2 111" xfId="2908" xr:uid="{00000000-0005-0000-0000-0000540A0000}"/>
    <cellStyle name="Currency 2 112" xfId="2909" xr:uid="{00000000-0005-0000-0000-0000550A0000}"/>
    <cellStyle name="Currency 2 113" xfId="2910" xr:uid="{00000000-0005-0000-0000-0000560A0000}"/>
    <cellStyle name="Currency 2 114" xfId="2911" xr:uid="{00000000-0005-0000-0000-0000570A0000}"/>
    <cellStyle name="Currency 2 115" xfId="2912" xr:uid="{00000000-0005-0000-0000-0000580A0000}"/>
    <cellStyle name="Currency 2 116" xfId="2913" xr:uid="{00000000-0005-0000-0000-0000590A0000}"/>
    <cellStyle name="Currency 2 117" xfId="2914" xr:uid="{00000000-0005-0000-0000-00005A0A0000}"/>
    <cellStyle name="Currency 2 118" xfId="2915" xr:uid="{00000000-0005-0000-0000-00005B0A0000}"/>
    <cellStyle name="Currency 2 119" xfId="2916" xr:uid="{00000000-0005-0000-0000-00005C0A0000}"/>
    <cellStyle name="Currency 2 12" xfId="2917" xr:uid="{00000000-0005-0000-0000-00005D0A0000}"/>
    <cellStyle name="Currency 2 120" xfId="2918" xr:uid="{00000000-0005-0000-0000-00005E0A0000}"/>
    <cellStyle name="Currency 2 121" xfId="2919" xr:uid="{00000000-0005-0000-0000-00005F0A0000}"/>
    <cellStyle name="Currency 2 122" xfId="2920" xr:uid="{00000000-0005-0000-0000-0000600A0000}"/>
    <cellStyle name="Currency 2 123" xfId="2921" xr:uid="{00000000-0005-0000-0000-0000610A0000}"/>
    <cellStyle name="Currency 2 124" xfId="2922" xr:uid="{00000000-0005-0000-0000-0000620A0000}"/>
    <cellStyle name="Currency 2 125" xfId="2923" xr:uid="{00000000-0005-0000-0000-0000630A0000}"/>
    <cellStyle name="Currency 2 126" xfId="2924" xr:uid="{00000000-0005-0000-0000-0000640A0000}"/>
    <cellStyle name="Currency 2 127" xfId="2925" xr:uid="{00000000-0005-0000-0000-0000650A0000}"/>
    <cellStyle name="Currency 2 128" xfId="2926" xr:uid="{00000000-0005-0000-0000-0000660A0000}"/>
    <cellStyle name="Currency 2 129" xfId="2927" xr:uid="{00000000-0005-0000-0000-0000670A0000}"/>
    <cellStyle name="Currency 2 13" xfId="2928" xr:uid="{00000000-0005-0000-0000-0000680A0000}"/>
    <cellStyle name="Currency 2 130" xfId="2929" xr:uid="{00000000-0005-0000-0000-0000690A0000}"/>
    <cellStyle name="Currency 2 131" xfId="2930" xr:uid="{00000000-0005-0000-0000-00006A0A0000}"/>
    <cellStyle name="Currency 2 132" xfId="2931" xr:uid="{00000000-0005-0000-0000-00006B0A0000}"/>
    <cellStyle name="Currency 2 133" xfId="2932" xr:uid="{00000000-0005-0000-0000-00006C0A0000}"/>
    <cellStyle name="Currency 2 134" xfId="2933" xr:uid="{00000000-0005-0000-0000-00006D0A0000}"/>
    <cellStyle name="Currency 2 135" xfId="2934" xr:uid="{00000000-0005-0000-0000-00006E0A0000}"/>
    <cellStyle name="Currency 2 136" xfId="2935" xr:uid="{00000000-0005-0000-0000-00006F0A0000}"/>
    <cellStyle name="Currency 2 137" xfId="2936" xr:uid="{00000000-0005-0000-0000-0000700A0000}"/>
    <cellStyle name="Currency 2 138" xfId="2937" xr:uid="{00000000-0005-0000-0000-0000710A0000}"/>
    <cellStyle name="Currency 2 139" xfId="2938" xr:uid="{00000000-0005-0000-0000-0000720A0000}"/>
    <cellStyle name="Currency 2 14" xfId="2939" xr:uid="{00000000-0005-0000-0000-0000730A0000}"/>
    <cellStyle name="Currency 2 140" xfId="2940" xr:uid="{00000000-0005-0000-0000-0000740A0000}"/>
    <cellStyle name="Currency 2 141" xfId="2941" xr:uid="{00000000-0005-0000-0000-0000750A0000}"/>
    <cellStyle name="Currency 2 142" xfId="2942" xr:uid="{00000000-0005-0000-0000-0000760A0000}"/>
    <cellStyle name="Currency 2 143" xfId="2943" xr:uid="{00000000-0005-0000-0000-0000770A0000}"/>
    <cellStyle name="Currency 2 144" xfId="2944" xr:uid="{00000000-0005-0000-0000-0000780A0000}"/>
    <cellStyle name="Currency 2 145" xfId="2945" xr:uid="{00000000-0005-0000-0000-0000790A0000}"/>
    <cellStyle name="Currency 2 146" xfId="2946" xr:uid="{00000000-0005-0000-0000-00007A0A0000}"/>
    <cellStyle name="Currency 2 147" xfId="2947" xr:uid="{00000000-0005-0000-0000-00007B0A0000}"/>
    <cellStyle name="Currency 2 148" xfId="2948" xr:uid="{00000000-0005-0000-0000-00007C0A0000}"/>
    <cellStyle name="Currency 2 149" xfId="2949" xr:uid="{00000000-0005-0000-0000-00007D0A0000}"/>
    <cellStyle name="Currency 2 15" xfId="2950" xr:uid="{00000000-0005-0000-0000-00007E0A0000}"/>
    <cellStyle name="Currency 2 150" xfId="2951" xr:uid="{00000000-0005-0000-0000-00007F0A0000}"/>
    <cellStyle name="Currency 2 151" xfId="2952" xr:uid="{00000000-0005-0000-0000-0000800A0000}"/>
    <cellStyle name="Currency 2 152" xfId="2953" xr:uid="{00000000-0005-0000-0000-0000810A0000}"/>
    <cellStyle name="Currency 2 153" xfId="2954" xr:uid="{00000000-0005-0000-0000-0000820A0000}"/>
    <cellStyle name="Currency 2 154" xfId="2955" xr:uid="{00000000-0005-0000-0000-0000830A0000}"/>
    <cellStyle name="Currency 2 155" xfId="2956" xr:uid="{00000000-0005-0000-0000-0000840A0000}"/>
    <cellStyle name="Currency 2 156" xfId="2957" xr:uid="{00000000-0005-0000-0000-0000850A0000}"/>
    <cellStyle name="Currency 2 157" xfId="2958" xr:uid="{00000000-0005-0000-0000-0000860A0000}"/>
    <cellStyle name="Currency 2 158" xfId="2959" xr:uid="{00000000-0005-0000-0000-0000870A0000}"/>
    <cellStyle name="Currency 2 159" xfId="2960" xr:uid="{00000000-0005-0000-0000-0000880A0000}"/>
    <cellStyle name="Currency 2 16" xfId="2961" xr:uid="{00000000-0005-0000-0000-0000890A0000}"/>
    <cellStyle name="Currency 2 160" xfId="2962" xr:uid="{00000000-0005-0000-0000-00008A0A0000}"/>
    <cellStyle name="Currency 2 161" xfId="2963" xr:uid="{00000000-0005-0000-0000-00008B0A0000}"/>
    <cellStyle name="Currency 2 162" xfId="2964" xr:uid="{00000000-0005-0000-0000-00008C0A0000}"/>
    <cellStyle name="Currency 2 163" xfId="2965" xr:uid="{00000000-0005-0000-0000-00008D0A0000}"/>
    <cellStyle name="Currency 2 164" xfId="2966" xr:uid="{00000000-0005-0000-0000-00008E0A0000}"/>
    <cellStyle name="Currency 2 165" xfId="2967" xr:uid="{00000000-0005-0000-0000-00008F0A0000}"/>
    <cellStyle name="Currency 2 166" xfId="2968" xr:uid="{00000000-0005-0000-0000-0000900A0000}"/>
    <cellStyle name="Currency 2 167" xfId="2969" xr:uid="{00000000-0005-0000-0000-0000910A0000}"/>
    <cellStyle name="Currency 2 168" xfId="2970" xr:uid="{00000000-0005-0000-0000-0000920A0000}"/>
    <cellStyle name="Currency 2 169" xfId="2971" xr:uid="{00000000-0005-0000-0000-0000930A0000}"/>
    <cellStyle name="Currency 2 17" xfId="2972" xr:uid="{00000000-0005-0000-0000-0000940A0000}"/>
    <cellStyle name="Currency 2 170" xfId="2973" xr:uid="{00000000-0005-0000-0000-0000950A0000}"/>
    <cellStyle name="Currency 2 171" xfId="2974" xr:uid="{00000000-0005-0000-0000-0000960A0000}"/>
    <cellStyle name="Currency 2 172" xfId="2975" xr:uid="{00000000-0005-0000-0000-0000970A0000}"/>
    <cellStyle name="Currency 2 173" xfId="2976" xr:uid="{00000000-0005-0000-0000-0000980A0000}"/>
    <cellStyle name="Currency 2 174" xfId="2977" xr:uid="{00000000-0005-0000-0000-0000990A0000}"/>
    <cellStyle name="Currency 2 175" xfId="2978" xr:uid="{00000000-0005-0000-0000-00009A0A0000}"/>
    <cellStyle name="Currency 2 176" xfId="2979" xr:uid="{00000000-0005-0000-0000-00009B0A0000}"/>
    <cellStyle name="Currency 2 177" xfId="2980" xr:uid="{00000000-0005-0000-0000-00009C0A0000}"/>
    <cellStyle name="Currency 2 178" xfId="2981" xr:uid="{00000000-0005-0000-0000-00009D0A0000}"/>
    <cellStyle name="Currency 2 179" xfId="2982" xr:uid="{00000000-0005-0000-0000-00009E0A0000}"/>
    <cellStyle name="Currency 2 18" xfId="2983" xr:uid="{00000000-0005-0000-0000-00009F0A0000}"/>
    <cellStyle name="Currency 2 180" xfId="2984" xr:uid="{00000000-0005-0000-0000-0000A00A0000}"/>
    <cellStyle name="Currency 2 181" xfId="2985" xr:uid="{00000000-0005-0000-0000-0000A10A0000}"/>
    <cellStyle name="Currency 2 182" xfId="2986" xr:uid="{00000000-0005-0000-0000-0000A20A0000}"/>
    <cellStyle name="Currency 2 183" xfId="2987" xr:uid="{00000000-0005-0000-0000-0000A30A0000}"/>
    <cellStyle name="Currency 2 184" xfId="2988" xr:uid="{00000000-0005-0000-0000-0000A40A0000}"/>
    <cellStyle name="Currency 2 185" xfId="2989" xr:uid="{00000000-0005-0000-0000-0000A50A0000}"/>
    <cellStyle name="Currency 2 186" xfId="2990" xr:uid="{00000000-0005-0000-0000-0000A60A0000}"/>
    <cellStyle name="Currency 2 187" xfId="2991" xr:uid="{00000000-0005-0000-0000-0000A70A0000}"/>
    <cellStyle name="Currency 2 188" xfId="2992" xr:uid="{00000000-0005-0000-0000-0000A80A0000}"/>
    <cellStyle name="Currency 2 189" xfId="2993" xr:uid="{00000000-0005-0000-0000-0000A90A0000}"/>
    <cellStyle name="Currency 2 19" xfId="2994" xr:uid="{00000000-0005-0000-0000-0000AA0A0000}"/>
    <cellStyle name="Currency 2 190" xfId="2995" xr:uid="{00000000-0005-0000-0000-0000AB0A0000}"/>
    <cellStyle name="Currency 2 191" xfId="2996" xr:uid="{00000000-0005-0000-0000-0000AC0A0000}"/>
    <cellStyle name="Currency 2 192" xfId="2997" xr:uid="{00000000-0005-0000-0000-0000AD0A0000}"/>
    <cellStyle name="Currency 2 193" xfId="2998" xr:uid="{00000000-0005-0000-0000-0000AE0A0000}"/>
    <cellStyle name="Currency 2 194" xfId="2999" xr:uid="{00000000-0005-0000-0000-0000AF0A0000}"/>
    <cellStyle name="Currency 2 195" xfId="3000" xr:uid="{00000000-0005-0000-0000-0000B00A0000}"/>
    <cellStyle name="Currency 2 196" xfId="3001" xr:uid="{00000000-0005-0000-0000-0000B10A0000}"/>
    <cellStyle name="Currency 2 197" xfId="3002" xr:uid="{00000000-0005-0000-0000-0000B20A0000}"/>
    <cellStyle name="Currency 2 198" xfId="3003" xr:uid="{00000000-0005-0000-0000-0000B30A0000}"/>
    <cellStyle name="Currency 2 199" xfId="3004" xr:uid="{00000000-0005-0000-0000-0000B40A0000}"/>
    <cellStyle name="Currency 2 2" xfId="3005" xr:uid="{00000000-0005-0000-0000-0000B50A0000}"/>
    <cellStyle name="Currency 2 20" xfId="3006" xr:uid="{00000000-0005-0000-0000-0000B60A0000}"/>
    <cellStyle name="Currency 2 200" xfId="3007" xr:uid="{00000000-0005-0000-0000-0000B70A0000}"/>
    <cellStyle name="Currency 2 201" xfId="3008" xr:uid="{00000000-0005-0000-0000-0000B80A0000}"/>
    <cellStyle name="Currency 2 202" xfId="3009" xr:uid="{00000000-0005-0000-0000-0000B90A0000}"/>
    <cellStyle name="Currency 2 203" xfId="3010" xr:uid="{00000000-0005-0000-0000-0000BA0A0000}"/>
    <cellStyle name="Currency 2 204" xfId="3011" xr:uid="{00000000-0005-0000-0000-0000BB0A0000}"/>
    <cellStyle name="Currency 2 205" xfId="3012" xr:uid="{00000000-0005-0000-0000-0000BC0A0000}"/>
    <cellStyle name="Currency 2 206" xfId="3013" xr:uid="{00000000-0005-0000-0000-0000BD0A0000}"/>
    <cellStyle name="Currency 2 207" xfId="3014" xr:uid="{00000000-0005-0000-0000-0000BE0A0000}"/>
    <cellStyle name="Currency 2 208" xfId="3015" xr:uid="{00000000-0005-0000-0000-0000BF0A0000}"/>
    <cellStyle name="Currency 2 209" xfId="3016" xr:uid="{00000000-0005-0000-0000-0000C00A0000}"/>
    <cellStyle name="Currency 2 21" xfId="3017" xr:uid="{00000000-0005-0000-0000-0000C10A0000}"/>
    <cellStyle name="Currency 2 210" xfId="3018" xr:uid="{00000000-0005-0000-0000-0000C20A0000}"/>
    <cellStyle name="Currency 2 211" xfId="3019" xr:uid="{00000000-0005-0000-0000-0000C30A0000}"/>
    <cellStyle name="Currency 2 212" xfId="3020" xr:uid="{00000000-0005-0000-0000-0000C40A0000}"/>
    <cellStyle name="Currency 2 213" xfId="3021" xr:uid="{00000000-0005-0000-0000-0000C50A0000}"/>
    <cellStyle name="Currency 2 214" xfId="3022" xr:uid="{00000000-0005-0000-0000-0000C60A0000}"/>
    <cellStyle name="Currency 2 215" xfId="3023" xr:uid="{00000000-0005-0000-0000-0000C70A0000}"/>
    <cellStyle name="Currency 2 216" xfId="3024" xr:uid="{00000000-0005-0000-0000-0000C80A0000}"/>
    <cellStyle name="Currency 2 217" xfId="3025" xr:uid="{00000000-0005-0000-0000-0000C90A0000}"/>
    <cellStyle name="Currency 2 218" xfId="3026" xr:uid="{00000000-0005-0000-0000-0000CA0A0000}"/>
    <cellStyle name="Currency 2 219" xfId="3027" xr:uid="{00000000-0005-0000-0000-0000CB0A0000}"/>
    <cellStyle name="Currency 2 22" xfId="3028" xr:uid="{00000000-0005-0000-0000-0000CC0A0000}"/>
    <cellStyle name="Currency 2 220" xfId="3029" xr:uid="{00000000-0005-0000-0000-0000CD0A0000}"/>
    <cellStyle name="Currency 2 221" xfId="3030" xr:uid="{00000000-0005-0000-0000-0000CE0A0000}"/>
    <cellStyle name="Currency 2 222" xfId="3031" xr:uid="{00000000-0005-0000-0000-0000CF0A0000}"/>
    <cellStyle name="Currency 2 223" xfId="3032" xr:uid="{00000000-0005-0000-0000-0000D00A0000}"/>
    <cellStyle name="Currency 2 224" xfId="3033" xr:uid="{00000000-0005-0000-0000-0000D10A0000}"/>
    <cellStyle name="Currency 2 225" xfId="3034" xr:uid="{00000000-0005-0000-0000-0000D20A0000}"/>
    <cellStyle name="Currency 2 226" xfId="3035" xr:uid="{00000000-0005-0000-0000-0000D30A0000}"/>
    <cellStyle name="Currency 2 227" xfId="3036" xr:uid="{00000000-0005-0000-0000-0000D40A0000}"/>
    <cellStyle name="Currency 2 228" xfId="3037" xr:uid="{00000000-0005-0000-0000-0000D50A0000}"/>
    <cellStyle name="Currency 2 229" xfId="3038" xr:uid="{00000000-0005-0000-0000-0000D60A0000}"/>
    <cellStyle name="Currency 2 23" xfId="3039" xr:uid="{00000000-0005-0000-0000-0000D70A0000}"/>
    <cellStyle name="Currency 2 230" xfId="3040" xr:uid="{00000000-0005-0000-0000-0000D80A0000}"/>
    <cellStyle name="Currency 2 231" xfId="3041" xr:uid="{00000000-0005-0000-0000-0000D90A0000}"/>
    <cellStyle name="Currency 2 232" xfId="3042" xr:uid="{00000000-0005-0000-0000-0000DA0A0000}"/>
    <cellStyle name="Currency 2 233" xfId="3043" xr:uid="{00000000-0005-0000-0000-0000DB0A0000}"/>
    <cellStyle name="Currency 2 234" xfId="3044" xr:uid="{00000000-0005-0000-0000-0000DC0A0000}"/>
    <cellStyle name="Currency 2 235" xfId="3045" xr:uid="{00000000-0005-0000-0000-0000DD0A0000}"/>
    <cellStyle name="Currency 2 236" xfId="3046" xr:uid="{00000000-0005-0000-0000-0000DE0A0000}"/>
    <cellStyle name="Currency 2 237" xfId="3047" xr:uid="{00000000-0005-0000-0000-0000DF0A0000}"/>
    <cellStyle name="Currency 2 238" xfId="3048" xr:uid="{00000000-0005-0000-0000-0000E00A0000}"/>
    <cellStyle name="Currency 2 239" xfId="3049" xr:uid="{00000000-0005-0000-0000-0000E10A0000}"/>
    <cellStyle name="Currency 2 24" xfId="3050" xr:uid="{00000000-0005-0000-0000-0000E20A0000}"/>
    <cellStyle name="Currency 2 240" xfId="3051" xr:uid="{00000000-0005-0000-0000-0000E30A0000}"/>
    <cellStyle name="Currency 2 241" xfId="3052" xr:uid="{00000000-0005-0000-0000-0000E40A0000}"/>
    <cellStyle name="Currency 2 242" xfId="3053" xr:uid="{00000000-0005-0000-0000-0000E50A0000}"/>
    <cellStyle name="Currency 2 243" xfId="3054" xr:uid="{00000000-0005-0000-0000-0000E60A0000}"/>
    <cellStyle name="Currency 2 244" xfId="3055" xr:uid="{00000000-0005-0000-0000-0000E70A0000}"/>
    <cellStyle name="Currency 2 245" xfId="3056" xr:uid="{00000000-0005-0000-0000-0000E80A0000}"/>
    <cellStyle name="Currency 2 246" xfId="3057" xr:uid="{00000000-0005-0000-0000-0000E90A0000}"/>
    <cellStyle name="Currency 2 247" xfId="3058" xr:uid="{00000000-0005-0000-0000-0000EA0A0000}"/>
    <cellStyle name="Currency 2 248" xfId="3059" xr:uid="{00000000-0005-0000-0000-0000EB0A0000}"/>
    <cellStyle name="Currency 2 249" xfId="3060" xr:uid="{00000000-0005-0000-0000-0000EC0A0000}"/>
    <cellStyle name="Currency 2 25" xfId="3061" xr:uid="{00000000-0005-0000-0000-0000ED0A0000}"/>
    <cellStyle name="Currency 2 250" xfId="3062" xr:uid="{00000000-0005-0000-0000-0000EE0A0000}"/>
    <cellStyle name="Currency 2 251" xfId="3063" xr:uid="{00000000-0005-0000-0000-0000EF0A0000}"/>
    <cellStyle name="Currency 2 252" xfId="3064" xr:uid="{00000000-0005-0000-0000-0000F00A0000}"/>
    <cellStyle name="Currency 2 253" xfId="3065" xr:uid="{00000000-0005-0000-0000-0000F10A0000}"/>
    <cellStyle name="Currency 2 254" xfId="3066" xr:uid="{00000000-0005-0000-0000-0000F20A0000}"/>
    <cellStyle name="Currency 2 26" xfId="3067" xr:uid="{00000000-0005-0000-0000-0000F30A0000}"/>
    <cellStyle name="Currency 2 27" xfId="3068" xr:uid="{00000000-0005-0000-0000-0000F40A0000}"/>
    <cellStyle name="Currency 2 28" xfId="3069" xr:uid="{00000000-0005-0000-0000-0000F50A0000}"/>
    <cellStyle name="Currency 2 29" xfId="3070" xr:uid="{00000000-0005-0000-0000-0000F60A0000}"/>
    <cellStyle name="Currency 2 3" xfId="3071" xr:uid="{00000000-0005-0000-0000-0000F70A0000}"/>
    <cellStyle name="Currency 2 30" xfId="3072" xr:uid="{00000000-0005-0000-0000-0000F80A0000}"/>
    <cellStyle name="Currency 2 31" xfId="3073" xr:uid="{00000000-0005-0000-0000-0000F90A0000}"/>
    <cellStyle name="Currency 2 32" xfId="3074" xr:uid="{00000000-0005-0000-0000-0000FA0A0000}"/>
    <cellStyle name="Currency 2 33" xfId="3075" xr:uid="{00000000-0005-0000-0000-0000FB0A0000}"/>
    <cellStyle name="Currency 2 34" xfId="3076" xr:uid="{00000000-0005-0000-0000-0000FC0A0000}"/>
    <cellStyle name="Currency 2 35" xfId="3077" xr:uid="{00000000-0005-0000-0000-0000FD0A0000}"/>
    <cellStyle name="Currency 2 36" xfId="3078" xr:uid="{00000000-0005-0000-0000-0000FE0A0000}"/>
    <cellStyle name="Currency 2 37" xfId="3079" xr:uid="{00000000-0005-0000-0000-0000FF0A0000}"/>
    <cellStyle name="Currency 2 38" xfId="3080" xr:uid="{00000000-0005-0000-0000-0000000B0000}"/>
    <cellStyle name="Currency 2 39" xfId="3081" xr:uid="{00000000-0005-0000-0000-0000010B0000}"/>
    <cellStyle name="Currency 2 4" xfId="3082" xr:uid="{00000000-0005-0000-0000-0000020B0000}"/>
    <cellStyle name="Currency 2 40" xfId="3083" xr:uid="{00000000-0005-0000-0000-0000030B0000}"/>
    <cellStyle name="Currency 2 41" xfId="3084" xr:uid="{00000000-0005-0000-0000-0000040B0000}"/>
    <cellStyle name="Currency 2 42" xfId="3085" xr:uid="{00000000-0005-0000-0000-0000050B0000}"/>
    <cellStyle name="Currency 2 43" xfId="3086" xr:uid="{00000000-0005-0000-0000-0000060B0000}"/>
    <cellStyle name="Currency 2 44" xfId="3087" xr:uid="{00000000-0005-0000-0000-0000070B0000}"/>
    <cellStyle name="Currency 2 45" xfId="3088" xr:uid="{00000000-0005-0000-0000-0000080B0000}"/>
    <cellStyle name="Currency 2 46" xfId="3089" xr:uid="{00000000-0005-0000-0000-0000090B0000}"/>
    <cellStyle name="Currency 2 47" xfId="3090" xr:uid="{00000000-0005-0000-0000-00000A0B0000}"/>
    <cellStyle name="Currency 2 48" xfId="3091" xr:uid="{00000000-0005-0000-0000-00000B0B0000}"/>
    <cellStyle name="Currency 2 49" xfId="3092" xr:uid="{00000000-0005-0000-0000-00000C0B0000}"/>
    <cellStyle name="Currency 2 5" xfId="3093" xr:uid="{00000000-0005-0000-0000-00000D0B0000}"/>
    <cellStyle name="Currency 2 50" xfId="3094" xr:uid="{00000000-0005-0000-0000-00000E0B0000}"/>
    <cellStyle name="Currency 2 51" xfId="3095" xr:uid="{00000000-0005-0000-0000-00000F0B0000}"/>
    <cellStyle name="Currency 2 52" xfId="3096" xr:uid="{00000000-0005-0000-0000-0000100B0000}"/>
    <cellStyle name="Currency 2 53" xfId="3097" xr:uid="{00000000-0005-0000-0000-0000110B0000}"/>
    <cellStyle name="Currency 2 54" xfId="3098" xr:uid="{00000000-0005-0000-0000-0000120B0000}"/>
    <cellStyle name="Currency 2 55" xfId="3099" xr:uid="{00000000-0005-0000-0000-0000130B0000}"/>
    <cellStyle name="Currency 2 56" xfId="3100" xr:uid="{00000000-0005-0000-0000-0000140B0000}"/>
    <cellStyle name="Currency 2 57" xfId="3101" xr:uid="{00000000-0005-0000-0000-0000150B0000}"/>
    <cellStyle name="Currency 2 58" xfId="3102" xr:uid="{00000000-0005-0000-0000-0000160B0000}"/>
    <cellStyle name="Currency 2 59" xfId="3103" xr:uid="{00000000-0005-0000-0000-0000170B0000}"/>
    <cellStyle name="Currency 2 6" xfId="3104" xr:uid="{00000000-0005-0000-0000-0000180B0000}"/>
    <cellStyle name="Currency 2 60" xfId="3105" xr:uid="{00000000-0005-0000-0000-0000190B0000}"/>
    <cellStyle name="Currency 2 61" xfId="3106" xr:uid="{00000000-0005-0000-0000-00001A0B0000}"/>
    <cellStyle name="Currency 2 62" xfId="3107" xr:uid="{00000000-0005-0000-0000-00001B0B0000}"/>
    <cellStyle name="Currency 2 63" xfId="3108" xr:uid="{00000000-0005-0000-0000-00001C0B0000}"/>
    <cellStyle name="Currency 2 64" xfId="3109" xr:uid="{00000000-0005-0000-0000-00001D0B0000}"/>
    <cellStyle name="Currency 2 65" xfId="3110" xr:uid="{00000000-0005-0000-0000-00001E0B0000}"/>
    <cellStyle name="Currency 2 66" xfId="3111" xr:uid="{00000000-0005-0000-0000-00001F0B0000}"/>
    <cellStyle name="Currency 2 67" xfId="3112" xr:uid="{00000000-0005-0000-0000-0000200B0000}"/>
    <cellStyle name="Currency 2 68" xfId="3113" xr:uid="{00000000-0005-0000-0000-0000210B0000}"/>
    <cellStyle name="Currency 2 69" xfId="3114" xr:uid="{00000000-0005-0000-0000-0000220B0000}"/>
    <cellStyle name="Currency 2 7" xfId="3115" xr:uid="{00000000-0005-0000-0000-0000230B0000}"/>
    <cellStyle name="Currency 2 70" xfId="3116" xr:uid="{00000000-0005-0000-0000-0000240B0000}"/>
    <cellStyle name="Currency 2 71" xfId="3117" xr:uid="{00000000-0005-0000-0000-0000250B0000}"/>
    <cellStyle name="Currency 2 72" xfId="3118" xr:uid="{00000000-0005-0000-0000-0000260B0000}"/>
    <cellStyle name="Currency 2 73" xfId="3119" xr:uid="{00000000-0005-0000-0000-0000270B0000}"/>
    <cellStyle name="Currency 2 74" xfId="3120" xr:uid="{00000000-0005-0000-0000-0000280B0000}"/>
    <cellStyle name="Currency 2 75" xfId="3121" xr:uid="{00000000-0005-0000-0000-0000290B0000}"/>
    <cellStyle name="Currency 2 76" xfId="3122" xr:uid="{00000000-0005-0000-0000-00002A0B0000}"/>
    <cellStyle name="Currency 2 77" xfId="3123" xr:uid="{00000000-0005-0000-0000-00002B0B0000}"/>
    <cellStyle name="Currency 2 78" xfId="3124" xr:uid="{00000000-0005-0000-0000-00002C0B0000}"/>
    <cellStyle name="Currency 2 79" xfId="3125" xr:uid="{00000000-0005-0000-0000-00002D0B0000}"/>
    <cellStyle name="Currency 2 8" xfId="3126" xr:uid="{00000000-0005-0000-0000-00002E0B0000}"/>
    <cellStyle name="Currency 2 80" xfId="3127" xr:uid="{00000000-0005-0000-0000-00002F0B0000}"/>
    <cellStyle name="Currency 2 81" xfId="3128" xr:uid="{00000000-0005-0000-0000-0000300B0000}"/>
    <cellStyle name="Currency 2 82" xfId="3129" xr:uid="{00000000-0005-0000-0000-0000310B0000}"/>
    <cellStyle name="Currency 2 83" xfId="3130" xr:uid="{00000000-0005-0000-0000-0000320B0000}"/>
    <cellStyle name="Currency 2 84" xfId="3131" xr:uid="{00000000-0005-0000-0000-0000330B0000}"/>
    <cellStyle name="Currency 2 85" xfId="3132" xr:uid="{00000000-0005-0000-0000-0000340B0000}"/>
    <cellStyle name="Currency 2 86" xfId="3133" xr:uid="{00000000-0005-0000-0000-0000350B0000}"/>
    <cellStyle name="Currency 2 87" xfId="3134" xr:uid="{00000000-0005-0000-0000-0000360B0000}"/>
    <cellStyle name="Currency 2 88" xfId="3135" xr:uid="{00000000-0005-0000-0000-0000370B0000}"/>
    <cellStyle name="Currency 2 89" xfId="3136" xr:uid="{00000000-0005-0000-0000-0000380B0000}"/>
    <cellStyle name="Currency 2 9" xfId="3137" xr:uid="{00000000-0005-0000-0000-0000390B0000}"/>
    <cellStyle name="Currency 2 90" xfId="3138" xr:uid="{00000000-0005-0000-0000-00003A0B0000}"/>
    <cellStyle name="Currency 2 91" xfId="3139" xr:uid="{00000000-0005-0000-0000-00003B0B0000}"/>
    <cellStyle name="Currency 2 92" xfId="3140" xr:uid="{00000000-0005-0000-0000-00003C0B0000}"/>
    <cellStyle name="Currency 2 93" xfId="3141" xr:uid="{00000000-0005-0000-0000-00003D0B0000}"/>
    <cellStyle name="Currency 2 94" xfId="3142" xr:uid="{00000000-0005-0000-0000-00003E0B0000}"/>
    <cellStyle name="Currency 2 95" xfId="3143" xr:uid="{00000000-0005-0000-0000-00003F0B0000}"/>
    <cellStyle name="Currency 2 96" xfId="3144" xr:uid="{00000000-0005-0000-0000-0000400B0000}"/>
    <cellStyle name="Currency 2 97" xfId="3145" xr:uid="{00000000-0005-0000-0000-0000410B0000}"/>
    <cellStyle name="Currency 2 98" xfId="3146" xr:uid="{00000000-0005-0000-0000-0000420B0000}"/>
    <cellStyle name="Currency 2 99" xfId="3147" xr:uid="{00000000-0005-0000-0000-0000430B0000}"/>
    <cellStyle name="Currency 20" xfId="3148" xr:uid="{00000000-0005-0000-0000-0000440B0000}"/>
    <cellStyle name="Currency 21" xfId="3149" xr:uid="{00000000-0005-0000-0000-0000450B0000}"/>
    <cellStyle name="Currency 22" xfId="3150" xr:uid="{00000000-0005-0000-0000-0000460B0000}"/>
    <cellStyle name="Currency 23" xfId="3151" xr:uid="{00000000-0005-0000-0000-0000470B0000}"/>
    <cellStyle name="Currency 24" xfId="3152" xr:uid="{00000000-0005-0000-0000-0000480B0000}"/>
    <cellStyle name="Currency 25" xfId="3153" xr:uid="{00000000-0005-0000-0000-0000490B0000}"/>
    <cellStyle name="Currency 26" xfId="3154" xr:uid="{00000000-0005-0000-0000-00004A0B0000}"/>
    <cellStyle name="Currency 27" xfId="3155" xr:uid="{00000000-0005-0000-0000-00004B0B0000}"/>
    <cellStyle name="Currency 28" xfId="3156" xr:uid="{00000000-0005-0000-0000-00004C0B0000}"/>
    <cellStyle name="Currency 29" xfId="3157" xr:uid="{00000000-0005-0000-0000-00004D0B0000}"/>
    <cellStyle name="Currency 3" xfId="120" xr:uid="{00000000-0005-0000-0000-00004E0B0000}"/>
    <cellStyle name="Currency 3 2" xfId="264" xr:uid="{00000000-0005-0000-0000-00004F0B0000}"/>
    <cellStyle name="Currency 3 2 2" xfId="3158" xr:uid="{00000000-0005-0000-0000-0000500B0000}"/>
    <cellStyle name="Currency 3 3" xfId="3159" xr:uid="{00000000-0005-0000-0000-0000510B0000}"/>
    <cellStyle name="Currency 4" xfId="265" xr:uid="{00000000-0005-0000-0000-0000520B0000}"/>
    <cellStyle name="Currency 5" xfId="3160" xr:uid="{00000000-0005-0000-0000-0000530B0000}"/>
    <cellStyle name="Currency 6" xfId="3161" xr:uid="{00000000-0005-0000-0000-0000540B0000}"/>
    <cellStyle name="Currency 7" xfId="3162" xr:uid="{00000000-0005-0000-0000-0000550B0000}"/>
    <cellStyle name="Currency 8" xfId="3163" xr:uid="{00000000-0005-0000-0000-0000560B0000}"/>
    <cellStyle name="Currency 9" xfId="3164" xr:uid="{00000000-0005-0000-0000-0000570B0000}"/>
    <cellStyle name="Currency- no decimal" xfId="3165" xr:uid="{00000000-0005-0000-0000-0000580B0000}"/>
    <cellStyle name="Currency- no decimal 10" xfId="3166" xr:uid="{00000000-0005-0000-0000-0000590B0000}"/>
    <cellStyle name="Currency- no decimal 10 2" xfId="3167" xr:uid="{00000000-0005-0000-0000-00005A0B0000}"/>
    <cellStyle name="Currency- no decimal 11" xfId="3168" xr:uid="{00000000-0005-0000-0000-00005B0B0000}"/>
    <cellStyle name="Currency- no decimal 11 2" xfId="3169" xr:uid="{00000000-0005-0000-0000-00005C0B0000}"/>
    <cellStyle name="Currency- no decimal 2" xfId="3170" xr:uid="{00000000-0005-0000-0000-00005D0B0000}"/>
    <cellStyle name="Currency- no decimal 2 2" xfId="3171" xr:uid="{00000000-0005-0000-0000-00005E0B0000}"/>
    <cellStyle name="Currency- no decimal 3" xfId="3172" xr:uid="{00000000-0005-0000-0000-00005F0B0000}"/>
    <cellStyle name="Currency- no decimal 3 2" xfId="3173" xr:uid="{00000000-0005-0000-0000-0000600B0000}"/>
    <cellStyle name="Currency- no decimal 4" xfId="3174" xr:uid="{00000000-0005-0000-0000-0000610B0000}"/>
    <cellStyle name="Currency- no decimal 4 2" xfId="3175" xr:uid="{00000000-0005-0000-0000-0000620B0000}"/>
    <cellStyle name="Currency- no decimal 5" xfId="3176" xr:uid="{00000000-0005-0000-0000-0000630B0000}"/>
    <cellStyle name="Currency- no decimal 5 2" xfId="3177" xr:uid="{00000000-0005-0000-0000-0000640B0000}"/>
    <cellStyle name="Currency- no decimal 6" xfId="3178" xr:uid="{00000000-0005-0000-0000-0000650B0000}"/>
    <cellStyle name="Currency- no decimal 6 2" xfId="3179" xr:uid="{00000000-0005-0000-0000-0000660B0000}"/>
    <cellStyle name="Currency- no decimal 7" xfId="3180" xr:uid="{00000000-0005-0000-0000-0000670B0000}"/>
    <cellStyle name="Currency- no decimal 7 2" xfId="3181" xr:uid="{00000000-0005-0000-0000-0000680B0000}"/>
    <cellStyle name="Currency- no decimal 8" xfId="3182" xr:uid="{00000000-0005-0000-0000-0000690B0000}"/>
    <cellStyle name="Currency- no decimal 8 2" xfId="3183" xr:uid="{00000000-0005-0000-0000-00006A0B0000}"/>
    <cellStyle name="Currency- no decimal 9" xfId="3184" xr:uid="{00000000-0005-0000-0000-00006B0B0000}"/>
    <cellStyle name="Currency- no decimal 9 2" xfId="3185" xr:uid="{00000000-0005-0000-0000-00006C0B0000}"/>
    <cellStyle name="Currency Style" xfId="3186" xr:uid="{00000000-0005-0000-0000-00006D0B0000}"/>
    <cellStyle name="Currency Style 2" xfId="3187" xr:uid="{00000000-0005-0000-0000-00006E0B0000}"/>
    <cellStyle name="Currency,0" xfId="3188" xr:uid="{00000000-0005-0000-0000-00006F0B0000}"/>
    <cellStyle name="Currency,2" xfId="3189" xr:uid="{00000000-0005-0000-0000-0000700B0000}"/>
    <cellStyle name="Currency0" xfId="3190" xr:uid="{00000000-0005-0000-0000-0000710B0000}"/>
    <cellStyle name="Currency0 2" xfId="3191" xr:uid="{00000000-0005-0000-0000-0000720B0000}"/>
    <cellStyle name="Currency0 3" xfId="3192" xr:uid="{00000000-0005-0000-0000-0000730B0000}"/>
    <cellStyle name="Currency0 4" xfId="3193" xr:uid="{00000000-0005-0000-0000-0000740B0000}"/>
    <cellStyle name="Currency0 5" xfId="3194" xr:uid="{00000000-0005-0000-0000-0000750B0000}"/>
    <cellStyle name="Currency0 6" xfId="3195" xr:uid="{00000000-0005-0000-0000-0000760B0000}"/>
    <cellStyle name="Currency0 7" xfId="3196" xr:uid="{00000000-0005-0000-0000-0000770B0000}"/>
    <cellStyle name="Currency0 8" xfId="3197" xr:uid="{00000000-0005-0000-0000-0000780B0000}"/>
    <cellStyle name="Currency1" xfId="3198" xr:uid="{00000000-0005-0000-0000-0000790B0000}"/>
    <cellStyle name="Currency2" xfId="3199" xr:uid="{00000000-0005-0000-0000-00007A0B0000}"/>
    <cellStyle name="DATA_ENT" xfId="3200" xr:uid="{00000000-0005-0000-0000-00007B0B0000}"/>
    <cellStyle name="Date" xfId="3201" xr:uid="{00000000-0005-0000-0000-00007C0B0000}"/>
    <cellStyle name="Date - mmm-dd" xfId="3202" xr:uid="{00000000-0005-0000-0000-00007D0B0000}"/>
    <cellStyle name="Date - Style2" xfId="3203" xr:uid="{00000000-0005-0000-0000-00007E0B0000}"/>
    <cellStyle name="date (d/m)" xfId="3204" xr:uid="{00000000-0005-0000-0000-00007F0B0000}"/>
    <cellStyle name="date (d/m/y)" xfId="3205" xr:uid="{00000000-0005-0000-0000-0000800B0000}"/>
    <cellStyle name="date (d/m/y) 2" xfId="3206" xr:uid="{00000000-0005-0000-0000-0000810B0000}"/>
    <cellStyle name="date (d/m/y) 3" xfId="3207" xr:uid="{00000000-0005-0000-0000-0000820B0000}"/>
    <cellStyle name="date (d/m/y) 4" xfId="3208" xr:uid="{00000000-0005-0000-0000-0000830B0000}"/>
    <cellStyle name="date (m-y)" xfId="3209" xr:uid="{00000000-0005-0000-0000-0000840B0000}"/>
    <cellStyle name="Date [d-mmm-yy]" xfId="3210" xr:uid="{00000000-0005-0000-0000-0000850B0000}"/>
    <cellStyle name="Date [mm-d-yy]" xfId="3211" xr:uid="{00000000-0005-0000-0000-0000860B0000}"/>
    <cellStyle name="Date [mm-d-yyyy]" xfId="3212" xr:uid="{00000000-0005-0000-0000-0000870B0000}"/>
    <cellStyle name="Date [mmm-d-yyyy]" xfId="3213" xr:uid="{00000000-0005-0000-0000-0000880B0000}"/>
    <cellStyle name="Date [mmm-yy]" xfId="3214" xr:uid="{00000000-0005-0000-0000-0000890B0000}"/>
    <cellStyle name="Date [yyyy]" xfId="3215" xr:uid="{00000000-0005-0000-0000-00008A0B0000}"/>
    <cellStyle name="Date 2" xfId="3216" xr:uid="{00000000-0005-0000-0000-00008B0B0000}"/>
    <cellStyle name="Date 3" xfId="3217" xr:uid="{00000000-0005-0000-0000-00008C0B0000}"/>
    <cellStyle name="Date 4" xfId="3218" xr:uid="{00000000-0005-0000-0000-00008D0B0000}"/>
    <cellStyle name="Date 5" xfId="3219" xr:uid="{00000000-0005-0000-0000-00008E0B0000}"/>
    <cellStyle name="Date 6" xfId="3220" xr:uid="{00000000-0005-0000-0000-00008F0B0000}"/>
    <cellStyle name="Date 7" xfId="3221" xr:uid="{00000000-0005-0000-0000-0000900B0000}"/>
    <cellStyle name="Date 8" xfId="3222" xr:uid="{00000000-0005-0000-0000-0000910B0000}"/>
    <cellStyle name="Date Aligned" xfId="3223" xr:uid="{00000000-0005-0000-0000-0000920B0000}"/>
    <cellStyle name="Date Short" xfId="3224" xr:uid="{00000000-0005-0000-0000-0000930B0000}"/>
    <cellStyle name="Date_0706_CISCO Q4 FCST_CISCO VIEW_062107_V1A_CHQ PLNG" xfId="3225" xr:uid="{00000000-0005-0000-0000-0000940B0000}"/>
    <cellStyle name="Days" xfId="3226" xr:uid="{00000000-0005-0000-0000-0000950B0000}"/>
    <cellStyle name="DblLineDollarAcct" xfId="3227" xr:uid="{00000000-0005-0000-0000-0000960B0000}"/>
    <cellStyle name="DblLinePercent" xfId="3228" xr:uid="{00000000-0005-0000-0000-0000970B0000}"/>
    <cellStyle name="DeActivateFontColor" xfId="3229" xr:uid="{00000000-0005-0000-0000-0000980B0000}"/>
    <cellStyle name="DELTA" xfId="3230" xr:uid="{00000000-0005-0000-0000-0000990B0000}"/>
    <cellStyle name="DELTA 2" xfId="3231" xr:uid="{00000000-0005-0000-0000-00009A0B0000}"/>
    <cellStyle name="DELTA 2 2" xfId="3232" xr:uid="{00000000-0005-0000-0000-00009B0B0000}"/>
    <cellStyle name="DELTA 2 3" xfId="3233" xr:uid="{00000000-0005-0000-0000-00009C0B0000}"/>
    <cellStyle name="DELTA 2 4" xfId="3234" xr:uid="{00000000-0005-0000-0000-00009D0B0000}"/>
    <cellStyle name="DELTA 2_Top 20-IR" xfId="3235" xr:uid="{00000000-0005-0000-0000-00009E0B0000}"/>
    <cellStyle name="DELTA 3" xfId="3236" xr:uid="{00000000-0005-0000-0000-00009F0B0000}"/>
    <cellStyle name="DELTA 3 2" xfId="3237" xr:uid="{00000000-0005-0000-0000-0000A00B0000}"/>
    <cellStyle name="DELTA 3 3" xfId="3238" xr:uid="{00000000-0005-0000-0000-0000A10B0000}"/>
    <cellStyle name="DELTA 3 4" xfId="3239" xr:uid="{00000000-0005-0000-0000-0000A20B0000}"/>
    <cellStyle name="DELTA 3_Top 20-IR" xfId="3240" xr:uid="{00000000-0005-0000-0000-0000A30B0000}"/>
    <cellStyle name="DELTA 4" xfId="3241" xr:uid="{00000000-0005-0000-0000-0000A40B0000}"/>
    <cellStyle name="DELTA 4 2" xfId="3242" xr:uid="{00000000-0005-0000-0000-0000A50B0000}"/>
    <cellStyle name="DELTA 4 3" xfId="3243" xr:uid="{00000000-0005-0000-0000-0000A60B0000}"/>
    <cellStyle name="DELTA 4 4" xfId="3244" xr:uid="{00000000-0005-0000-0000-0000A70B0000}"/>
    <cellStyle name="DELTA 4_Top 20-IR" xfId="3245" xr:uid="{00000000-0005-0000-0000-0000A80B0000}"/>
    <cellStyle name="DELTA 5" xfId="3246" xr:uid="{00000000-0005-0000-0000-0000A90B0000}"/>
    <cellStyle name="DELTA 6" xfId="3247" xr:uid="{00000000-0005-0000-0000-0000AA0B0000}"/>
    <cellStyle name="DELTA 7" xfId="3248" xr:uid="{00000000-0005-0000-0000-0000AB0B0000}"/>
    <cellStyle name="DELTA 8" xfId="3249" xr:uid="{00000000-0005-0000-0000-0000AC0B0000}"/>
    <cellStyle name="Description" xfId="3250" xr:uid="{00000000-0005-0000-0000-0000AD0B0000}"/>
    <cellStyle name="Description 2" xfId="3251" xr:uid="{00000000-0005-0000-0000-0000AE0B0000}"/>
    <cellStyle name="Dezimal [0]_Budget 1999 MK" xfId="3252" xr:uid="{00000000-0005-0000-0000-0000AF0B0000}"/>
    <cellStyle name="Dezimal_Budget 1999 MK" xfId="3253" xr:uid="{00000000-0005-0000-0000-0000B00B0000}"/>
    <cellStyle name="Dia" xfId="3254" xr:uid="{00000000-0005-0000-0000-0000B10B0000}"/>
    <cellStyle name="Diagramsumma A" xfId="3255" xr:uid="{00000000-0005-0000-0000-0000B20B0000}"/>
    <cellStyle name="Diagramtext A" xfId="3256" xr:uid="{00000000-0005-0000-0000-0000B30B0000}"/>
    <cellStyle name="dollar" xfId="3257" xr:uid="{00000000-0005-0000-0000-0000B40B0000}"/>
    <cellStyle name="Dollar (zero dec)" xfId="3258" xr:uid="{00000000-0005-0000-0000-0000B50B0000}"/>
    <cellStyle name="DollarAccounting" xfId="3259" xr:uid="{00000000-0005-0000-0000-0000B60B0000}"/>
    <cellStyle name="dollars" xfId="3260" xr:uid="{00000000-0005-0000-0000-0000B70B0000}"/>
    <cellStyle name="Dotted Line" xfId="3261" xr:uid="{00000000-0005-0000-0000-0000B80B0000}"/>
    <cellStyle name="Double Accounting" xfId="3262" xr:uid="{00000000-0005-0000-0000-0000B90B0000}"/>
    <cellStyle name="Double Line 25.5" xfId="3263" xr:uid="{00000000-0005-0000-0000-0000BA0B0000}"/>
    <cellStyle name="DOWNFOOT" xfId="3264" xr:uid="{00000000-0005-0000-0000-0000BB0B0000}"/>
    <cellStyle name="Driver Normal" xfId="3265" xr:uid="{00000000-0005-0000-0000-0000BC0B0000}"/>
    <cellStyle name="Driver Percent" xfId="3266" xr:uid="{00000000-0005-0000-0000-0000BD0B0000}"/>
    <cellStyle name="EMC Auto/Manual Column Header" xfId="3267" xr:uid="{00000000-0005-0000-0000-0000BE0B0000}"/>
    <cellStyle name="EMC Automatic Calc Column Header" xfId="3268" xr:uid="{00000000-0005-0000-0000-0000BF0B0000}"/>
    <cellStyle name="EMC Column Header" xfId="3269" xr:uid="{00000000-0005-0000-0000-0000C00B0000}"/>
    <cellStyle name="EMC Manual Input Column Header" xfId="3270" xr:uid="{00000000-0005-0000-0000-0000C10B0000}"/>
    <cellStyle name="EMC ROW Header" xfId="3271" xr:uid="{00000000-0005-0000-0000-0000C20B0000}"/>
    <cellStyle name="EMC SubTitle" xfId="3272" xr:uid="{00000000-0005-0000-0000-0000C30B0000}"/>
    <cellStyle name="EMC Table Center Text" xfId="3273" xr:uid="{00000000-0005-0000-0000-0000C40B0000}"/>
    <cellStyle name="EMC Table Date" xfId="3274" xr:uid="{00000000-0005-0000-0000-0000C50B0000}"/>
    <cellStyle name="EMC Table Left Align" xfId="3275" xr:uid="{00000000-0005-0000-0000-0000C60B0000}"/>
    <cellStyle name="EMC Table Text Example" xfId="3276" xr:uid="{00000000-0005-0000-0000-0000C70B0000}"/>
    <cellStyle name="EMC Title" xfId="3277" xr:uid="{00000000-0005-0000-0000-0000C80B0000}"/>
    <cellStyle name="Encabez1" xfId="3278" xr:uid="{00000000-0005-0000-0000-0000C90B0000}"/>
    <cellStyle name="Encabez2" xfId="3279" xr:uid="{00000000-0005-0000-0000-0000CA0B0000}"/>
    <cellStyle name="Enter Currency (0)" xfId="3280" xr:uid="{00000000-0005-0000-0000-0000CB0B0000}"/>
    <cellStyle name="Enter Currency (0) 10" xfId="3281" xr:uid="{00000000-0005-0000-0000-0000CC0B0000}"/>
    <cellStyle name="Enter Currency (0) 11" xfId="3282" xr:uid="{00000000-0005-0000-0000-0000CD0B0000}"/>
    <cellStyle name="Enter Currency (0) 2" xfId="3283" xr:uid="{00000000-0005-0000-0000-0000CE0B0000}"/>
    <cellStyle name="Enter Currency (0) 3" xfId="3284" xr:uid="{00000000-0005-0000-0000-0000CF0B0000}"/>
    <cellStyle name="Enter Currency (0) 4" xfId="3285" xr:uid="{00000000-0005-0000-0000-0000D00B0000}"/>
    <cellStyle name="Enter Currency (0) 5" xfId="3286" xr:uid="{00000000-0005-0000-0000-0000D10B0000}"/>
    <cellStyle name="Enter Currency (0) 6" xfId="3287" xr:uid="{00000000-0005-0000-0000-0000D20B0000}"/>
    <cellStyle name="Enter Currency (0) 7" xfId="3288" xr:uid="{00000000-0005-0000-0000-0000D30B0000}"/>
    <cellStyle name="Enter Currency (0) 8" xfId="3289" xr:uid="{00000000-0005-0000-0000-0000D40B0000}"/>
    <cellStyle name="Enter Currency (0) 9" xfId="3290" xr:uid="{00000000-0005-0000-0000-0000D50B0000}"/>
    <cellStyle name="Enter Currency (2)" xfId="3291" xr:uid="{00000000-0005-0000-0000-0000D60B0000}"/>
    <cellStyle name="Enter Currency (2) 10" xfId="3292" xr:uid="{00000000-0005-0000-0000-0000D70B0000}"/>
    <cellStyle name="Enter Currency (2) 11" xfId="3293" xr:uid="{00000000-0005-0000-0000-0000D80B0000}"/>
    <cellStyle name="Enter Currency (2) 2" xfId="3294" xr:uid="{00000000-0005-0000-0000-0000D90B0000}"/>
    <cellStyle name="Enter Currency (2) 3" xfId="3295" xr:uid="{00000000-0005-0000-0000-0000DA0B0000}"/>
    <cellStyle name="Enter Currency (2) 4" xfId="3296" xr:uid="{00000000-0005-0000-0000-0000DB0B0000}"/>
    <cellStyle name="Enter Currency (2) 5" xfId="3297" xr:uid="{00000000-0005-0000-0000-0000DC0B0000}"/>
    <cellStyle name="Enter Currency (2) 6" xfId="3298" xr:uid="{00000000-0005-0000-0000-0000DD0B0000}"/>
    <cellStyle name="Enter Currency (2) 7" xfId="3299" xr:uid="{00000000-0005-0000-0000-0000DE0B0000}"/>
    <cellStyle name="Enter Currency (2) 8" xfId="3300" xr:uid="{00000000-0005-0000-0000-0000DF0B0000}"/>
    <cellStyle name="Enter Currency (2) 9" xfId="3301" xr:uid="{00000000-0005-0000-0000-0000E00B0000}"/>
    <cellStyle name="Enter Units (0)" xfId="3302" xr:uid="{00000000-0005-0000-0000-0000E10B0000}"/>
    <cellStyle name="Enter Units (0) 10" xfId="3303" xr:uid="{00000000-0005-0000-0000-0000E20B0000}"/>
    <cellStyle name="Enter Units (0) 11" xfId="3304" xr:uid="{00000000-0005-0000-0000-0000E30B0000}"/>
    <cellStyle name="Enter Units (0) 2" xfId="3305" xr:uid="{00000000-0005-0000-0000-0000E40B0000}"/>
    <cellStyle name="Enter Units (0) 3" xfId="3306" xr:uid="{00000000-0005-0000-0000-0000E50B0000}"/>
    <cellStyle name="Enter Units (0) 4" xfId="3307" xr:uid="{00000000-0005-0000-0000-0000E60B0000}"/>
    <cellStyle name="Enter Units (0) 5" xfId="3308" xr:uid="{00000000-0005-0000-0000-0000E70B0000}"/>
    <cellStyle name="Enter Units (0) 6" xfId="3309" xr:uid="{00000000-0005-0000-0000-0000E80B0000}"/>
    <cellStyle name="Enter Units (0) 7" xfId="3310" xr:uid="{00000000-0005-0000-0000-0000E90B0000}"/>
    <cellStyle name="Enter Units (0) 8" xfId="3311" xr:uid="{00000000-0005-0000-0000-0000EA0B0000}"/>
    <cellStyle name="Enter Units (0) 9" xfId="3312" xr:uid="{00000000-0005-0000-0000-0000EB0B0000}"/>
    <cellStyle name="Enter Units (1)" xfId="3313" xr:uid="{00000000-0005-0000-0000-0000EC0B0000}"/>
    <cellStyle name="Enter Units (1) 10" xfId="3314" xr:uid="{00000000-0005-0000-0000-0000ED0B0000}"/>
    <cellStyle name="Enter Units (1) 11" xfId="3315" xr:uid="{00000000-0005-0000-0000-0000EE0B0000}"/>
    <cellStyle name="Enter Units (1) 2" xfId="3316" xr:uid="{00000000-0005-0000-0000-0000EF0B0000}"/>
    <cellStyle name="Enter Units (1) 3" xfId="3317" xr:uid="{00000000-0005-0000-0000-0000F00B0000}"/>
    <cellStyle name="Enter Units (1) 4" xfId="3318" xr:uid="{00000000-0005-0000-0000-0000F10B0000}"/>
    <cellStyle name="Enter Units (1) 5" xfId="3319" xr:uid="{00000000-0005-0000-0000-0000F20B0000}"/>
    <cellStyle name="Enter Units (1) 6" xfId="3320" xr:uid="{00000000-0005-0000-0000-0000F30B0000}"/>
    <cellStyle name="Enter Units (1) 7" xfId="3321" xr:uid="{00000000-0005-0000-0000-0000F40B0000}"/>
    <cellStyle name="Enter Units (1) 8" xfId="3322" xr:uid="{00000000-0005-0000-0000-0000F50B0000}"/>
    <cellStyle name="Enter Units (1) 9" xfId="3323" xr:uid="{00000000-0005-0000-0000-0000F60B0000}"/>
    <cellStyle name="Enter Units (2)" xfId="3324" xr:uid="{00000000-0005-0000-0000-0000F70B0000}"/>
    <cellStyle name="Enter Units (2) 10" xfId="3325" xr:uid="{00000000-0005-0000-0000-0000F80B0000}"/>
    <cellStyle name="Enter Units (2) 11" xfId="3326" xr:uid="{00000000-0005-0000-0000-0000F90B0000}"/>
    <cellStyle name="Enter Units (2) 2" xfId="3327" xr:uid="{00000000-0005-0000-0000-0000FA0B0000}"/>
    <cellStyle name="Enter Units (2) 3" xfId="3328" xr:uid="{00000000-0005-0000-0000-0000FB0B0000}"/>
    <cellStyle name="Enter Units (2) 4" xfId="3329" xr:uid="{00000000-0005-0000-0000-0000FC0B0000}"/>
    <cellStyle name="Enter Units (2) 5" xfId="3330" xr:uid="{00000000-0005-0000-0000-0000FD0B0000}"/>
    <cellStyle name="Enter Units (2) 6" xfId="3331" xr:uid="{00000000-0005-0000-0000-0000FE0B0000}"/>
    <cellStyle name="Enter Units (2) 7" xfId="3332" xr:uid="{00000000-0005-0000-0000-0000FF0B0000}"/>
    <cellStyle name="Enter Units (2) 8" xfId="3333" xr:uid="{00000000-0005-0000-0000-0000000C0000}"/>
    <cellStyle name="Enter Units (2) 9" xfId="3334" xr:uid="{00000000-0005-0000-0000-0000010C0000}"/>
    <cellStyle name="Entered" xfId="3335" xr:uid="{00000000-0005-0000-0000-0000020C0000}"/>
    <cellStyle name="Entered 2" xfId="3336" xr:uid="{00000000-0005-0000-0000-0000030C0000}"/>
    <cellStyle name="Entered 3" xfId="3337" xr:uid="{00000000-0005-0000-0000-0000040C0000}"/>
    <cellStyle name="Entered 4" xfId="3338" xr:uid="{00000000-0005-0000-0000-0000050C0000}"/>
    <cellStyle name="Entered 5" xfId="3339" xr:uid="{00000000-0005-0000-0000-0000060C0000}"/>
    <cellStyle name="Entered 6" xfId="3340" xr:uid="{00000000-0005-0000-0000-0000070C0000}"/>
    <cellStyle name="Entered 7" xfId="3341" xr:uid="{00000000-0005-0000-0000-0000080C0000}"/>
    <cellStyle name="Entered 8" xfId="3342" xr:uid="{00000000-0005-0000-0000-0000090C0000}"/>
    <cellStyle name="Euro" xfId="3343" xr:uid="{00000000-0005-0000-0000-00000A0C0000}"/>
    <cellStyle name="Euro 2" xfId="3344" xr:uid="{00000000-0005-0000-0000-00000B0C0000}"/>
    <cellStyle name="Euro 3" xfId="3345" xr:uid="{00000000-0005-0000-0000-00000C0C0000}"/>
    <cellStyle name="Euro 4" xfId="3346" xr:uid="{00000000-0005-0000-0000-00000D0C0000}"/>
    <cellStyle name="Euro 5" xfId="3347" xr:uid="{00000000-0005-0000-0000-00000E0C0000}"/>
    <cellStyle name="Euro 6" xfId="3348" xr:uid="{00000000-0005-0000-0000-00000F0C0000}"/>
    <cellStyle name="Euro 7" xfId="3349" xr:uid="{00000000-0005-0000-0000-0000100C0000}"/>
    <cellStyle name="Euro 8" xfId="3350" xr:uid="{00000000-0005-0000-0000-0000110C0000}"/>
    <cellStyle name="Exchange_rate" xfId="3351" xr:uid="{00000000-0005-0000-0000-0000120C0000}"/>
    <cellStyle name="Explanatory Text 2" xfId="3352" xr:uid="{00000000-0005-0000-0000-0000130C0000}"/>
    <cellStyle name="F2" xfId="3353" xr:uid="{00000000-0005-0000-0000-0000140C0000}"/>
    <cellStyle name="F3" xfId="3354" xr:uid="{00000000-0005-0000-0000-0000150C0000}"/>
    <cellStyle name="F4" xfId="3355" xr:uid="{00000000-0005-0000-0000-0000160C0000}"/>
    <cellStyle name="F5" xfId="3356" xr:uid="{00000000-0005-0000-0000-0000170C0000}"/>
    <cellStyle name="F6" xfId="3357" xr:uid="{00000000-0005-0000-0000-0000180C0000}"/>
    <cellStyle name="F7" xfId="3358" xr:uid="{00000000-0005-0000-0000-0000190C0000}"/>
    <cellStyle name="F8" xfId="3359" xr:uid="{00000000-0005-0000-0000-00001A0C0000}"/>
    <cellStyle name="Fijo" xfId="3360" xr:uid="{00000000-0005-0000-0000-00001B0C0000}"/>
    <cellStyle name="Financiero" xfId="3361" xr:uid="{00000000-0005-0000-0000-00001C0C0000}"/>
    <cellStyle name="Fixed" xfId="3362" xr:uid="{00000000-0005-0000-0000-00001D0C0000}"/>
    <cellStyle name="fixed (0)" xfId="3363" xr:uid="{00000000-0005-0000-0000-00001E0C0000}"/>
    <cellStyle name="Fixed [0]" xfId="3364" xr:uid="{00000000-0005-0000-0000-00001F0C0000}"/>
    <cellStyle name="Fixed 2" xfId="3365" xr:uid="{00000000-0005-0000-0000-0000200C0000}"/>
    <cellStyle name="Fixed 3" xfId="3366" xr:uid="{00000000-0005-0000-0000-0000210C0000}"/>
    <cellStyle name="Fixed 4" xfId="3367" xr:uid="{00000000-0005-0000-0000-0000220C0000}"/>
    <cellStyle name="Fixed 5" xfId="3368" xr:uid="{00000000-0005-0000-0000-0000230C0000}"/>
    <cellStyle name="Fixed 6" xfId="3369" xr:uid="{00000000-0005-0000-0000-0000240C0000}"/>
    <cellStyle name="Fixed 7" xfId="3370" xr:uid="{00000000-0005-0000-0000-0000250C0000}"/>
    <cellStyle name="Fixed 8" xfId="3371" xr:uid="{00000000-0005-0000-0000-0000260C0000}"/>
    <cellStyle name="ƒnƒCƒp[ƒŠƒ“ƒN" xfId="3372" xr:uid="{00000000-0005-0000-0000-0000270C0000}"/>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nt" xfId="3373" xr:uid="{00000000-0005-0000-0000-0000190D0000}"/>
    <cellStyle name="font 2" xfId="3374" xr:uid="{00000000-0005-0000-0000-00001A0D0000}"/>
    <cellStyle name="font 3" xfId="3375" xr:uid="{00000000-0005-0000-0000-00001B0D0000}"/>
    <cellStyle name="font 4" xfId="3376" xr:uid="{00000000-0005-0000-0000-00001C0D0000}"/>
    <cellStyle name="font 5" xfId="3377" xr:uid="{00000000-0005-0000-0000-00001D0D0000}"/>
    <cellStyle name="font 6" xfId="3378" xr:uid="{00000000-0005-0000-0000-00001E0D0000}"/>
    <cellStyle name="font 7" xfId="3379" xr:uid="{00000000-0005-0000-0000-00001F0D0000}"/>
    <cellStyle name="Footer SBILogo1" xfId="3380" xr:uid="{00000000-0005-0000-0000-0000200D0000}"/>
    <cellStyle name="Footer SBILogo2" xfId="3381" xr:uid="{00000000-0005-0000-0000-0000210D0000}"/>
    <cellStyle name="Footnote" xfId="3382" xr:uid="{00000000-0005-0000-0000-0000220D0000}"/>
    <cellStyle name="Footnote Reference" xfId="3383" xr:uid="{00000000-0005-0000-0000-0000230D0000}"/>
    <cellStyle name="Footnote_ACCC" xfId="3384" xr:uid="{00000000-0005-0000-0000-0000240D0000}"/>
    <cellStyle name="Good 2" xfId="3385" xr:uid="{00000000-0005-0000-0000-0000250D0000}"/>
    <cellStyle name="GP number style" xfId="3386" xr:uid="{00000000-0005-0000-0000-0000260D0000}"/>
    <cellStyle name="Grey" xfId="3387" xr:uid="{00000000-0005-0000-0000-0000270D0000}"/>
    <cellStyle name="grid (,0)" xfId="3388" xr:uid="{00000000-0005-0000-0000-0000280D0000}"/>
    <cellStyle name="Hard Percent" xfId="3389" xr:uid="{00000000-0005-0000-0000-0000290D0000}"/>
    <cellStyle name="HEADER" xfId="3390" xr:uid="{00000000-0005-0000-0000-00002A0D0000}"/>
    <cellStyle name="HEADER 2" xfId="3391" xr:uid="{00000000-0005-0000-0000-00002B0D0000}"/>
    <cellStyle name="HEADER 3" xfId="3392" xr:uid="{00000000-0005-0000-0000-00002C0D0000}"/>
    <cellStyle name="HEADER 4" xfId="3393" xr:uid="{00000000-0005-0000-0000-00002D0D0000}"/>
    <cellStyle name="HEADER 5" xfId="3394" xr:uid="{00000000-0005-0000-0000-00002E0D0000}"/>
    <cellStyle name="HEADER 6" xfId="3395" xr:uid="{00000000-0005-0000-0000-00002F0D0000}"/>
    <cellStyle name="HEADER 7" xfId="3396" xr:uid="{00000000-0005-0000-0000-0000300D0000}"/>
    <cellStyle name="HEADER 8" xfId="3397" xr:uid="{00000000-0005-0000-0000-0000310D0000}"/>
    <cellStyle name="Header Draft Stamp" xfId="3398" xr:uid="{00000000-0005-0000-0000-0000320D0000}"/>
    <cellStyle name="Header Major" xfId="3399" xr:uid="{00000000-0005-0000-0000-0000330D0000}"/>
    <cellStyle name="Header Minor" xfId="3400" xr:uid="{00000000-0005-0000-0000-0000340D0000}"/>
    <cellStyle name="Header_ACCC" xfId="3401" xr:uid="{00000000-0005-0000-0000-0000350D0000}"/>
    <cellStyle name="Header1" xfId="3402" xr:uid="{00000000-0005-0000-0000-0000360D0000}"/>
    <cellStyle name="Header1 2" xfId="3403" xr:uid="{00000000-0005-0000-0000-0000370D0000}"/>
    <cellStyle name="Header2" xfId="3404" xr:uid="{00000000-0005-0000-0000-0000380D0000}"/>
    <cellStyle name="Header2 2" xfId="3405" xr:uid="{00000000-0005-0000-0000-0000390D0000}"/>
    <cellStyle name="Heading" xfId="3406" xr:uid="{00000000-0005-0000-0000-00003A0D0000}"/>
    <cellStyle name="Heading 1 2" xfId="3407" xr:uid="{00000000-0005-0000-0000-00003B0D0000}"/>
    <cellStyle name="Heading 1 3" xfId="3408" xr:uid="{00000000-0005-0000-0000-00003C0D0000}"/>
    <cellStyle name="Heading 1 4" xfId="3409" xr:uid="{00000000-0005-0000-0000-00003D0D0000}"/>
    <cellStyle name="Heading 1 5" xfId="3410" xr:uid="{00000000-0005-0000-0000-00003E0D0000}"/>
    <cellStyle name="Heading 1 6" xfId="3411" xr:uid="{00000000-0005-0000-0000-00003F0D0000}"/>
    <cellStyle name="Heading 1 7" xfId="3412" xr:uid="{00000000-0005-0000-0000-0000400D0000}"/>
    <cellStyle name="Heading 1 8" xfId="3413" xr:uid="{00000000-0005-0000-0000-0000410D0000}"/>
    <cellStyle name="Heading 1 Above" xfId="3414" xr:uid="{00000000-0005-0000-0000-0000420D0000}"/>
    <cellStyle name="Heading 1+" xfId="3415" xr:uid="{00000000-0005-0000-0000-0000430D0000}"/>
    <cellStyle name="Heading 10" xfId="3416" xr:uid="{00000000-0005-0000-0000-0000440D0000}"/>
    <cellStyle name="Heading 11" xfId="3417" xr:uid="{00000000-0005-0000-0000-0000450D0000}"/>
    <cellStyle name="Heading 12" xfId="3418" xr:uid="{00000000-0005-0000-0000-0000460D0000}"/>
    <cellStyle name="Heading 13" xfId="3419" xr:uid="{00000000-0005-0000-0000-0000470D0000}"/>
    <cellStyle name="Heading 14" xfId="3420" xr:uid="{00000000-0005-0000-0000-0000480D0000}"/>
    <cellStyle name="Heading 2 2" xfId="3421" xr:uid="{00000000-0005-0000-0000-0000490D0000}"/>
    <cellStyle name="Heading 2 3" xfId="3422" xr:uid="{00000000-0005-0000-0000-00004A0D0000}"/>
    <cellStyle name="Heading 2 4" xfId="3423" xr:uid="{00000000-0005-0000-0000-00004B0D0000}"/>
    <cellStyle name="Heading 2 5" xfId="3424" xr:uid="{00000000-0005-0000-0000-00004C0D0000}"/>
    <cellStyle name="Heading 2 6" xfId="3425" xr:uid="{00000000-0005-0000-0000-00004D0D0000}"/>
    <cellStyle name="Heading 2 7" xfId="3426" xr:uid="{00000000-0005-0000-0000-00004E0D0000}"/>
    <cellStyle name="Heading 2 8" xfId="3427" xr:uid="{00000000-0005-0000-0000-00004F0D0000}"/>
    <cellStyle name="Heading 2 Below" xfId="3428" xr:uid="{00000000-0005-0000-0000-0000500D0000}"/>
    <cellStyle name="Heading 2+" xfId="3429" xr:uid="{00000000-0005-0000-0000-0000510D0000}"/>
    <cellStyle name="Heading 3 2" xfId="3430" xr:uid="{00000000-0005-0000-0000-0000520D0000}"/>
    <cellStyle name="Heading 3+" xfId="3431" xr:uid="{00000000-0005-0000-0000-0000530D0000}"/>
    <cellStyle name="Heading 4 2" xfId="3432" xr:uid="{00000000-0005-0000-0000-0000540D0000}"/>
    <cellStyle name="Heading 5" xfId="3433" xr:uid="{00000000-0005-0000-0000-0000550D0000}"/>
    <cellStyle name="Heading 5 2" xfId="3434" xr:uid="{00000000-0005-0000-0000-0000560D0000}"/>
    <cellStyle name="Heading 5_Top 20-IR" xfId="3435" xr:uid="{00000000-0005-0000-0000-0000570D0000}"/>
    <cellStyle name="Heading 6" xfId="3436" xr:uid="{00000000-0005-0000-0000-0000580D0000}"/>
    <cellStyle name="Heading 6 2" xfId="3437" xr:uid="{00000000-0005-0000-0000-0000590D0000}"/>
    <cellStyle name="Heading 6_Top 20-IR" xfId="3438" xr:uid="{00000000-0005-0000-0000-00005A0D0000}"/>
    <cellStyle name="Heading 7" xfId="3439" xr:uid="{00000000-0005-0000-0000-00005B0D0000}"/>
    <cellStyle name="Heading 7 2" xfId="3440" xr:uid="{00000000-0005-0000-0000-00005C0D0000}"/>
    <cellStyle name="Heading 7_Top 20-IR" xfId="3441" xr:uid="{00000000-0005-0000-0000-00005D0D0000}"/>
    <cellStyle name="Heading 8" xfId="3442" xr:uid="{00000000-0005-0000-0000-00005E0D0000}"/>
    <cellStyle name="Heading 9" xfId="3443" xr:uid="{00000000-0005-0000-0000-00005F0D0000}"/>
    <cellStyle name="heading info" xfId="3444" xr:uid="{00000000-0005-0000-0000-0000600D0000}"/>
    <cellStyle name="Heading No Underline" xfId="3445" xr:uid="{00000000-0005-0000-0000-0000610D0000}"/>
    <cellStyle name="Heading With Underline" xfId="3446" xr:uid="{00000000-0005-0000-0000-0000620D0000}"/>
    <cellStyle name="HEADING1" xfId="3447" xr:uid="{00000000-0005-0000-0000-0000630D0000}"/>
    <cellStyle name="Heading1 2" xfId="3448" xr:uid="{00000000-0005-0000-0000-0000640D0000}"/>
    <cellStyle name="Heading1 3" xfId="3449" xr:uid="{00000000-0005-0000-0000-0000650D0000}"/>
    <cellStyle name="Heading1 4" xfId="3450" xr:uid="{00000000-0005-0000-0000-0000660D0000}"/>
    <cellStyle name="Heading1 5" xfId="3451" xr:uid="{00000000-0005-0000-0000-0000670D0000}"/>
    <cellStyle name="Heading1 6" xfId="3452" xr:uid="{00000000-0005-0000-0000-0000680D0000}"/>
    <cellStyle name="Heading1 7" xfId="3453" xr:uid="{00000000-0005-0000-0000-0000690D0000}"/>
    <cellStyle name="Heading1 8" xfId="3454" xr:uid="{00000000-0005-0000-0000-00006A0D0000}"/>
    <cellStyle name="HEADING2" xfId="3455" xr:uid="{00000000-0005-0000-0000-00006B0D0000}"/>
    <cellStyle name="Heading2 2" xfId="3456" xr:uid="{00000000-0005-0000-0000-00006C0D0000}"/>
    <cellStyle name="Heading2 3" xfId="3457" xr:uid="{00000000-0005-0000-0000-00006D0D0000}"/>
    <cellStyle name="Heading2 4" xfId="3458" xr:uid="{00000000-0005-0000-0000-00006E0D0000}"/>
    <cellStyle name="Heading2 5" xfId="3459" xr:uid="{00000000-0005-0000-0000-00006F0D0000}"/>
    <cellStyle name="Heading2 6" xfId="3460" xr:uid="{00000000-0005-0000-0000-0000700D0000}"/>
    <cellStyle name="Heading2 7" xfId="3461" xr:uid="{00000000-0005-0000-0000-0000710D0000}"/>
    <cellStyle name="Heading2 8" xfId="3462" xr:uid="{00000000-0005-0000-0000-0000720D0000}"/>
    <cellStyle name="HEADINGS" xfId="3463" xr:uid="{00000000-0005-0000-0000-0000730D0000}"/>
    <cellStyle name="HEADINGS 2" xfId="3464" xr:uid="{00000000-0005-0000-0000-0000740D0000}"/>
    <cellStyle name="HEADINGS 3" xfId="3465" xr:uid="{00000000-0005-0000-0000-0000750D0000}"/>
    <cellStyle name="HEADINGS 4" xfId="3466" xr:uid="{00000000-0005-0000-0000-0000760D0000}"/>
    <cellStyle name="HEADINGS 5" xfId="3467" xr:uid="{00000000-0005-0000-0000-0000770D0000}"/>
    <cellStyle name="HEADINGS 6" xfId="3468" xr:uid="{00000000-0005-0000-0000-0000780D0000}"/>
    <cellStyle name="HEADINGS 7" xfId="3469" xr:uid="{00000000-0005-0000-0000-0000790D0000}"/>
    <cellStyle name="HEADINGS 8" xfId="3470" xr:uid="{00000000-0005-0000-0000-00007A0D0000}"/>
    <cellStyle name="Headings- Other" xfId="3471" xr:uid="{00000000-0005-0000-0000-00007B0D0000}"/>
    <cellStyle name="HEADINGS_05 SA Key Trend Data" xfId="3472" xr:uid="{00000000-0005-0000-0000-00007C0D0000}"/>
    <cellStyle name="HEADINGSTOP" xfId="3473" xr:uid="{00000000-0005-0000-0000-00007D0D0000}"/>
    <cellStyle name="HEADINGSTOP 2" xfId="3474" xr:uid="{00000000-0005-0000-0000-00007E0D0000}"/>
    <cellStyle name="HEADINGSTOP 3" xfId="3475" xr:uid="{00000000-0005-0000-0000-00007F0D0000}"/>
    <cellStyle name="HEADINGSTOP 4" xfId="3476" xr:uid="{00000000-0005-0000-0000-0000800D0000}"/>
    <cellStyle name="HEADINGSTOP 5" xfId="3477" xr:uid="{00000000-0005-0000-0000-0000810D0000}"/>
    <cellStyle name="HEADINGSTOP 6" xfId="3478" xr:uid="{00000000-0005-0000-0000-0000820D0000}"/>
    <cellStyle name="HEADINGSTOP 7" xfId="3479" xr:uid="{00000000-0005-0000-0000-0000830D0000}"/>
    <cellStyle name="HEADINGSTOP 8" xfId="3480" xr:uid="{00000000-0005-0000-0000-0000840D0000}"/>
    <cellStyle name="Hidden" xfId="3481" xr:uid="{00000000-0005-0000-0000-0000850D0000}"/>
    <cellStyle name="HIGHLIGHT" xfId="3482" xr:uid="{00000000-0005-0000-0000-0000860D0000}"/>
    <cellStyle name="HIGHLIGHT 2" xfId="3483" xr:uid="{00000000-0005-0000-0000-0000870D0000}"/>
    <cellStyle name="HITLIST" xfId="3484" xr:uid="{00000000-0005-0000-0000-0000880D0000}"/>
    <cellStyle name="Hyperlink" xfId="276" builtinId="8"/>
    <cellStyle name="Hyperlink 2" xfId="266" xr:uid="{00000000-0005-0000-0000-00008A0D0000}"/>
    <cellStyle name="Hyperlink 2 2" xfId="3485" xr:uid="{00000000-0005-0000-0000-00008B0D0000}"/>
    <cellStyle name="imp-pr-item" xfId="3486" xr:uid="{00000000-0005-0000-0000-00008C0D0000}"/>
    <cellStyle name="imp-pr-item 2" xfId="3487" xr:uid="{00000000-0005-0000-0000-00008D0D0000}"/>
    <cellStyle name="Input [yellow]" xfId="3488" xr:uid="{00000000-0005-0000-0000-00008E0D0000}"/>
    <cellStyle name="Input 0" xfId="3489" xr:uid="{00000000-0005-0000-0000-00008F0D0000}"/>
    <cellStyle name="Input 2" xfId="3490" xr:uid="{00000000-0005-0000-0000-0000900D0000}"/>
    <cellStyle name="Input Cell" xfId="3491" xr:uid="{00000000-0005-0000-0000-0000910D0000}"/>
    <cellStyle name="Input Cells" xfId="3492" xr:uid="{00000000-0005-0000-0000-0000920D0000}"/>
    <cellStyle name="Input Cells 10" xfId="3493" xr:uid="{00000000-0005-0000-0000-0000930D0000}"/>
    <cellStyle name="Input Cells 11" xfId="3494" xr:uid="{00000000-0005-0000-0000-0000940D0000}"/>
    <cellStyle name="Input Cells 2" xfId="3495" xr:uid="{00000000-0005-0000-0000-0000950D0000}"/>
    <cellStyle name="Input Cells 3" xfId="3496" xr:uid="{00000000-0005-0000-0000-0000960D0000}"/>
    <cellStyle name="Input Cells 4" xfId="3497" xr:uid="{00000000-0005-0000-0000-0000970D0000}"/>
    <cellStyle name="Input Cells 5" xfId="3498" xr:uid="{00000000-0005-0000-0000-0000980D0000}"/>
    <cellStyle name="Input Cells 6" xfId="3499" xr:uid="{00000000-0005-0000-0000-0000990D0000}"/>
    <cellStyle name="Input Cells 7" xfId="3500" xr:uid="{00000000-0005-0000-0000-00009A0D0000}"/>
    <cellStyle name="Input Cells 8" xfId="3501" xr:uid="{00000000-0005-0000-0000-00009B0D0000}"/>
    <cellStyle name="Input Cells 9" xfId="3502" xr:uid="{00000000-0005-0000-0000-00009C0D0000}"/>
    <cellStyle name="Input Currency" xfId="3503" xr:uid="{00000000-0005-0000-0000-00009D0D0000}"/>
    <cellStyle name="Input Currency 0" xfId="3504" xr:uid="{00000000-0005-0000-0000-00009E0D0000}"/>
    <cellStyle name="Input Currency 2" xfId="3505" xr:uid="{00000000-0005-0000-0000-00009F0D0000}"/>
    <cellStyle name="Input Currency_HC_paradise" xfId="3506" xr:uid="{00000000-0005-0000-0000-0000A00D0000}"/>
    <cellStyle name="Input Date" xfId="3507" xr:uid="{00000000-0005-0000-0000-0000A10D0000}"/>
    <cellStyle name="Input Fixed [0]" xfId="3508" xr:uid="{00000000-0005-0000-0000-0000A20D0000}"/>
    <cellStyle name="Input Multiple" xfId="3509" xr:uid="{00000000-0005-0000-0000-0000A30D0000}"/>
    <cellStyle name="Input Normal" xfId="3510" xr:uid="{00000000-0005-0000-0000-0000A40D0000}"/>
    <cellStyle name="Input Normal [0]" xfId="3511" xr:uid="{00000000-0005-0000-0000-0000A50D0000}"/>
    <cellStyle name="Input Normal Black" xfId="3512" xr:uid="{00000000-0005-0000-0000-0000A60D0000}"/>
    <cellStyle name="Input Normal_HC_paradise" xfId="3513" xr:uid="{00000000-0005-0000-0000-0000A70D0000}"/>
    <cellStyle name="Input Percent" xfId="3514" xr:uid="{00000000-0005-0000-0000-0000A80D0000}"/>
    <cellStyle name="Input Percent [2]" xfId="3515" xr:uid="{00000000-0005-0000-0000-0000A90D0000}"/>
    <cellStyle name="Input Percent Black" xfId="3516" xr:uid="{00000000-0005-0000-0000-0000AA0D0000}"/>
    <cellStyle name="Input Percent_HC_paradise" xfId="3517" xr:uid="{00000000-0005-0000-0000-0000AB0D0000}"/>
    <cellStyle name="Input Titles" xfId="3518" xr:uid="{00000000-0005-0000-0000-0000AC0D0000}"/>
    <cellStyle name="Input Titles Black" xfId="3519" xr:uid="{00000000-0005-0000-0000-0000AD0D0000}"/>
    <cellStyle name="Input Years" xfId="3520" xr:uid="{00000000-0005-0000-0000-0000AE0D0000}"/>
    <cellStyle name="InputCurrency" xfId="3521" xr:uid="{00000000-0005-0000-0000-0000AF0D0000}"/>
    <cellStyle name="InputCurrency2" xfId="3522" xr:uid="{00000000-0005-0000-0000-0000B00D0000}"/>
    <cellStyle name="InputDateDMth" xfId="3523" xr:uid="{00000000-0005-0000-0000-0000B10D0000}"/>
    <cellStyle name="InputDateNorm" xfId="3524" xr:uid="{00000000-0005-0000-0000-0000B20D0000}"/>
    <cellStyle name="InputMultiple1" xfId="3525" xr:uid="{00000000-0005-0000-0000-0000B30D0000}"/>
    <cellStyle name="InputPercent1" xfId="3526" xr:uid="{00000000-0005-0000-0000-0000B40D0000}"/>
    <cellStyle name="InputUlineNumeric" xfId="3527" xr:uid="{00000000-0005-0000-0000-0000B50D0000}"/>
    <cellStyle name="InsightDateStyle" xfId="3528" xr:uid="{00000000-0005-0000-0000-0000B60D0000}"/>
    <cellStyle name="InsightNumberStyle" xfId="3529" xr:uid="{00000000-0005-0000-0000-0000B70D0000}"/>
    <cellStyle name="inverted heading" xfId="3530" xr:uid="{00000000-0005-0000-0000-0000B80D0000}"/>
    <cellStyle name="inverted heading 2" xfId="3531" xr:uid="{00000000-0005-0000-0000-0000B90D0000}"/>
    <cellStyle name="Jason" xfId="3532" xr:uid="{00000000-0005-0000-0000-0000BA0D0000}"/>
    <cellStyle name="Jun" xfId="3533" xr:uid="{00000000-0005-0000-0000-0000BB0D0000}"/>
    <cellStyle name="Jun 10" xfId="3534" xr:uid="{00000000-0005-0000-0000-0000BC0D0000}"/>
    <cellStyle name="Jun 10 2" xfId="3535" xr:uid="{00000000-0005-0000-0000-0000BD0D0000}"/>
    <cellStyle name="Jun 10_Top 20-IR" xfId="3536" xr:uid="{00000000-0005-0000-0000-0000BE0D0000}"/>
    <cellStyle name="Jun 11" xfId="3537" xr:uid="{00000000-0005-0000-0000-0000BF0D0000}"/>
    <cellStyle name="Jun 11 2" xfId="3538" xr:uid="{00000000-0005-0000-0000-0000C00D0000}"/>
    <cellStyle name="Jun 11_Top 20-IR" xfId="3539" xr:uid="{00000000-0005-0000-0000-0000C10D0000}"/>
    <cellStyle name="Jun 2" xfId="3540" xr:uid="{00000000-0005-0000-0000-0000C20D0000}"/>
    <cellStyle name="Jun 2 2" xfId="3541" xr:uid="{00000000-0005-0000-0000-0000C30D0000}"/>
    <cellStyle name="Jun 2_Top 20-IR" xfId="3542" xr:uid="{00000000-0005-0000-0000-0000C40D0000}"/>
    <cellStyle name="Jun 3" xfId="3543" xr:uid="{00000000-0005-0000-0000-0000C50D0000}"/>
    <cellStyle name="Jun 3 2" xfId="3544" xr:uid="{00000000-0005-0000-0000-0000C60D0000}"/>
    <cellStyle name="Jun 3_Top 20-IR" xfId="3545" xr:uid="{00000000-0005-0000-0000-0000C70D0000}"/>
    <cellStyle name="Jun 4" xfId="3546" xr:uid="{00000000-0005-0000-0000-0000C80D0000}"/>
    <cellStyle name="Jun 4 2" xfId="3547" xr:uid="{00000000-0005-0000-0000-0000C90D0000}"/>
    <cellStyle name="Jun 4_Top 20-IR" xfId="3548" xr:uid="{00000000-0005-0000-0000-0000CA0D0000}"/>
    <cellStyle name="Jun 5" xfId="3549" xr:uid="{00000000-0005-0000-0000-0000CB0D0000}"/>
    <cellStyle name="Jun 5 2" xfId="3550" xr:uid="{00000000-0005-0000-0000-0000CC0D0000}"/>
    <cellStyle name="Jun 5_Top 20-IR" xfId="3551" xr:uid="{00000000-0005-0000-0000-0000CD0D0000}"/>
    <cellStyle name="Jun 6" xfId="3552" xr:uid="{00000000-0005-0000-0000-0000CE0D0000}"/>
    <cellStyle name="Jun 6 2" xfId="3553" xr:uid="{00000000-0005-0000-0000-0000CF0D0000}"/>
    <cellStyle name="Jun 6_Top 20-IR" xfId="3554" xr:uid="{00000000-0005-0000-0000-0000D00D0000}"/>
    <cellStyle name="Jun 7" xfId="3555" xr:uid="{00000000-0005-0000-0000-0000D10D0000}"/>
    <cellStyle name="Jun 7 2" xfId="3556" xr:uid="{00000000-0005-0000-0000-0000D20D0000}"/>
    <cellStyle name="Jun 7_Top 20-IR" xfId="3557" xr:uid="{00000000-0005-0000-0000-0000D30D0000}"/>
    <cellStyle name="Jun 8" xfId="3558" xr:uid="{00000000-0005-0000-0000-0000D40D0000}"/>
    <cellStyle name="Jun 8 2" xfId="3559" xr:uid="{00000000-0005-0000-0000-0000D50D0000}"/>
    <cellStyle name="Jun 8_Top 20-IR" xfId="3560" xr:uid="{00000000-0005-0000-0000-0000D60D0000}"/>
    <cellStyle name="Jun 9" xfId="3561" xr:uid="{00000000-0005-0000-0000-0000D70D0000}"/>
    <cellStyle name="Jun 9 2" xfId="3562" xr:uid="{00000000-0005-0000-0000-0000D80D0000}"/>
    <cellStyle name="Jun 9_Top 20-IR" xfId="3563" xr:uid="{00000000-0005-0000-0000-0000D90D0000}"/>
    <cellStyle name="Jun_Top 20-IR (WD+1&amp;+2)" xfId="3564" xr:uid="{00000000-0005-0000-0000-0000DA0D0000}"/>
    <cellStyle name="kd" xfId="3565" xr:uid="{00000000-0005-0000-0000-0000DB0D0000}"/>
    <cellStyle name="Komma_Victor_Quarter-pack addition" xfId="3566" xr:uid="{00000000-0005-0000-0000-0000DC0D0000}"/>
    <cellStyle name="Legato CPL Master Cover" xfId="3567" xr:uid="{00000000-0005-0000-0000-0000DD0D0000}"/>
    <cellStyle name="LineItemPrompt" xfId="3568" xr:uid="{00000000-0005-0000-0000-0000DE0D0000}"/>
    <cellStyle name="LineItemPrompt 2" xfId="3569" xr:uid="{00000000-0005-0000-0000-0000DF0D0000}"/>
    <cellStyle name="LineItemValue" xfId="3570" xr:uid="{00000000-0005-0000-0000-0000E00D0000}"/>
    <cellStyle name="LineItemValue 2" xfId="3571" xr:uid="{00000000-0005-0000-0000-0000E10D0000}"/>
    <cellStyle name="Link Currency (0)" xfId="3572" xr:uid="{00000000-0005-0000-0000-0000E20D0000}"/>
    <cellStyle name="Link Currency (0) 10" xfId="3573" xr:uid="{00000000-0005-0000-0000-0000E30D0000}"/>
    <cellStyle name="Link Currency (0) 11" xfId="3574" xr:uid="{00000000-0005-0000-0000-0000E40D0000}"/>
    <cellStyle name="Link Currency (0) 2" xfId="3575" xr:uid="{00000000-0005-0000-0000-0000E50D0000}"/>
    <cellStyle name="Link Currency (0) 3" xfId="3576" xr:uid="{00000000-0005-0000-0000-0000E60D0000}"/>
    <cellStyle name="Link Currency (0) 4" xfId="3577" xr:uid="{00000000-0005-0000-0000-0000E70D0000}"/>
    <cellStyle name="Link Currency (0) 5" xfId="3578" xr:uid="{00000000-0005-0000-0000-0000E80D0000}"/>
    <cellStyle name="Link Currency (0) 6" xfId="3579" xr:uid="{00000000-0005-0000-0000-0000E90D0000}"/>
    <cellStyle name="Link Currency (0) 7" xfId="3580" xr:uid="{00000000-0005-0000-0000-0000EA0D0000}"/>
    <cellStyle name="Link Currency (0) 8" xfId="3581" xr:uid="{00000000-0005-0000-0000-0000EB0D0000}"/>
    <cellStyle name="Link Currency (0) 9" xfId="3582" xr:uid="{00000000-0005-0000-0000-0000EC0D0000}"/>
    <cellStyle name="Link Currency (2)" xfId="3583" xr:uid="{00000000-0005-0000-0000-0000ED0D0000}"/>
    <cellStyle name="Link Currency (2) 10" xfId="3584" xr:uid="{00000000-0005-0000-0000-0000EE0D0000}"/>
    <cellStyle name="Link Currency (2) 11" xfId="3585" xr:uid="{00000000-0005-0000-0000-0000EF0D0000}"/>
    <cellStyle name="Link Currency (2) 2" xfId="3586" xr:uid="{00000000-0005-0000-0000-0000F00D0000}"/>
    <cellStyle name="Link Currency (2) 3" xfId="3587" xr:uid="{00000000-0005-0000-0000-0000F10D0000}"/>
    <cellStyle name="Link Currency (2) 4" xfId="3588" xr:uid="{00000000-0005-0000-0000-0000F20D0000}"/>
    <cellStyle name="Link Currency (2) 5" xfId="3589" xr:uid="{00000000-0005-0000-0000-0000F30D0000}"/>
    <cellStyle name="Link Currency (2) 6" xfId="3590" xr:uid="{00000000-0005-0000-0000-0000F40D0000}"/>
    <cellStyle name="Link Currency (2) 7" xfId="3591" xr:uid="{00000000-0005-0000-0000-0000F50D0000}"/>
    <cellStyle name="Link Currency (2) 8" xfId="3592" xr:uid="{00000000-0005-0000-0000-0000F60D0000}"/>
    <cellStyle name="Link Currency (2) 9" xfId="3593" xr:uid="{00000000-0005-0000-0000-0000F70D0000}"/>
    <cellStyle name="Link Units (0)" xfId="3594" xr:uid="{00000000-0005-0000-0000-0000F80D0000}"/>
    <cellStyle name="Link Units (0) 10" xfId="3595" xr:uid="{00000000-0005-0000-0000-0000F90D0000}"/>
    <cellStyle name="Link Units (0) 11" xfId="3596" xr:uid="{00000000-0005-0000-0000-0000FA0D0000}"/>
    <cellStyle name="Link Units (0) 2" xfId="3597" xr:uid="{00000000-0005-0000-0000-0000FB0D0000}"/>
    <cellStyle name="Link Units (0) 3" xfId="3598" xr:uid="{00000000-0005-0000-0000-0000FC0D0000}"/>
    <cellStyle name="Link Units (0) 4" xfId="3599" xr:uid="{00000000-0005-0000-0000-0000FD0D0000}"/>
    <cellStyle name="Link Units (0) 5" xfId="3600" xr:uid="{00000000-0005-0000-0000-0000FE0D0000}"/>
    <cellStyle name="Link Units (0) 6" xfId="3601" xr:uid="{00000000-0005-0000-0000-0000FF0D0000}"/>
    <cellStyle name="Link Units (0) 7" xfId="3602" xr:uid="{00000000-0005-0000-0000-0000000E0000}"/>
    <cellStyle name="Link Units (0) 8" xfId="3603" xr:uid="{00000000-0005-0000-0000-0000010E0000}"/>
    <cellStyle name="Link Units (0) 9" xfId="3604" xr:uid="{00000000-0005-0000-0000-0000020E0000}"/>
    <cellStyle name="Link Units (1)" xfId="3605" xr:uid="{00000000-0005-0000-0000-0000030E0000}"/>
    <cellStyle name="Link Units (1) 10" xfId="3606" xr:uid="{00000000-0005-0000-0000-0000040E0000}"/>
    <cellStyle name="Link Units (1) 11" xfId="3607" xr:uid="{00000000-0005-0000-0000-0000050E0000}"/>
    <cellStyle name="Link Units (1) 2" xfId="3608" xr:uid="{00000000-0005-0000-0000-0000060E0000}"/>
    <cellStyle name="Link Units (1) 3" xfId="3609" xr:uid="{00000000-0005-0000-0000-0000070E0000}"/>
    <cellStyle name="Link Units (1) 4" xfId="3610" xr:uid="{00000000-0005-0000-0000-0000080E0000}"/>
    <cellStyle name="Link Units (1) 5" xfId="3611" xr:uid="{00000000-0005-0000-0000-0000090E0000}"/>
    <cellStyle name="Link Units (1) 6" xfId="3612" xr:uid="{00000000-0005-0000-0000-00000A0E0000}"/>
    <cellStyle name="Link Units (1) 7" xfId="3613" xr:uid="{00000000-0005-0000-0000-00000B0E0000}"/>
    <cellStyle name="Link Units (1) 8" xfId="3614" xr:uid="{00000000-0005-0000-0000-00000C0E0000}"/>
    <cellStyle name="Link Units (1) 9" xfId="3615" xr:uid="{00000000-0005-0000-0000-00000D0E0000}"/>
    <cellStyle name="Link Units (2)" xfId="3616" xr:uid="{00000000-0005-0000-0000-00000E0E0000}"/>
    <cellStyle name="Link Units (2) 10" xfId="3617" xr:uid="{00000000-0005-0000-0000-00000F0E0000}"/>
    <cellStyle name="Link Units (2) 11" xfId="3618" xr:uid="{00000000-0005-0000-0000-0000100E0000}"/>
    <cellStyle name="Link Units (2) 2" xfId="3619" xr:uid="{00000000-0005-0000-0000-0000110E0000}"/>
    <cellStyle name="Link Units (2) 3" xfId="3620" xr:uid="{00000000-0005-0000-0000-0000120E0000}"/>
    <cellStyle name="Link Units (2) 4" xfId="3621" xr:uid="{00000000-0005-0000-0000-0000130E0000}"/>
    <cellStyle name="Link Units (2) 5" xfId="3622" xr:uid="{00000000-0005-0000-0000-0000140E0000}"/>
    <cellStyle name="Link Units (2) 6" xfId="3623" xr:uid="{00000000-0005-0000-0000-0000150E0000}"/>
    <cellStyle name="Link Units (2) 7" xfId="3624" xr:uid="{00000000-0005-0000-0000-0000160E0000}"/>
    <cellStyle name="Link Units (2) 8" xfId="3625" xr:uid="{00000000-0005-0000-0000-0000170E0000}"/>
    <cellStyle name="Link Units (2) 9" xfId="3626" xr:uid="{00000000-0005-0000-0000-0000180E0000}"/>
    <cellStyle name="Linked Cell 2" xfId="3627" xr:uid="{00000000-0005-0000-0000-0000190E0000}"/>
    <cellStyle name="Linked Cells" xfId="3628" xr:uid="{00000000-0005-0000-0000-00001A0E0000}"/>
    <cellStyle name="Linked Cells 10" xfId="3629" xr:uid="{00000000-0005-0000-0000-00001B0E0000}"/>
    <cellStyle name="Linked Cells 11" xfId="3630" xr:uid="{00000000-0005-0000-0000-00001C0E0000}"/>
    <cellStyle name="Linked Cells 2" xfId="3631" xr:uid="{00000000-0005-0000-0000-00001D0E0000}"/>
    <cellStyle name="Linked Cells 3" xfId="3632" xr:uid="{00000000-0005-0000-0000-00001E0E0000}"/>
    <cellStyle name="Linked Cells 4" xfId="3633" xr:uid="{00000000-0005-0000-0000-00001F0E0000}"/>
    <cellStyle name="Linked Cells 5" xfId="3634" xr:uid="{00000000-0005-0000-0000-0000200E0000}"/>
    <cellStyle name="Linked Cells 6" xfId="3635" xr:uid="{00000000-0005-0000-0000-0000210E0000}"/>
    <cellStyle name="Linked Cells 7" xfId="3636" xr:uid="{00000000-0005-0000-0000-0000220E0000}"/>
    <cellStyle name="Linked Cells 8" xfId="3637" xr:uid="{00000000-0005-0000-0000-0000230E0000}"/>
    <cellStyle name="Linked Cells 9" xfId="3638" xr:uid="{00000000-0005-0000-0000-0000240E0000}"/>
    <cellStyle name="m-" xfId="3639" xr:uid="{00000000-0005-0000-0000-0000250E0000}"/>
    <cellStyle name="Message" xfId="3640" xr:uid="{00000000-0005-0000-0000-0000260E0000}"/>
    <cellStyle name="Millares [0]_10 AVERIAS MASIVAS + ANT" xfId="3641" xr:uid="{00000000-0005-0000-0000-0000270E0000}"/>
    <cellStyle name="Millares_BINV" xfId="3642" xr:uid="{00000000-0005-0000-0000-0000280E0000}"/>
    <cellStyle name="Milliers [0]_!!!GO" xfId="3643" xr:uid="{00000000-0005-0000-0000-0000290E0000}"/>
    <cellStyle name="Milliers_!!!GO" xfId="3644" xr:uid="{00000000-0005-0000-0000-00002A0E0000}"/>
    <cellStyle name="million$ (,1)" xfId="3645" xr:uid="{00000000-0005-0000-0000-00002B0E0000}"/>
    <cellStyle name="millions (,1)" xfId="3646" xr:uid="{00000000-0005-0000-0000-00002C0E0000}"/>
    <cellStyle name="Model" xfId="3647" xr:uid="{00000000-0005-0000-0000-00002D0E0000}"/>
    <cellStyle name="Moneda [0]_BINV" xfId="3648" xr:uid="{00000000-0005-0000-0000-00002E0E0000}"/>
    <cellStyle name="Moneda_BINV" xfId="3649" xr:uid="{00000000-0005-0000-0000-00002F0E0000}"/>
    <cellStyle name="Monétaire [0]_!!!GO" xfId="3650" xr:uid="{00000000-0005-0000-0000-0000300E0000}"/>
    <cellStyle name="Monétaire_!!!GO" xfId="3651" xr:uid="{00000000-0005-0000-0000-0000310E0000}"/>
    <cellStyle name="Month" xfId="3652" xr:uid="{00000000-0005-0000-0000-0000320E0000}"/>
    <cellStyle name="Monthly rate" xfId="3653" xr:uid="{00000000-0005-0000-0000-0000330E0000}"/>
    <cellStyle name="MS_English" xfId="3654" xr:uid="{00000000-0005-0000-0000-0000340E0000}"/>
    <cellStyle name="multiple" xfId="3655" xr:uid="{00000000-0005-0000-0000-0000350E0000}"/>
    <cellStyle name="Multiple1" xfId="3656" xr:uid="{00000000-0005-0000-0000-0000360E0000}"/>
    <cellStyle name="NA is zero" xfId="3657" xr:uid="{00000000-0005-0000-0000-0000370E0000}"/>
    <cellStyle name="Neutral 2" xfId="3658" xr:uid="{00000000-0005-0000-0000-0000380E0000}"/>
    <cellStyle name="new" xfId="3659" xr:uid="{00000000-0005-0000-0000-0000390E0000}"/>
    <cellStyle name="New Times Roman" xfId="3660" xr:uid="{00000000-0005-0000-0000-00003A0E0000}"/>
    <cellStyle name="new_Book1 (3)" xfId="3661" xr:uid="{00000000-0005-0000-0000-00003B0E0000}"/>
    <cellStyle name="NewModelFontColor" xfId="3662" xr:uid="{00000000-0005-0000-0000-00003C0E0000}"/>
    <cellStyle name="no dec" xfId="3663" xr:uid="{00000000-0005-0000-0000-00003D0E0000}"/>
    <cellStyle name="no dec 2" xfId="3664" xr:uid="{00000000-0005-0000-0000-00003E0E0000}"/>
    <cellStyle name="no dec 3" xfId="3665" xr:uid="{00000000-0005-0000-0000-00003F0E0000}"/>
    <cellStyle name="no dec 4" xfId="3666" xr:uid="{00000000-0005-0000-0000-0000400E0000}"/>
    <cellStyle name="no dec 5" xfId="3667" xr:uid="{00000000-0005-0000-0000-0000410E0000}"/>
    <cellStyle name="no dec 6" xfId="3668" xr:uid="{00000000-0005-0000-0000-0000420E0000}"/>
    <cellStyle name="no dec 7" xfId="3669" xr:uid="{00000000-0005-0000-0000-0000430E0000}"/>
    <cellStyle name="no dec 8" xfId="3670" xr:uid="{00000000-0005-0000-0000-0000440E0000}"/>
    <cellStyle name="Normal" xfId="0" builtinId="0"/>
    <cellStyle name="Normal - Style1" xfId="3671" xr:uid="{00000000-0005-0000-0000-0000460E0000}"/>
    <cellStyle name="Normal - Style1 2" xfId="3672" xr:uid="{00000000-0005-0000-0000-0000470E0000}"/>
    <cellStyle name="Normal [0]" xfId="3673" xr:uid="{00000000-0005-0000-0000-0000480E0000}"/>
    <cellStyle name="Normal [1]" xfId="3674" xr:uid="{00000000-0005-0000-0000-0000490E0000}"/>
    <cellStyle name="Normal [2]" xfId="3675" xr:uid="{00000000-0005-0000-0000-00004A0E0000}"/>
    <cellStyle name="Normal [3]" xfId="3676" xr:uid="{00000000-0005-0000-0000-00004B0E0000}"/>
    <cellStyle name="Normal 10" xfId="3677" xr:uid="{00000000-0005-0000-0000-00004C0E0000}"/>
    <cellStyle name="Normal 10 2" xfId="3678" xr:uid="{00000000-0005-0000-0000-00004D0E0000}"/>
    <cellStyle name="Normal 11" xfId="3679" xr:uid="{00000000-0005-0000-0000-00004E0E0000}"/>
    <cellStyle name="Normal 12" xfId="3680" xr:uid="{00000000-0005-0000-0000-00004F0E0000}"/>
    <cellStyle name="Normal 12 2" xfId="3681" xr:uid="{00000000-0005-0000-0000-0000500E0000}"/>
    <cellStyle name="Normal 13" xfId="3682" xr:uid="{00000000-0005-0000-0000-0000510E0000}"/>
    <cellStyle name="Normal 14" xfId="3683" xr:uid="{00000000-0005-0000-0000-0000520E0000}"/>
    <cellStyle name="Normal 15" xfId="3684" xr:uid="{00000000-0005-0000-0000-0000530E0000}"/>
    <cellStyle name="Normal 16" xfId="3685" xr:uid="{00000000-0005-0000-0000-0000540E0000}"/>
    <cellStyle name="Normal 17" xfId="3686" xr:uid="{00000000-0005-0000-0000-0000550E0000}"/>
    <cellStyle name="Normal 18" xfId="3687" xr:uid="{00000000-0005-0000-0000-0000560E0000}"/>
    <cellStyle name="Normal 19" xfId="3688" xr:uid="{00000000-0005-0000-0000-0000570E0000}"/>
    <cellStyle name="Normal 2" xfId="7" xr:uid="{00000000-0005-0000-0000-0000580E0000}"/>
    <cellStyle name="Normal 2 10" xfId="3689" xr:uid="{00000000-0005-0000-0000-0000590E0000}"/>
    <cellStyle name="Normal 2 11" xfId="3690" xr:uid="{00000000-0005-0000-0000-00005A0E0000}"/>
    <cellStyle name="Normal 2 12" xfId="3691" xr:uid="{00000000-0005-0000-0000-00005B0E0000}"/>
    <cellStyle name="Normal 2 13" xfId="3692" xr:uid="{00000000-0005-0000-0000-00005C0E0000}"/>
    <cellStyle name="Normal 2 2" xfId="3693" xr:uid="{00000000-0005-0000-0000-00005D0E0000}"/>
    <cellStyle name="Normal 2 2 2" xfId="3694" xr:uid="{00000000-0005-0000-0000-00005E0E0000}"/>
    <cellStyle name="Normal 2 2 2 2" xfId="3695" xr:uid="{00000000-0005-0000-0000-00005F0E0000}"/>
    <cellStyle name="Normal 2 2 2_Top 20-IR (WD+1&amp;+2)" xfId="3696" xr:uid="{00000000-0005-0000-0000-0000600E0000}"/>
    <cellStyle name="Normal 2 2_Top 20-IR (WD+1&amp;+2)" xfId="3697" xr:uid="{00000000-0005-0000-0000-0000610E0000}"/>
    <cellStyle name="Normal 2 3" xfId="3698" xr:uid="{00000000-0005-0000-0000-0000620E0000}"/>
    <cellStyle name="Normal 2 4" xfId="3699" xr:uid="{00000000-0005-0000-0000-0000630E0000}"/>
    <cellStyle name="Normal 2 5" xfId="3700" xr:uid="{00000000-0005-0000-0000-0000640E0000}"/>
    <cellStyle name="Normal 2 6" xfId="3701" xr:uid="{00000000-0005-0000-0000-0000650E0000}"/>
    <cellStyle name="Normal 2 7" xfId="3702" xr:uid="{00000000-0005-0000-0000-0000660E0000}"/>
    <cellStyle name="Normal 2 8" xfId="3703" xr:uid="{00000000-0005-0000-0000-0000670E0000}"/>
    <cellStyle name="Normal 2 9" xfId="3704" xr:uid="{00000000-0005-0000-0000-0000680E0000}"/>
    <cellStyle name="Normal 2_Top 20-IR (WD+1&amp;+2)" xfId="3705" xr:uid="{00000000-0005-0000-0000-0000690E0000}"/>
    <cellStyle name="Normal 20" xfId="3706" xr:uid="{00000000-0005-0000-0000-00006A0E0000}"/>
    <cellStyle name="Normal 21" xfId="3707" xr:uid="{00000000-0005-0000-0000-00006B0E0000}"/>
    <cellStyle name="Normal 22" xfId="3708" xr:uid="{00000000-0005-0000-0000-00006C0E0000}"/>
    <cellStyle name="Normal 23" xfId="3709" xr:uid="{00000000-0005-0000-0000-00006D0E0000}"/>
    <cellStyle name="Normal 24" xfId="3710" xr:uid="{00000000-0005-0000-0000-00006E0E0000}"/>
    <cellStyle name="Normal 25" xfId="3711" xr:uid="{00000000-0005-0000-0000-00006F0E0000}"/>
    <cellStyle name="Normal 26" xfId="3712" xr:uid="{00000000-0005-0000-0000-0000700E0000}"/>
    <cellStyle name="Normal 27" xfId="3713" xr:uid="{00000000-0005-0000-0000-0000710E0000}"/>
    <cellStyle name="Normal 28" xfId="3714" xr:uid="{00000000-0005-0000-0000-0000720E0000}"/>
    <cellStyle name="Normal 29" xfId="3715" xr:uid="{00000000-0005-0000-0000-0000730E0000}"/>
    <cellStyle name="Normal 3" xfId="118" xr:uid="{00000000-0005-0000-0000-0000740E0000}"/>
    <cellStyle name="Normal 3 2" xfId="267" xr:uid="{00000000-0005-0000-0000-0000750E0000}"/>
    <cellStyle name="Normal 3 2 2" xfId="268" xr:uid="{00000000-0005-0000-0000-0000760E0000}"/>
    <cellStyle name="Normal 3 2 2 2" xfId="3716" xr:uid="{00000000-0005-0000-0000-0000770E0000}"/>
    <cellStyle name="Normal 3 2 3" xfId="3717" xr:uid="{00000000-0005-0000-0000-0000780E0000}"/>
    <cellStyle name="Normal 3 3" xfId="136" xr:uid="{00000000-0005-0000-0000-0000790E0000}"/>
    <cellStyle name="Normal 3 3 2" xfId="3718" xr:uid="{00000000-0005-0000-0000-00007A0E0000}"/>
    <cellStyle name="Normal 3 4" xfId="269" xr:uid="{00000000-0005-0000-0000-00007B0E0000}"/>
    <cellStyle name="Normal 3 5" xfId="270" xr:uid="{00000000-0005-0000-0000-00007C0E0000}"/>
    <cellStyle name="Normal 30" xfId="3719" xr:uid="{00000000-0005-0000-0000-00007D0E0000}"/>
    <cellStyle name="Normal 31" xfId="3720" xr:uid="{00000000-0005-0000-0000-00007E0E0000}"/>
    <cellStyle name="Normal 32" xfId="3721" xr:uid="{00000000-0005-0000-0000-00007F0E0000}"/>
    <cellStyle name="Normal 4" xfId="271" xr:uid="{00000000-0005-0000-0000-0000800E0000}"/>
    <cellStyle name="Normal 4 2" xfId="3722" xr:uid="{00000000-0005-0000-0000-0000810E0000}"/>
    <cellStyle name="Normal 4 3" xfId="3723" xr:uid="{00000000-0005-0000-0000-0000820E0000}"/>
    <cellStyle name="Normal 4 4" xfId="3724" xr:uid="{00000000-0005-0000-0000-0000830E0000}"/>
    <cellStyle name="Normal 5" xfId="272" xr:uid="{00000000-0005-0000-0000-0000840E0000}"/>
    <cellStyle name="Normal 5 2" xfId="3725" xr:uid="{00000000-0005-0000-0000-0000850E0000}"/>
    <cellStyle name="Normal 5 2 2" xfId="3726" xr:uid="{00000000-0005-0000-0000-0000860E0000}"/>
    <cellStyle name="Normal 5 3" xfId="3727" xr:uid="{00000000-0005-0000-0000-0000870E0000}"/>
    <cellStyle name="Normal 5 4" xfId="3728" xr:uid="{00000000-0005-0000-0000-0000880E0000}"/>
    <cellStyle name="Normal 6" xfId="273" xr:uid="{00000000-0005-0000-0000-0000890E0000}"/>
    <cellStyle name="Normal 6 2" xfId="3729" xr:uid="{00000000-0005-0000-0000-00008A0E0000}"/>
    <cellStyle name="Normal 6 3" xfId="3730" xr:uid="{00000000-0005-0000-0000-00008B0E0000}"/>
    <cellStyle name="Normal 7" xfId="277" xr:uid="{00000000-0005-0000-0000-00008C0E0000}"/>
    <cellStyle name="Normal 7 2" xfId="3731" xr:uid="{00000000-0005-0000-0000-00008D0E0000}"/>
    <cellStyle name="Normal 7 2 2" xfId="3732" xr:uid="{00000000-0005-0000-0000-00008E0E0000}"/>
    <cellStyle name="Normal 7 3" xfId="3733" xr:uid="{00000000-0005-0000-0000-00008F0E0000}"/>
    <cellStyle name="Normal 7 4" xfId="3734" xr:uid="{00000000-0005-0000-0000-0000900E0000}"/>
    <cellStyle name="Normal 8" xfId="3735" xr:uid="{00000000-0005-0000-0000-0000910E0000}"/>
    <cellStyle name="Normal 9" xfId="3736" xr:uid="{00000000-0005-0000-0000-0000920E0000}"/>
    <cellStyle name="Normal 9 2" xfId="3737" xr:uid="{00000000-0005-0000-0000-0000930E0000}"/>
    <cellStyle name="Normal Bold" xfId="3738" xr:uid="{00000000-0005-0000-0000-0000940E0000}"/>
    <cellStyle name="Normal- no dec. only" xfId="3739" xr:uid="{00000000-0005-0000-0000-0000950E0000}"/>
    <cellStyle name="Normal- no dec. only 10" xfId="3740" xr:uid="{00000000-0005-0000-0000-0000960E0000}"/>
    <cellStyle name="Normal- no dec. only 10 2" xfId="3741" xr:uid="{00000000-0005-0000-0000-0000970E0000}"/>
    <cellStyle name="Normal- no dec. only 11" xfId="3742" xr:uid="{00000000-0005-0000-0000-0000980E0000}"/>
    <cellStyle name="Normal- no dec. only 11 2" xfId="3743" xr:uid="{00000000-0005-0000-0000-0000990E0000}"/>
    <cellStyle name="Normal- no dec. only 2" xfId="3744" xr:uid="{00000000-0005-0000-0000-00009A0E0000}"/>
    <cellStyle name="Normal- no dec. only 2 2" xfId="3745" xr:uid="{00000000-0005-0000-0000-00009B0E0000}"/>
    <cellStyle name="Normal- no dec. only 3" xfId="3746" xr:uid="{00000000-0005-0000-0000-00009C0E0000}"/>
    <cellStyle name="Normal- no dec. only 3 2" xfId="3747" xr:uid="{00000000-0005-0000-0000-00009D0E0000}"/>
    <cellStyle name="Normal- no dec. only 4" xfId="3748" xr:uid="{00000000-0005-0000-0000-00009E0E0000}"/>
    <cellStyle name="Normal- no dec. only 4 2" xfId="3749" xr:uid="{00000000-0005-0000-0000-00009F0E0000}"/>
    <cellStyle name="Normal- no dec. only 5" xfId="3750" xr:uid="{00000000-0005-0000-0000-0000A00E0000}"/>
    <cellStyle name="Normal- no dec. only 5 2" xfId="3751" xr:uid="{00000000-0005-0000-0000-0000A10E0000}"/>
    <cellStyle name="Normal- no dec. only 6" xfId="3752" xr:uid="{00000000-0005-0000-0000-0000A20E0000}"/>
    <cellStyle name="Normal- no dec. only 6 2" xfId="3753" xr:uid="{00000000-0005-0000-0000-0000A30E0000}"/>
    <cellStyle name="Normal- no dec. only 7" xfId="3754" xr:uid="{00000000-0005-0000-0000-0000A40E0000}"/>
    <cellStyle name="Normal- no dec. only 7 2" xfId="3755" xr:uid="{00000000-0005-0000-0000-0000A50E0000}"/>
    <cellStyle name="Normal- no dec. only 8" xfId="3756" xr:uid="{00000000-0005-0000-0000-0000A60E0000}"/>
    <cellStyle name="Normal- no dec. only 8 2" xfId="3757" xr:uid="{00000000-0005-0000-0000-0000A70E0000}"/>
    <cellStyle name="Normal- no dec. only 9" xfId="3758" xr:uid="{00000000-0005-0000-0000-0000A80E0000}"/>
    <cellStyle name="Normal- no dec. only 9 2" xfId="3759" xr:uid="{00000000-0005-0000-0000-0000A90E0000}"/>
    <cellStyle name="Normal Pct" xfId="3760" xr:uid="{00000000-0005-0000-0000-0000AA0E0000}"/>
    <cellStyle name="Normal_LC_OIforecast_BB_USconec" xfId="8" xr:uid="{00000000-0005-0000-0000-0000AB0E0000}"/>
    <cellStyle name="Normal-1 decimal" xfId="3761" xr:uid="{00000000-0005-0000-0000-0000AC0E0000}"/>
    <cellStyle name="Normal-1 decimal 2" xfId="3762" xr:uid="{00000000-0005-0000-0000-0000AD0E0000}"/>
    <cellStyle name="Normal-1 decimal 2 2" xfId="3763" xr:uid="{00000000-0005-0000-0000-0000AE0E0000}"/>
    <cellStyle name="Normal-1 decimal 2 3" xfId="3764" xr:uid="{00000000-0005-0000-0000-0000AF0E0000}"/>
    <cellStyle name="Normal-1 decimal 2 4" xfId="3765" xr:uid="{00000000-0005-0000-0000-0000B00E0000}"/>
    <cellStyle name="Normal-1 decimal 3" xfId="3766" xr:uid="{00000000-0005-0000-0000-0000B10E0000}"/>
    <cellStyle name="Normal-1 decimal 3 2" xfId="3767" xr:uid="{00000000-0005-0000-0000-0000B20E0000}"/>
    <cellStyle name="Normal-1 decimal 3 3" xfId="3768" xr:uid="{00000000-0005-0000-0000-0000B30E0000}"/>
    <cellStyle name="Normal-1 decimal 3 4" xfId="3769" xr:uid="{00000000-0005-0000-0000-0000B40E0000}"/>
    <cellStyle name="Normal-1 decimal 4" xfId="3770" xr:uid="{00000000-0005-0000-0000-0000B50E0000}"/>
    <cellStyle name="Normal-1 decimal 4 2" xfId="3771" xr:uid="{00000000-0005-0000-0000-0000B60E0000}"/>
    <cellStyle name="Normal-1 decimal 4 3" xfId="3772" xr:uid="{00000000-0005-0000-0000-0000B70E0000}"/>
    <cellStyle name="Normal-1 decimal 4 4" xfId="3773" xr:uid="{00000000-0005-0000-0000-0000B80E0000}"/>
    <cellStyle name="Normal-1 decimal 5" xfId="3774" xr:uid="{00000000-0005-0000-0000-0000B90E0000}"/>
    <cellStyle name="Normal-1 decimal 6" xfId="3775" xr:uid="{00000000-0005-0000-0000-0000BA0E0000}"/>
    <cellStyle name="Normal-1 decimal 7" xfId="3776" xr:uid="{00000000-0005-0000-0000-0000BB0E0000}"/>
    <cellStyle name="Normal-1 decimal 8" xfId="3777" xr:uid="{00000000-0005-0000-0000-0000BC0E0000}"/>
    <cellStyle name="Normal2" xfId="3778" xr:uid="{00000000-0005-0000-0000-0000BD0E0000}"/>
    <cellStyle name="NormalGB" xfId="3779" xr:uid="{00000000-0005-0000-0000-0000BE0E0000}"/>
    <cellStyle name="Normal-HelBold" xfId="3780" xr:uid="{00000000-0005-0000-0000-0000BF0E0000}"/>
    <cellStyle name="Normal-HelUnderline" xfId="3781" xr:uid="{00000000-0005-0000-0000-0000C00E0000}"/>
    <cellStyle name="Normal-Helvetica" xfId="3782" xr:uid="{00000000-0005-0000-0000-0000C10E0000}"/>
    <cellStyle name="Note 2" xfId="3783" xr:uid="{00000000-0005-0000-0000-0000C20E0000}"/>
    <cellStyle name="num.dollar" xfId="3784" xr:uid="{00000000-0005-0000-0000-0000C30E0000}"/>
    <cellStyle name="num2" xfId="3785" xr:uid="{00000000-0005-0000-0000-0000C40E0000}"/>
    <cellStyle name="Number" xfId="3786" xr:uid="{00000000-0005-0000-0000-0000C50E0000}"/>
    <cellStyle name="number (0)" xfId="3787" xr:uid="{00000000-0005-0000-0000-0000C60E0000}"/>
    <cellStyle name="number (0) 10" xfId="3788" xr:uid="{00000000-0005-0000-0000-0000C70E0000}"/>
    <cellStyle name="number (0) 11" xfId="3789" xr:uid="{00000000-0005-0000-0000-0000C80E0000}"/>
    <cellStyle name="number (0) 12" xfId="3790" xr:uid="{00000000-0005-0000-0000-0000C90E0000}"/>
    <cellStyle name="number (0) 13" xfId="3791" xr:uid="{00000000-0005-0000-0000-0000CA0E0000}"/>
    <cellStyle name="number (0) 14" xfId="3792" xr:uid="{00000000-0005-0000-0000-0000CB0E0000}"/>
    <cellStyle name="number (0) 15" xfId="3793" xr:uid="{00000000-0005-0000-0000-0000CC0E0000}"/>
    <cellStyle name="number (0) 16" xfId="3794" xr:uid="{00000000-0005-0000-0000-0000CD0E0000}"/>
    <cellStyle name="number (0) 17" xfId="3795" xr:uid="{00000000-0005-0000-0000-0000CE0E0000}"/>
    <cellStyle name="number (0) 18" xfId="3796" xr:uid="{00000000-0005-0000-0000-0000CF0E0000}"/>
    <cellStyle name="number (0) 19" xfId="3797" xr:uid="{00000000-0005-0000-0000-0000D00E0000}"/>
    <cellStyle name="number (0) 2" xfId="3798" xr:uid="{00000000-0005-0000-0000-0000D10E0000}"/>
    <cellStyle name="number (0) 20" xfId="3799" xr:uid="{00000000-0005-0000-0000-0000D20E0000}"/>
    <cellStyle name="number (0) 21" xfId="3800" xr:uid="{00000000-0005-0000-0000-0000D30E0000}"/>
    <cellStyle name="number (0) 22" xfId="3801" xr:uid="{00000000-0005-0000-0000-0000D40E0000}"/>
    <cellStyle name="number (0) 23" xfId="3802" xr:uid="{00000000-0005-0000-0000-0000D50E0000}"/>
    <cellStyle name="number (0) 24" xfId="3803" xr:uid="{00000000-0005-0000-0000-0000D60E0000}"/>
    <cellStyle name="number (0) 25" xfId="3804" xr:uid="{00000000-0005-0000-0000-0000D70E0000}"/>
    <cellStyle name="number (0) 26" xfId="3805" xr:uid="{00000000-0005-0000-0000-0000D80E0000}"/>
    <cellStyle name="number (0) 27" xfId="3806" xr:uid="{00000000-0005-0000-0000-0000D90E0000}"/>
    <cellStyle name="number (0) 28" xfId="3807" xr:uid="{00000000-0005-0000-0000-0000DA0E0000}"/>
    <cellStyle name="number (0) 29" xfId="3808" xr:uid="{00000000-0005-0000-0000-0000DB0E0000}"/>
    <cellStyle name="number (0) 3" xfId="3809" xr:uid="{00000000-0005-0000-0000-0000DC0E0000}"/>
    <cellStyle name="number (0) 30" xfId="3810" xr:uid="{00000000-0005-0000-0000-0000DD0E0000}"/>
    <cellStyle name="number (0) 4" xfId="3811" xr:uid="{00000000-0005-0000-0000-0000DE0E0000}"/>
    <cellStyle name="number (0) 5" xfId="3812" xr:uid="{00000000-0005-0000-0000-0000DF0E0000}"/>
    <cellStyle name="number (0) 6" xfId="3813" xr:uid="{00000000-0005-0000-0000-0000E00E0000}"/>
    <cellStyle name="number (0) 7" xfId="3814" xr:uid="{00000000-0005-0000-0000-0000E10E0000}"/>
    <cellStyle name="number (0) 8" xfId="3815" xr:uid="{00000000-0005-0000-0000-0000E20E0000}"/>
    <cellStyle name="number (0) 9" xfId="3816" xr:uid="{00000000-0005-0000-0000-0000E30E0000}"/>
    <cellStyle name="number (1)" xfId="3817" xr:uid="{00000000-0005-0000-0000-0000E40E0000}"/>
    <cellStyle name="number (1) 2" xfId="3818" xr:uid="{00000000-0005-0000-0000-0000E50E0000}"/>
    <cellStyle name="number (1) 3" xfId="3819" xr:uid="{00000000-0005-0000-0000-0000E60E0000}"/>
    <cellStyle name="number (1) 4" xfId="3820" xr:uid="{00000000-0005-0000-0000-0000E70E0000}"/>
    <cellStyle name="number (2)" xfId="3821" xr:uid="{00000000-0005-0000-0000-0000E80E0000}"/>
    <cellStyle name="number (2) 2" xfId="3822" xr:uid="{00000000-0005-0000-0000-0000E90E0000}"/>
    <cellStyle name="number (2) 3" xfId="3823" xr:uid="{00000000-0005-0000-0000-0000EA0E0000}"/>
    <cellStyle name="number (2) 4" xfId="3824" xr:uid="{00000000-0005-0000-0000-0000EB0E0000}"/>
    <cellStyle name="NumberDec2Bold" xfId="3825" xr:uid="{00000000-0005-0000-0000-0000EC0E0000}"/>
    <cellStyle name="NumberMichelle" xfId="3826" xr:uid="{00000000-0005-0000-0000-0000ED0E0000}"/>
    <cellStyle name="NumberMichelle 2" xfId="3827" xr:uid="{00000000-0005-0000-0000-0000EE0E0000}"/>
    <cellStyle name="NumberMichelle 3" xfId="3828" xr:uid="{00000000-0005-0000-0000-0000EF0E0000}"/>
    <cellStyle name="NumberMichelle 4" xfId="3829" xr:uid="{00000000-0005-0000-0000-0000F00E0000}"/>
    <cellStyle name="NumberMichelle 5" xfId="3830" xr:uid="{00000000-0005-0000-0000-0000F10E0000}"/>
    <cellStyle name="NumberMichelle 6" xfId="3831" xr:uid="{00000000-0005-0000-0000-0000F20E0000}"/>
    <cellStyle name="NumberMichelle 7" xfId="3832" xr:uid="{00000000-0005-0000-0000-0000F30E0000}"/>
    <cellStyle name="NumberMichelle 8" xfId="3833" xr:uid="{00000000-0005-0000-0000-0000F40E0000}"/>
    <cellStyle name="Numbers" xfId="3834" xr:uid="{00000000-0005-0000-0000-0000F50E0000}"/>
    <cellStyle name="Numbers - Bold" xfId="3835" xr:uid="{00000000-0005-0000-0000-0000F60E0000}"/>
    <cellStyle name="Numbers_Financial Model v6" xfId="3836" xr:uid="{00000000-0005-0000-0000-0000F70E0000}"/>
    <cellStyle name="Œ…‹æØ‚è [0.00]_!!!GO" xfId="3837" xr:uid="{00000000-0005-0000-0000-0000F80E0000}"/>
    <cellStyle name="Œ…‹æØ‚è_!!!GO" xfId="3838" xr:uid="{00000000-0005-0000-0000-0000F90E0000}"/>
    <cellStyle name="oft Excel]_x000d__x000a_Comment=The open=/f lines load custom functions into the Paste Function list._x000d__x000a_Maximized=3_x000d__x000a_Basics=1_x000d__x000a_D" xfId="3839" xr:uid="{00000000-0005-0000-0000-0000FA0E0000}"/>
    <cellStyle name="oft Word]_x000d__x000a_NoLongNetNames=Yes_x000d__x000a_USER-DOT-PATH=C:\MSOFFICE\WINWORD\TEMPLATE_x000d__x000a_WORKGROUP-DOT-PATH=K:\MSOFFICE\TEMPLATE\" xfId="3840" xr:uid="{00000000-0005-0000-0000-0000FB0E0000}"/>
    <cellStyle name="Output 2" xfId="3841" xr:uid="{00000000-0005-0000-0000-0000FC0E0000}"/>
    <cellStyle name="Output Amounts" xfId="3842" xr:uid="{00000000-0005-0000-0000-0000FD0E0000}"/>
    <cellStyle name="Output Column Headings" xfId="3843" xr:uid="{00000000-0005-0000-0000-0000FE0E0000}"/>
    <cellStyle name="Output Column Headings 2" xfId="3844" xr:uid="{00000000-0005-0000-0000-0000FF0E0000}"/>
    <cellStyle name="Output Line Items" xfId="3845" xr:uid="{00000000-0005-0000-0000-0000000F0000}"/>
    <cellStyle name="OUTPUT LINE ITEMS 2" xfId="3846" xr:uid="{00000000-0005-0000-0000-0000010F0000}"/>
    <cellStyle name="Output Report Heading" xfId="3847" xr:uid="{00000000-0005-0000-0000-0000020F0000}"/>
    <cellStyle name="Output Report Heading 2" xfId="3848" xr:uid="{00000000-0005-0000-0000-0000030F0000}"/>
    <cellStyle name="Output Report Title" xfId="3849" xr:uid="{00000000-0005-0000-0000-0000040F0000}"/>
    <cellStyle name="Output Report Title 2" xfId="3850" xr:uid="{00000000-0005-0000-0000-0000050F0000}"/>
    <cellStyle name="Overwrite" xfId="3851" xr:uid="{00000000-0005-0000-0000-0000060F0000}"/>
    <cellStyle name="Page Number" xfId="3852" xr:uid="{00000000-0005-0000-0000-0000070F0000}"/>
    <cellStyle name="PartnerONLYModelFontColor" xfId="3853" xr:uid="{00000000-0005-0000-0000-0000080F0000}"/>
    <cellStyle name="pb_table_format_highlight" xfId="3854" xr:uid="{00000000-0005-0000-0000-0000090F0000}"/>
    <cellStyle name="PBA_master" xfId="3855" xr:uid="{00000000-0005-0000-0000-00000A0F0000}"/>
    <cellStyle name="PBA-sub" xfId="3856" xr:uid="{00000000-0005-0000-0000-00000B0F0000}"/>
    <cellStyle name="per.style" xfId="3857" xr:uid="{00000000-0005-0000-0000-00000C0F0000}"/>
    <cellStyle name="per.style 2" xfId="3858" xr:uid="{00000000-0005-0000-0000-00000D0F0000}"/>
    <cellStyle name="per.style 3" xfId="3859" xr:uid="{00000000-0005-0000-0000-00000E0F0000}"/>
    <cellStyle name="per.style 4" xfId="3860" xr:uid="{00000000-0005-0000-0000-00000F0F0000}"/>
    <cellStyle name="per.style 5" xfId="3861" xr:uid="{00000000-0005-0000-0000-0000100F0000}"/>
    <cellStyle name="per.style 6" xfId="3862" xr:uid="{00000000-0005-0000-0000-0000110F0000}"/>
    <cellStyle name="per.style 7" xfId="3863" xr:uid="{00000000-0005-0000-0000-0000120F0000}"/>
    <cellStyle name="per.style 8" xfId="3864" xr:uid="{00000000-0005-0000-0000-0000130F0000}"/>
    <cellStyle name="Percen - Style1" xfId="3865" xr:uid="{00000000-0005-0000-0000-0000140F0000}"/>
    <cellStyle name="Percent" xfId="9" builtinId="5"/>
    <cellStyle name="Percent (0)" xfId="3866" xr:uid="{00000000-0005-0000-0000-0000160F0000}"/>
    <cellStyle name="percent (0) 2" xfId="3867" xr:uid="{00000000-0005-0000-0000-0000170F0000}"/>
    <cellStyle name="percent (0) 3" xfId="3868" xr:uid="{00000000-0005-0000-0000-0000180F0000}"/>
    <cellStyle name="percent (0) 4" xfId="3869" xr:uid="{00000000-0005-0000-0000-0000190F0000}"/>
    <cellStyle name="Percent (00)" xfId="3870" xr:uid="{00000000-0005-0000-0000-00001A0F0000}"/>
    <cellStyle name="percent (1)" xfId="3871" xr:uid="{00000000-0005-0000-0000-00001B0F0000}"/>
    <cellStyle name="percent (1) 10" xfId="3872" xr:uid="{00000000-0005-0000-0000-00001C0F0000}"/>
    <cellStyle name="percent (1) 11" xfId="3873" xr:uid="{00000000-0005-0000-0000-00001D0F0000}"/>
    <cellStyle name="percent (1) 12" xfId="3874" xr:uid="{00000000-0005-0000-0000-00001E0F0000}"/>
    <cellStyle name="percent (1) 13" xfId="3875" xr:uid="{00000000-0005-0000-0000-00001F0F0000}"/>
    <cellStyle name="percent (1) 14" xfId="3876" xr:uid="{00000000-0005-0000-0000-0000200F0000}"/>
    <cellStyle name="percent (1) 15" xfId="3877" xr:uid="{00000000-0005-0000-0000-0000210F0000}"/>
    <cellStyle name="percent (1) 16" xfId="3878" xr:uid="{00000000-0005-0000-0000-0000220F0000}"/>
    <cellStyle name="percent (1) 17" xfId="3879" xr:uid="{00000000-0005-0000-0000-0000230F0000}"/>
    <cellStyle name="percent (1) 18" xfId="3880" xr:uid="{00000000-0005-0000-0000-0000240F0000}"/>
    <cellStyle name="percent (1) 19" xfId="3881" xr:uid="{00000000-0005-0000-0000-0000250F0000}"/>
    <cellStyle name="percent (1) 2" xfId="3882" xr:uid="{00000000-0005-0000-0000-0000260F0000}"/>
    <cellStyle name="percent (1) 20" xfId="3883" xr:uid="{00000000-0005-0000-0000-0000270F0000}"/>
    <cellStyle name="percent (1) 21" xfId="3884" xr:uid="{00000000-0005-0000-0000-0000280F0000}"/>
    <cellStyle name="percent (1) 22" xfId="3885" xr:uid="{00000000-0005-0000-0000-0000290F0000}"/>
    <cellStyle name="percent (1) 23" xfId="3886" xr:uid="{00000000-0005-0000-0000-00002A0F0000}"/>
    <cellStyle name="percent (1) 24" xfId="3887" xr:uid="{00000000-0005-0000-0000-00002B0F0000}"/>
    <cellStyle name="percent (1) 25" xfId="3888" xr:uid="{00000000-0005-0000-0000-00002C0F0000}"/>
    <cellStyle name="percent (1) 26" xfId="3889" xr:uid="{00000000-0005-0000-0000-00002D0F0000}"/>
    <cellStyle name="percent (1) 27" xfId="3890" xr:uid="{00000000-0005-0000-0000-00002E0F0000}"/>
    <cellStyle name="percent (1) 28" xfId="3891" xr:uid="{00000000-0005-0000-0000-00002F0F0000}"/>
    <cellStyle name="percent (1) 29" xfId="3892" xr:uid="{00000000-0005-0000-0000-0000300F0000}"/>
    <cellStyle name="percent (1) 3" xfId="3893" xr:uid="{00000000-0005-0000-0000-0000310F0000}"/>
    <cellStyle name="percent (1) 30" xfId="3894" xr:uid="{00000000-0005-0000-0000-0000320F0000}"/>
    <cellStyle name="percent (1) 4" xfId="3895" xr:uid="{00000000-0005-0000-0000-0000330F0000}"/>
    <cellStyle name="percent (1) 5" xfId="3896" xr:uid="{00000000-0005-0000-0000-0000340F0000}"/>
    <cellStyle name="percent (1) 6" xfId="3897" xr:uid="{00000000-0005-0000-0000-0000350F0000}"/>
    <cellStyle name="percent (1) 7" xfId="3898" xr:uid="{00000000-0005-0000-0000-0000360F0000}"/>
    <cellStyle name="percent (1) 8" xfId="3899" xr:uid="{00000000-0005-0000-0000-0000370F0000}"/>
    <cellStyle name="percent (1) 9" xfId="3900" xr:uid="{00000000-0005-0000-0000-0000380F0000}"/>
    <cellStyle name="percent (2)" xfId="3901" xr:uid="{00000000-0005-0000-0000-0000390F0000}"/>
    <cellStyle name="percent (2) 2" xfId="3902" xr:uid="{00000000-0005-0000-0000-00003A0F0000}"/>
    <cellStyle name="percent (2) 3" xfId="3903" xr:uid="{00000000-0005-0000-0000-00003B0F0000}"/>
    <cellStyle name="percent (2) 4" xfId="3904" xr:uid="{00000000-0005-0000-0000-00003C0F0000}"/>
    <cellStyle name="percent (3)" xfId="3905" xr:uid="{00000000-0005-0000-0000-00003D0F0000}"/>
    <cellStyle name="percent (3) 2" xfId="3906" xr:uid="{00000000-0005-0000-0000-00003E0F0000}"/>
    <cellStyle name="percent (3) 3" xfId="3907" xr:uid="{00000000-0005-0000-0000-00003F0F0000}"/>
    <cellStyle name="percent (3) 4" xfId="3908" xr:uid="{00000000-0005-0000-0000-0000400F0000}"/>
    <cellStyle name="Percent [0]" xfId="3909" xr:uid="{00000000-0005-0000-0000-0000410F0000}"/>
    <cellStyle name="Percent [0] 10" xfId="3910" xr:uid="{00000000-0005-0000-0000-0000420F0000}"/>
    <cellStyle name="Percent [0] 11" xfId="3911" xr:uid="{00000000-0005-0000-0000-0000430F0000}"/>
    <cellStyle name="Percent [0] 2" xfId="3912" xr:uid="{00000000-0005-0000-0000-0000440F0000}"/>
    <cellStyle name="Percent [0] 3" xfId="3913" xr:uid="{00000000-0005-0000-0000-0000450F0000}"/>
    <cellStyle name="Percent [0] 4" xfId="3914" xr:uid="{00000000-0005-0000-0000-0000460F0000}"/>
    <cellStyle name="Percent [0] 5" xfId="3915" xr:uid="{00000000-0005-0000-0000-0000470F0000}"/>
    <cellStyle name="Percent [0] 6" xfId="3916" xr:uid="{00000000-0005-0000-0000-0000480F0000}"/>
    <cellStyle name="Percent [0] 7" xfId="3917" xr:uid="{00000000-0005-0000-0000-0000490F0000}"/>
    <cellStyle name="Percent [0] 8" xfId="3918" xr:uid="{00000000-0005-0000-0000-00004A0F0000}"/>
    <cellStyle name="Percent [0] 9" xfId="3919" xr:uid="{00000000-0005-0000-0000-00004B0F0000}"/>
    <cellStyle name="Percent [0] Ital" xfId="3920" xr:uid="{00000000-0005-0000-0000-00004C0F0000}"/>
    <cellStyle name="Percent [0]_0707_CISCO_FY 08 PLAN MODEL_WEBEX_V3A_071607_CHQ PLNG" xfId="3921" xr:uid="{00000000-0005-0000-0000-00004D0F0000}"/>
    <cellStyle name="Percent [00]" xfId="3922" xr:uid="{00000000-0005-0000-0000-00004E0F0000}"/>
    <cellStyle name="Percent [00] 10" xfId="3923" xr:uid="{00000000-0005-0000-0000-00004F0F0000}"/>
    <cellStyle name="Percent [00] 11" xfId="3924" xr:uid="{00000000-0005-0000-0000-0000500F0000}"/>
    <cellStyle name="Percent [00] 2" xfId="3925" xr:uid="{00000000-0005-0000-0000-0000510F0000}"/>
    <cellStyle name="Percent [00] 3" xfId="3926" xr:uid="{00000000-0005-0000-0000-0000520F0000}"/>
    <cellStyle name="Percent [00] 4" xfId="3927" xr:uid="{00000000-0005-0000-0000-0000530F0000}"/>
    <cellStyle name="Percent [00] 5" xfId="3928" xr:uid="{00000000-0005-0000-0000-0000540F0000}"/>
    <cellStyle name="Percent [00] 6" xfId="3929" xr:uid="{00000000-0005-0000-0000-0000550F0000}"/>
    <cellStyle name="Percent [00] 7" xfId="3930" xr:uid="{00000000-0005-0000-0000-0000560F0000}"/>
    <cellStyle name="Percent [00] 8" xfId="3931" xr:uid="{00000000-0005-0000-0000-0000570F0000}"/>
    <cellStyle name="Percent [00] 9" xfId="3932" xr:uid="{00000000-0005-0000-0000-0000580F0000}"/>
    <cellStyle name="Percent [1]" xfId="3933" xr:uid="{00000000-0005-0000-0000-0000590F0000}"/>
    <cellStyle name="Percent [2]" xfId="3934" xr:uid="{00000000-0005-0000-0000-00005A0F0000}"/>
    <cellStyle name="Percent [2] 2" xfId="3935" xr:uid="{00000000-0005-0000-0000-00005B0F0000}"/>
    <cellStyle name="Percent [2] 2 2" xfId="3936" xr:uid="{00000000-0005-0000-0000-00005C0F0000}"/>
    <cellStyle name="Percent [2] 2 3" xfId="3937" xr:uid="{00000000-0005-0000-0000-00005D0F0000}"/>
    <cellStyle name="Percent [2] 2 4" xfId="3938" xr:uid="{00000000-0005-0000-0000-00005E0F0000}"/>
    <cellStyle name="Percent [2] 3" xfId="3939" xr:uid="{00000000-0005-0000-0000-00005F0F0000}"/>
    <cellStyle name="Percent [2] 3 2" xfId="3940" xr:uid="{00000000-0005-0000-0000-0000600F0000}"/>
    <cellStyle name="Percent [2] 3 3" xfId="3941" xr:uid="{00000000-0005-0000-0000-0000610F0000}"/>
    <cellStyle name="Percent [2] 3 4" xfId="3942" xr:uid="{00000000-0005-0000-0000-0000620F0000}"/>
    <cellStyle name="Percent [2] 4" xfId="3943" xr:uid="{00000000-0005-0000-0000-0000630F0000}"/>
    <cellStyle name="Percent [2] 4 2" xfId="3944" xr:uid="{00000000-0005-0000-0000-0000640F0000}"/>
    <cellStyle name="Percent [2] 4 3" xfId="3945" xr:uid="{00000000-0005-0000-0000-0000650F0000}"/>
    <cellStyle name="Percent [2] 4 4" xfId="3946" xr:uid="{00000000-0005-0000-0000-0000660F0000}"/>
    <cellStyle name="Percent [2] 5" xfId="3947" xr:uid="{00000000-0005-0000-0000-0000670F0000}"/>
    <cellStyle name="Percent [2] 6" xfId="3948" xr:uid="{00000000-0005-0000-0000-0000680F0000}"/>
    <cellStyle name="Percent [2] 7" xfId="3949" xr:uid="{00000000-0005-0000-0000-0000690F0000}"/>
    <cellStyle name="Percent [2] 8" xfId="3950" xr:uid="{00000000-0005-0000-0000-00006A0F0000}"/>
    <cellStyle name="Percent- 1 decimal" xfId="3951" xr:uid="{00000000-0005-0000-0000-00006B0F0000}"/>
    <cellStyle name="Percent- 1 decimal 2" xfId="3952" xr:uid="{00000000-0005-0000-0000-00006C0F0000}"/>
    <cellStyle name="Percent- 1 decimal 2 2" xfId="3953" xr:uid="{00000000-0005-0000-0000-00006D0F0000}"/>
    <cellStyle name="Percent- 1 decimal 2 3" xfId="3954" xr:uid="{00000000-0005-0000-0000-00006E0F0000}"/>
    <cellStyle name="Percent- 1 decimal 2 4" xfId="3955" xr:uid="{00000000-0005-0000-0000-00006F0F0000}"/>
    <cellStyle name="Percent- 1 decimal 3" xfId="3956" xr:uid="{00000000-0005-0000-0000-0000700F0000}"/>
    <cellStyle name="Percent- 1 decimal 3 2" xfId="3957" xr:uid="{00000000-0005-0000-0000-0000710F0000}"/>
    <cellStyle name="Percent- 1 decimal 3 3" xfId="3958" xr:uid="{00000000-0005-0000-0000-0000720F0000}"/>
    <cellStyle name="Percent- 1 decimal 3 4" xfId="3959" xr:uid="{00000000-0005-0000-0000-0000730F0000}"/>
    <cellStyle name="Percent- 1 decimal 4" xfId="3960" xr:uid="{00000000-0005-0000-0000-0000740F0000}"/>
    <cellStyle name="Percent- 1 decimal 4 2" xfId="3961" xr:uid="{00000000-0005-0000-0000-0000750F0000}"/>
    <cellStyle name="Percent- 1 decimal 4 3" xfId="3962" xr:uid="{00000000-0005-0000-0000-0000760F0000}"/>
    <cellStyle name="Percent- 1 decimal 4 4" xfId="3963" xr:uid="{00000000-0005-0000-0000-0000770F0000}"/>
    <cellStyle name="Percent- 1 decimal 5" xfId="3964" xr:uid="{00000000-0005-0000-0000-0000780F0000}"/>
    <cellStyle name="Percent- 1 decimal 6" xfId="3965" xr:uid="{00000000-0005-0000-0000-0000790F0000}"/>
    <cellStyle name="Percent- 1 decimal 7" xfId="3966" xr:uid="{00000000-0005-0000-0000-00007A0F0000}"/>
    <cellStyle name="Percent- 1 decimal 8" xfId="3967" xr:uid="{00000000-0005-0000-0000-00007B0F0000}"/>
    <cellStyle name="Percent 10" xfId="3968" xr:uid="{00000000-0005-0000-0000-00007C0F0000}"/>
    <cellStyle name="Percent 11" xfId="3969" xr:uid="{00000000-0005-0000-0000-00007D0F0000}"/>
    <cellStyle name="Percent 12" xfId="3970" xr:uid="{00000000-0005-0000-0000-00007E0F0000}"/>
    <cellStyle name="Percent 13" xfId="3971" xr:uid="{00000000-0005-0000-0000-00007F0F0000}"/>
    <cellStyle name="Percent 14" xfId="3972" xr:uid="{00000000-0005-0000-0000-0000800F0000}"/>
    <cellStyle name="Percent 15" xfId="3973" xr:uid="{00000000-0005-0000-0000-0000810F0000}"/>
    <cellStyle name="Percent 16" xfId="3974" xr:uid="{00000000-0005-0000-0000-0000820F0000}"/>
    <cellStyle name="Percent 17" xfId="3975" xr:uid="{00000000-0005-0000-0000-0000830F0000}"/>
    <cellStyle name="Percent 18" xfId="3976" xr:uid="{00000000-0005-0000-0000-0000840F0000}"/>
    <cellStyle name="Percent 19" xfId="3977" xr:uid="{00000000-0005-0000-0000-0000850F0000}"/>
    <cellStyle name="Percent 2" xfId="10" xr:uid="{00000000-0005-0000-0000-0000860F0000}"/>
    <cellStyle name="Percent 2 2" xfId="3978" xr:uid="{00000000-0005-0000-0000-0000870F0000}"/>
    <cellStyle name="Percent 2 2 2" xfId="3979" xr:uid="{00000000-0005-0000-0000-0000880F0000}"/>
    <cellStyle name="Percent 2 2 2 2" xfId="3980" xr:uid="{00000000-0005-0000-0000-0000890F0000}"/>
    <cellStyle name="Percent 2 2 3" xfId="3981" xr:uid="{00000000-0005-0000-0000-00008A0F0000}"/>
    <cellStyle name="Percent 2 2 4" xfId="3982" xr:uid="{00000000-0005-0000-0000-00008B0F0000}"/>
    <cellStyle name="Percent 2 3" xfId="3983" xr:uid="{00000000-0005-0000-0000-00008C0F0000}"/>
    <cellStyle name="Percent 2 4" xfId="3984" xr:uid="{00000000-0005-0000-0000-00008D0F0000}"/>
    <cellStyle name="Percent 2 5" xfId="3985" xr:uid="{00000000-0005-0000-0000-00008E0F0000}"/>
    <cellStyle name="Percent 2 6" xfId="3986" xr:uid="{00000000-0005-0000-0000-00008F0F0000}"/>
    <cellStyle name="Percent 2 7" xfId="3987" xr:uid="{00000000-0005-0000-0000-0000900F0000}"/>
    <cellStyle name="Percent 2 8" xfId="3988" xr:uid="{00000000-0005-0000-0000-0000910F0000}"/>
    <cellStyle name="Percent 20" xfId="3989" xr:uid="{00000000-0005-0000-0000-0000920F0000}"/>
    <cellStyle name="Percent 21" xfId="3990" xr:uid="{00000000-0005-0000-0000-0000930F0000}"/>
    <cellStyle name="Percent 22" xfId="3991" xr:uid="{00000000-0005-0000-0000-0000940F0000}"/>
    <cellStyle name="Percent 23" xfId="3992" xr:uid="{00000000-0005-0000-0000-0000950F0000}"/>
    <cellStyle name="Percent 24" xfId="3993" xr:uid="{00000000-0005-0000-0000-0000960F0000}"/>
    <cellStyle name="Percent 25" xfId="3994" xr:uid="{00000000-0005-0000-0000-0000970F0000}"/>
    <cellStyle name="Percent 26" xfId="3995" xr:uid="{00000000-0005-0000-0000-0000980F0000}"/>
    <cellStyle name="Percent 27" xfId="3996" xr:uid="{00000000-0005-0000-0000-0000990F0000}"/>
    <cellStyle name="Percent 28" xfId="3997" xr:uid="{00000000-0005-0000-0000-00009A0F0000}"/>
    <cellStyle name="Percent 29" xfId="3998" xr:uid="{00000000-0005-0000-0000-00009B0F0000}"/>
    <cellStyle name="Percent 3" xfId="274" xr:uid="{00000000-0005-0000-0000-00009C0F0000}"/>
    <cellStyle name="Percent 3 2" xfId="3999" xr:uid="{00000000-0005-0000-0000-00009D0F0000}"/>
    <cellStyle name="Percent 3 3" xfId="4000" xr:uid="{00000000-0005-0000-0000-00009E0F0000}"/>
    <cellStyle name="Percent 3 4" xfId="4001" xr:uid="{00000000-0005-0000-0000-00009F0F0000}"/>
    <cellStyle name="Percent 30" xfId="4002" xr:uid="{00000000-0005-0000-0000-0000A00F0000}"/>
    <cellStyle name="Percent 31" xfId="4003" xr:uid="{00000000-0005-0000-0000-0000A10F0000}"/>
    <cellStyle name="Percent 4" xfId="275" xr:uid="{00000000-0005-0000-0000-0000A20F0000}"/>
    <cellStyle name="Percent 4 2" xfId="4004" xr:uid="{00000000-0005-0000-0000-0000A30F0000}"/>
    <cellStyle name="Percent 5" xfId="278" xr:uid="{00000000-0005-0000-0000-0000A40F0000}"/>
    <cellStyle name="Percent 6" xfId="4005" xr:uid="{00000000-0005-0000-0000-0000A50F0000}"/>
    <cellStyle name="Percent 6 2" xfId="4006" xr:uid="{00000000-0005-0000-0000-0000A60F0000}"/>
    <cellStyle name="Percent 6 2 2" xfId="4007" xr:uid="{00000000-0005-0000-0000-0000A70F0000}"/>
    <cellStyle name="Percent 6 3" xfId="4008" xr:uid="{00000000-0005-0000-0000-0000A80F0000}"/>
    <cellStyle name="Percent 6 4" xfId="4009" xr:uid="{00000000-0005-0000-0000-0000A90F0000}"/>
    <cellStyle name="Percent 7" xfId="4010" xr:uid="{00000000-0005-0000-0000-0000AA0F0000}"/>
    <cellStyle name="Percent 7 2" xfId="4011" xr:uid="{00000000-0005-0000-0000-0000AB0F0000}"/>
    <cellStyle name="Percent 8" xfId="4012" xr:uid="{00000000-0005-0000-0000-0000AC0F0000}"/>
    <cellStyle name="Percent 9" xfId="4013" xr:uid="{00000000-0005-0000-0000-0000AD0F0000}"/>
    <cellStyle name="Percent1" xfId="4014" xr:uid="{00000000-0005-0000-0000-0000AE0F0000}"/>
    <cellStyle name="Percentage" xfId="4015" xr:uid="{00000000-0005-0000-0000-0000AF0F0000}"/>
    <cellStyle name="PercentSales" xfId="4016" xr:uid="{00000000-0005-0000-0000-0000B00F0000}"/>
    <cellStyle name="­pºâ¤è¦¡" xfId="4017" xr:uid="{00000000-0005-0000-0000-0000B10F0000}"/>
    <cellStyle name="PrePop Currency (0)" xfId="4018" xr:uid="{00000000-0005-0000-0000-0000B20F0000}"/>
    <cellStyle name="PrePop Currency (0) 10" xfId="4019" xr:uid="{00000000-0005-0000-0000-0000B30F0000}"/>
    <cellStyle name="PrePop Currency (0) 11" xfId="4020" xr:uid="{00000000-0005-0000-0000-0000B40F0000}"/>
    <cellStyle name="PrePop Currency (0) 2" xfId="4021" xr:uid="{00000000-0005-0000-0000-0000B50F0000}"/>
    <cellStyle name="PrePop Currency (0) 3" xfId="4022" xr:uid="{00000000-0005-0000-0000-0000B60F0000}"/>
    <cellStyle name="PrePop Currency (0) 4" xfId="4023" xr:uid="{00000000-0005-0000-0000-0000B70F0000}"/>
    <cellStyle name="PrePop Currency (0) 5" xfId="4024" xr:uid="{00000000-0005-0000-0000-0000B80F0000}"/>
    <cellStyle name="PrePop Currency (0) 6" xfId="4025" xr:uid="{00000000-0005-0000-0000-0000B90F0000}"/>
    <cellStyle name="PrePop Currency (0) 7" xfId="4026" xr:uid="{00000000-0005-0000-0000-0000BA0F0000}"/>
    <cellStyle name="PrePop Currency (0) 8" xfId="4027" xr:uid="{00000000-0005-0000-0000-0000BB0F0000}"/>
    <cellStyle name="PrePop Currency (0) 9" xfId="4028" xr:uid="{00000000-0005-0000-0000-0000BC0F0000}"/>
    <cellStyle name="PrePop Currency (2)" xfId="4029" xr:uid="{00000000-0005-0000-0000-0000BD0F0000}"/>
    <cellStyle name="PrePop Currency (2) 10" xfId="4030" xr:uid="{00000000-0005-0000-0000-0000BE0F0000}"/>
    <cellStyle name="PrePop Currency (2) 11" xfId="4031" xr:uid="{00000000-0005-0000-0000-0000BF0F0000}"/>
    <cellStyle name="PrePop Currency (2) 2" xfId="4032" xr:uid="{00000000-0005-0000-0000-0000C00F0000}"/>
    <cellStyle name="PrePop Currency (2) 3" xfId="4033" xr:uid="{00000000-0005-0000-0000-0000C10F0000}"/>
    <cellStyle name="PrePop Currency (2) 4" xfId="4034" xr:uid="{00000000-0005-0000-0000-0000C20F0000}"/>
    <cellStyle name="PrePop Currency (2) 5" xfId="4035" xr:uid="{00000000-0005-0000-0000-0000C30F0000}"/>
    <cellStyle name="PrePop Currency (2) 6" xfId="4036" xr:uid="{00000000-0005-0000-0000-0000C40F0000}"/>
    <cellStyle name="PrePop Currency (2) 7" xfId="4037" xr:uid="{00000000-0005-0000-0000-0000C50F0000}"/>
    <cellStyle name="PrePop Currency (2) 8" xfId="4038" xr:uid="{00000000-0005-0000-0000-0000C60F0000}"/>
    <cellStyle name="PrePop Currency (2) 9" xfId="4039" xr:uid="{00000000-0005-0000-0000-0000C70F0000}"/>
    <cellStyle name="PrePop Units (0)" xfId="4040" xr:uid="{00000000-0005-0000-0000-0000C80F0000}"/>
    <cellStyle name="PrePop Units (0) 10" xfId="4041" xr:uid="{00000000-0005-0000-0000-0000C90F0000}"/>
    <cellStyle name="PrePop Units (0) 11" xfId="4042" xr:uid="{00000000-0005-0000-0000-0000CA0F0000}"/>
    <cellStyle name="PrePop Units (0) 2" xfId="4043" xr:uid="{00000000-0005-0000-0000-0000CB0F0000}"/>
    <cellStyle name="PrePop Units (0) 3" xfId="4044" xr:uid="{00000000-0005-0000-0000-0000CC0F0000}"/>
    <cellStyle name="PrePop Units (0) 4" xfId="4045" xr:uid="{00000000-0005-0000-0000-0000CD0F0000}"/>
    <cellStyle name="PrePop Units (0) 5" xfId="4046" xr:uid="{00000000-0005-0000-0000-0000CE0F0000}"/>
    <cellStyle name="PrePop Units (0) 6" xfId="4047" xr:uid="{00000000-0005-0000-0000-0000CF0F0000}"/>
    <cellStyle name="PrePop Units (0) 7" xfId="4048" xr:uid="{00000000-0005-0000-0000-0000D00F0000}"/>
    <cellStyle name="PrePop Units (0) 8" xfId="4049" xr:uid="{00000000-0005-0000-0000-0000D10F0000}"/>
    <cellStyle name="PrePop Units (0) 9" xfId="4050" xr:uid="{00000000-0005-0000-0000-0000D20F0000}"/>
    <cellStyle name="PrePop Units (1)" xfId="4051" xr:uid="{00000000-0005-0000-0000-0000D30F0000}"/>
    <cellStyle name="PrePop Units (1) 10" xfId="4052" xr:uid="{00000000-0005-0000-0000-0000D40F0000}"/>
    <cellStyle name="PrePop Units (1) 11" xfId="4053" xr:uid="{00000000-0005-0000-0000-0000D50F0000}"/>
    <cellStyle name="PrePop Units (1) 2" xfId="4054" xr:uid="{00000000-0005-0000-0000-0000D60F0000}"/>
    <cellStyle name="PrePop Units (1) 3" xfId="4055" xr:uid="{00000000-0005-0000-0000-0000D70F0000}"/>
    <cellStyle name="PrePop Units (1) 4" xfId="4056" xr:uid="{00000000-0005-0000-0000-0000D80F0000}"/>
    <cellStyle name="PrePop Units (1) 5" xfId="4057" xr:uid="{00000000-0005-0000-0000-0000D90F0000}"/>
    <cellStyle name="PrePop Units (1) 6" xfId="4058" xr:uid="{00000000-0005-0000-0000-0000DA0F0000}"/>
    <cellStyle name="PrePop Units (1) 7" xfId="4059" xr:uid="{00000000-0005-0000-0000-0000DB0F0000}"/>
    <cellStyle name="PrePop Units (1) 8" xfId="4060" xr:uid="{00000000-0005-0000-0000-0000DC0F0000}"/>
    <cellStyle name="PrePop Units (1) 9" xfId="4061" xr:uid="{00000000-0005-0000-0000-0000DD0F0000}"/>
    <cellStyle name="PrePop Units (2)" xfId="4062" xr:uid="{00000000-0005-0000-0000-0000DE0F0000}"/>
    <cellStyle name="PrePop Units (2) 10" xfId="4063" xr:uid="{00000000-0005-0000-0000-0000DF0F0000}"/>
    <cellStyle name="PrePop Units (2) 11" xfId="4064" xr:uid="{00000000-0005-0000-0000-0000E00F0000}"/>
    <cellStyle name="PrePop Units (2) 2" xfId="4065" xr:uid="{00000000-0005-0000-0000-0000E10F0000}"/>
    <cellStyle name="PrePop Units (2) 3" xfId="4066" xr:uid="{00000000-0005-0000-0000-0000E20F0000}"/>
    <cellStyle name="PrePop Units (2) 4" xfId="4067" xr:uid="{00000000-0005-0000-0000-0000E30F0000}"/>
    <cellStyle name="PrePop Units (2) 5" xfId="4068" xr:uid="{00000000-0005-0000-0000-0000E40F0000}"/>
    <cellStyle name="PrePop Units (2) 6" xfId="4069" xr:uid="{00000000-0005-0000-0000-0000E50F0000}"/>
    <cellStyle name="PrePop Units (2) 7" xfId="4070" xr:uid="{00000000-0005-0000-0000-0000E60F0000}"/>
    <cellStyle name="PrePop Units (2) 8" xfId="4071" xr:uid="{00000000-0005-0000-0000-0000E70F0000}"/>
    <cellStyle name="PrePop Units (2) 9" xfId="4072" xr:uid="{00000000-0005-0000-0000-0000E80F0000}"/>
    <cellStyle name="Price" xfId="4073" xr:uid="{00000000-0005-0000-0000-0000E90F0000}"/>
    <cellStyle name="Price 2" xfId="4074" xr:uid="{00000000-0005-0000-0000-0000EA0F0000}"/>
    <cellStyle name="pricing" xfId="4075" xr:uid="{00000000-0005-0000-0000-0000EB0F0000}"/>
    <cellStyle name="pricing 10" xfId="4076" xr:uid="{00000000-0005-0000-0000-0000EC0F0000}"/>
    <cellStyle name="pricing 11" xfId="4077" xr:uid="{00000000-0005-0000-0000-0000ED0F0000}"/>
    <cellStyle name="pricing 2" xfId="4078" xr:uid="{00000000-0005-0000-0000-0000EE0F0000}"/>
    <cellStyle name="pricing 3" xfId="4079" xr:uid="{00000000-0005-0000-0000-0000EF0F0000}"/>
    <cellStyle name="pricing 4" xfId="4080" xr:uid="{00000000-0005-0000-0000-0000F00F0000}"/>
    <cellStyle name="pricing 5" xfId="4081" xr:uid="{00000000-0005-0000-0000-0000F10F0000}"/>
    <cellStyle name="pricing 6" xfId="4082" xr:uid="{00000000-0005-0000-0000-0000F20F0000}"/>
    <cellStyle name="pricing 7" xfId="4083" xr:uid="{00000000-0005-0000-0000-0000F30F0000}"/>
    <cellStyle name="pricing 8" xfId="4084" xr:uid="{00000000-0005-0000-0000-0000F40F0000}"/>
    <cellStyle name="pricing 9" xfId="4085" xr:uid="{00000000-0005-0000-0000-0000F50F0000}"/>
    <cellStyle name="PSChar" xfId="4086" xr:uid="{00000000-0005-0000-0000-0000F60F0000}"/>
    <cellStyle name="PSChar 2" xfId="4087" xr:uid="{00000000-0005-0000-0000-0000F70F0000}"/>
    <cellStyle name="PSChar 2 2" xfId="4088" xr:uid="{00000000-0005-0000-0000-0000F80F0000}"/>
    <cellStyle name="PSChar 2 3" xfId="4089" xr:uid="{00000000-0005-0000-0000-0000F90F0000}"/>
    <cellStyle name="PSChar 2 4" xfId="4090" xr:uid="{00000000-0005-0000-0000-0000FA0F0000}"/>
    <cellStyle name="PSChar 3" xfId="4091" xr:uid="{00000000-0005-0000-0000-0000FB0F0000}"/>
    <cellStyle name="PSChar 3 2" xfId="4092" xr:uid="{00000000-0005-0000-0000-0000FC0F0000}"/>
    <cellStyle name="PSChar 3 3" xfId="4093" xr:uid="{00000000-0005-0000-0000-0000FD0F0000}"/>
    <cellStyle name="PSChar 3 4" xfId="4094" xr:uid="{00000000-0005-0000-0000-0000FE0F0000}"/>
    <cellStyle name="PSChar 4" xfId="4095" xr:uid="{00000000-0005-0000-0000-0000FF0F0000}"/>
    <cellStyle name="PSChar 4 2" xfId="4096" xr:uid="{00000000-0005-0000-0000-000000100000}"/>
    <cellStyle name="PSChar 4 3" xfId="4097" xr:uid="{00000000-0005-0000-0000-000001100000}"/>
    <cellStyle name="PSChar 4 4" xfId="4098" xr:uid="{00000000-0005-0000-0000-000002100000}"/>
    <cellStyle name="PSChar 5" xfId="4099" xr:uid="{00000000-0005-0000-0000-000003100000}"/>
    <cellStyle name="PSChar 6" xfId="4100" xr:uid="{00000000-0005-0000-0000-000004100000}"/>
    <cellStyle name="PSChar 7" xfId="4101" xr:uid="{00000000-0005-0000-0000-000005100000}"/>
    <cellStyle name="PSChar 8" xfId="4102" xr:uid="{00000000-0005-0000-0000-000006100000}"/>
    <cellStyle name="PSDate" xfId="4103" xr:uid="{00000000-0005-0000-0000-000007100000}"/>
    <cellStyle name="PSDate 2" xfId="4104" xr:uid="{00000000-0005-0000-0000-000008100000}"/>
    <cellStyle name="PSDate 2 2" xfId="4105" xr:uid="{00000000-0005-0000-0000-000009100000}"/>
    <cellStyle name="PSDate 2 3" xfId="4106" xr:uid="{00000000-0005-0000-0000-00000A100000}"/>
    <cellStyle name="PSDate 2 4" xfId="4107" xr:uid="{00000000-0005-0000-0000-00000B100000}"/>
    <cellStyle name="PSDate 3" xfId="4108" xr:uid="{00000000-0005-0000-0000-00000C100000}"/>
    <cellStyle name="PSDate 3 2" xfId="4109" xr:uid="{00000000-0005-0000-0000-00000D100000}"/>
    <cellStyle name="PSDate 3 3" xfId="4110" xr:uid="{00000000-0005-0000-0000-00000E100000}"/>
    <cellStyle name="PSDate 3 4" xfId="4111" xr:uid="{00000000-0005-0000-0000-00000F100000}"/>
    <cellStyle name="PSDate 4" xfId="4112" xr:uid="{00000000-0005-0000-0000-000010100000}"/>
    <cellStyle name="PSDate 4 2" xfId="4113" xr:uid="{00000000-0005-0000-0000-000011100000}"/>
    <cellStyle name="PSDate 4 3" xfId="4114" xr:uid="{00000000-0005-0000-0000-000012100000}"/>
    <cellStyle name="PSDate 4 4" xfId="4115" xr:uid="{00000000-0005-0000-0000-000013100000}"/>
    <cellStyle name="PSDate 5" xfId="4116" xr:uid="{00000000-0005-0000-0000-000014100000}"/>
    <cellStyle name="PSDate 6" xfId="4117" xr:uid="{00000000-0005-0000-0000-000015100000}"/>
    <cellStyle name="PSDate 7" xfId="4118" xr:uid="{00000000-0005-0000-0000-000016100000}"/>
    <cellStyle name="PSDate 8" xfId="4119" xr:uid="{00000000-0005-0000-0000-000017100000}"/>
    <cellStyle name="PSDec" xfId="4120" xr:uid="{00000000-0005-0000-0000-000018100000}"/>
    <cellStyle name="PSDec 2" xfId="4121" xr:uid="{00000000-0005-0000-0000-000019100000}"/>
    <cellStyle name="PSDec 2 2" xfId="4122" xr:uid="{00000000-0005-0000-0000-00001A100000}"/>
    <cellStyle name="PSDec 2 3" xfId="4123" xr:uid="{00000000-0005-0000-0000-00001B100000}"/>
    <cellStyle name="PSDec 2 4" xfId="4124" xr:uid="{00000000-0005-0000-0000-00001C100000}"/>
    <cellStyle name="PSDec 3" xfId="4125" xr:uid="{00000000-0005-0000-0000-00001D100000}"/>
    <cellStyle name="PSDec 3 2" xfId="4126" xr:uid="{00000000-0005-0000-0000-00001E100000}"/>
    <cellStyle name="PSDec 3 3" xfId="4127" xr:uid="{00000000-0005-0000-0000-00001F100000}"/>
    <cellStyle name="PSDec 3 4" xfId="4128" xr:uid="{00000000-0005-0000-0000-000020100000}"/>
    <cellStyle name="PSDec 4" xfId="4129" xr:uid="{00000000-0005-0000-0000-000021100000}"/>
    <cellStyle name="PSDec 4 2" xfId="4130" xr:uid="{00000000-0005-0000-0000-000022100000}"/>
    <cellStyle name="PSDec 4 3" xfId="4131" xr:uid="{00000000-0005-0000-0000-000023100000}"/>
    <cellStyle name="PSDec 4 4" xfId="4132" xr:uid="{00000000-0005-0000-0000-000024100000}"/>
    <cellStyle name="PSDec 5" xfId="4133" xr:uid="{00000000-0005-0000-0000-000025100000}"/>
    <cellStyle name="PSDec 6" xfId="4134" xr:uid="{00000000-0005-0000-0000-000026100000}"/>
    <cellStyle name="PSDec 7" xfId="4135" xr:uid="{00000000-0005-0000-0000-000027100000}"/>
    <cellStyle name="PSDec 8" xfId="4136" xr:uid="{00000000-0005-0000-0000-000028100000}"/>
    <cellStyle name="PSHeading" xfId="4137" xr:uid="{00000000-0005-0000-0000-000029100000}"/>
    <cellStyle name="PSHeading 2" xfId="4138" xr:uid="{00000000-0005-0000-0000-00002A100000}"/>
    <cellStyle name="PSHeading 2 2" xfId="4139" xr:uid="{00000000-0005-0000-0000-00002B100000}"/>
    <cellStyle name="PSHeading 2 3" xfId="4140" xr:uid="{00000000-0005-0000-0000-00002C100000}"/>
    <cellStyle name="PSHeading 2 4" xfId="4141" xr:uid="{00000000-0005-0000-0000-00002D100000}"/>
    <cellStyle name="PSHeading 2_Top 20-IR" xfId="4142" xr:uid="{00000000-0005-0000-0000-00002E100000}"/>
    <cellStyle name="PSHeading 3" xfId="4143" xr:uid="{00000000-0005-0000-0000-00002F100000}"/>
    <cellStyle name="PSHeading 3 2" xfId="4144" xr:uid="{00000000-0005-0000-0000-000030100000}"/>
    <cellStyle name="PSHeading 3 3" xfId="4145" xr:uid="{00000000-0005-0000-0000-000031100000}"/>
    <cellStyle name="PSHeading 3 4" xfId="4146" xr:uid="{00000000-0005-0000-0000-000032100000}"/>
    <cellStyle name="PSHeading 3_Top 20-IR" xfId="4147" xr:uid="{00000000-0005-0000-0000-000033100000}"/>
    <cellStyle name="PSHeading 4" xfId="4148" xr:uid="{00000000-0005-0000-0000-000034100000}"/>
    <cellStyle name="PSHeading 4 2" xfId="4149" xr:uid="{00000000-0005-0000-0000-000035100000}"/>
    <cellStyle name="PSHeading 4 3" xfId="4150" xr:uid="{00000000-0005-0000-0000-000036100000}"/>
    <cellStyle name="PSHeading 4 4" xfId="4151" xr:uid="{00000000-0005-0000-0000-000037100000}"/>
    <cellStyle name="PSHeading 4_Top 20-IR" xfId="4152" xr:uid="{00000000-0005-0000-0000-000038100000}"/>
    <cellStyle name="PSHeading 5" xfId="4153" xr:uid="{00000000-0005-0000-0000-000039100000}"/>
    <cellStyle name="PSHeading 6" xfId="4154" xr:uid="{00000000-0005-0000-0000-00003A100000}"/>
    <cellStyle name="PSHeading 7" xfId="4155" xr:uid="{00000000-0005-0000-0000-00003B100000}"/>
    <cellStyle name="PSHeading 8" xfId="4156" xr:uid="{00000000-0005-0000-0000-00003C100000}"/>
    <cellStyle name="PSInt" xfId="4157" xr:uid="{00000000-0005-0000-0000-00003D100000}"/>
    <cellStyle name="PSInt 2" xfId="4158" xr:uid="{00000000-0005-0000-0000-00003E100000}"/>
    <cellStyle name="PSInt 2 2" xfId="4159" xr:uid="{00000000-0005-0000-0000-00003F100000}"/>
    <cellStyle name="PSInt 2 3" xfId="4160" xr:uid="{00000000-0005-0000-0000-000040100000}"/>
    <cellStyle name="PSInt 2 4" xfId="4161" xr:uid="{00000000-0005-0000-0000-000041100000}"/>
    <cellStyle name="PSInt 3" xfId="4162" xr:uid="{00000000-0005-0000-0000-000042100000}"/>
    <cellStyle name="PSInt 3 2" xfId="4163" xr:uid="{00000000-0005-0000-0000-000043100000}"/>
    <cellStyle name="PSInt 3 3" xfId="4164" xr:uid="{00000000-0005-0000-0000-000044100000}"/>
    <cellStyle name="PSInt 3 4" xfId="4165" xr:uid="{00000000-0005-0000-0000-000045100000}"/>
    <cellStyle name="PSInt 4" xfId="4166" xr:uid="{00000000-0005-0000-0000-000046100000}"/>
    <cellStyle name="PSInt 4 2" xfId="4167" xr:uid="{00000000-0005-0000-0000-000047100000}"/>
    <cellStyle name="PSInt 4 3" xfId="4168" xr:uid="{00000000-0005-0000-0000-000048100000}"/>
    <cellStyle name="PSInt 4 4" xfId="4169" xr:uid="{00000000-0005-0000-0000-000049100000}"/>
    <cellStyle name="PSInt 5" xfId="4170" xr:uid="{00000000-0005-0000-0000-00004A100000}"/>
    <cellStyle name="PSInt 6" xfId="4171" xr:uid="{00000000-0005-0000-0000-00004B100000}"/>
    <cellStyle name="PSInt 7" xfId="4172" xr:uid="{00000000-0005-0000-0000-00004C100000}"/>
    <cellStyle name="PSInt 8" xfId="4173" xr:uid="{00000000-0005-0000-0000-00004D100000}"/>
    <cellStyle name="PSSpacer" xfId="4174" xr:uid="{00000000-0005-0000-0000-00004E100000}"/>
    <cellStyle name="PSSpacer 2" xfId="4175" xr:uid="{00000000-0005-0000-0000-00004F100000}"/>
    <cellStyle name="PSSpacer 2 2" xfId="4176" xr:uid="{00000000-0005-0000-0000-000050100000}"/>
    <cellStyle name="PSSpacer 2 3" xfId="4177" xr:uid="{00000000-0005-0000-0000-000051100000}"/>
    <cellStyle name="PSSpacer 2 4" xfId="4178" xr:uid="{00000000-0005-0000-0000-000052100000}"/>
    <cellStyle name="PSSpacer 3" xfId="4179" xr:uid="{00000000-0005-0000-0000-000053100000}"/>
    <cellStyle name="PSSpacer 3 2" xfId="4180" xr:uid="{00000000-0005-0000-0000-000054100000}"/>
    <cellStyle name="PSSpacer 3 3" xfId="4181" xr:uid="{00000000-0005-0000-0000-000055100000}"/>
    <cellStyle name="PSSpacer 3 4" xfId="4182" xr:uid="{00000000-0005-0000-0000-000056100000}"/>
    <cellStyle name="PSSpacer 4" xfId="4183" xr:uid="{00000000-0005-0000-0000-000057100000}"/>
    <cellStyle name="PSSpacer 4 2" xfId="4184" xr:uid="{00000000-0005-0000-0000-000058100000}"/>
    <cellStyle name="PSSpacer 4 3" xfId="4185" xr:uid="{00000000-0005-0000-0000-000059100000}"/>
    <cellStyle name="PSSpacer 4 4" xfId="4186" xr:uid="{00000000-0005-0000-0000-00005A100000}"/>
    <cellStyle name="PSSpacer 5" xfId="4187" xr:uid="{00000000-0005-0000-0000-00005B100000}"/>
    <cellStyle name="PSSpacer 6" xfId="4188" xr:uid="{00000000-0005-0000-0000-00005C100000}"/>
    <cellStyle name="PSSpacer 7" xfId="4189" xr:uid="{00000000-0005-0000-0000-00005D100000}"/>
    <cellStyle name="PSSpacer 8" xfId="4190" xr:uid="{00000000-0005-0000-0000-00005E100000}"/>
    <cellStyle name="r" xfId="4191" xr:uid="{00000000-0005-0000-0000-00005F100000}"/>
    <cellStyle name="r_Acquisition Schedules" xfId="4192" xr:uid="{00000000-0005-0000-0000-000060100000}"/>
    <cellStyle name="r_Acquisition Schedules - Sch8 (2)" xfId="4193" xr:uid="{00000000-0005-0000-0000-000061100000}"/>
    <cellStyle name="r_Acquisition Schedules (2)" xfId="4194" xr:uid="{00000000-0005-0000-0000-000062100000}"/>
    <cellStyle name="r_Book1 (3)" xfId="4195" xr:uid="{00000000-0005-0000-0000-000063100000}"/>
    <cellStyle name="r_Boston Afford Mar 2005 (2)" xfId="4196" xr:uid="{00000000-0005-0000-0000-000064100000}"/>
    <cellStyle name="r_Financial Model v6" xfId="4197" xr:uid="{00000000-0005-0000-0000-000065100000}"/>
    <cellStyle name="r_Financial Model v6-03-26-2004" xfId="4198" xr:uid="{00000000-0005-0000-0000-000066100000}"/>
    <cellStyle name="r_Financial Model v8" xfId="4199" xr:uid="{00000000-0005-0000-0000-000067100000}"/>
    <cellStyle name="r_Financial Model v9" xfId="4200" xr:uid="{00000000-0005-0000-0000-000068100000}"/>
    <cellStyle name="r_GAAP Financial Model v15" xfId="4201" xr:uid="{00000000-0005-0000-0000-000069100000}"/>
    <cellStyle name="r_GAAP Financial Model v15_Acquisition Schedules" xfId="4202" xr:uid="{00000000-0005-0000-0000-00006A100000}"/>
    <cellStyle name="r_GAAP Financial Model v15_Acquisition Schedules - Sch8 (2)" xfId="4203" xr:uid="{00000000-0005-0000-0000-00006B100000}"/>
    <cellStyle name="r_GAAP Financial Model v15_Acquisition Schedules (2)" xfId="4204" xr:uid="{00000000-0005-0000-0000-00006C100000}"/>
    <cellStyle name="r_GAAP Financial Model v15_Financial Model v6-03-26-2004" xfId="4205" xr:uid="{00000000-0005-0000-0000-00006D100000}"/>
    <cellStyle name="r_HC_paradise" xfId="4206" xr:uid="{00000000-0005-0000-0000-00006E100000}"/>
    <cellStyle name="r_HC_paradise_Acquisition Schedules" xfId="4207" xr:uid="{00000000-0005-0000-0000-00006F100000}"/>
    <cellStyle name="r_HC_paradise_Acquisition Schedules - Sch8 (2)" xfId="4208" xr:uid="{00000000-0005-0000-0000-000070100000}"/>
    <cellStyle name="r_HC_paradise_Acquisition Schedules (2)" xfId="4209" xr:uid="{00000000-0005-0000-0000-000071100000}"/>
    <cellStyle name="r_New Financial Model v3" xfId="4210" xr:uid="{00000000-0005-0000-0000-000072100000}"/>
    <cellStyle name="r_New Financial Model v4" xfId="4211" xr:uid="{00000000-0005-0000-0000-000073100000}"/>
    <cellStyle name="r_New Financial Model v5" xfId="4212" xr:uid="{00000000-0005-0000-0000-000074100000}"/>
    <cellStyle name="r_New Financial Model v6" xfId="4213" xr:uid="{00000000-0005-0000-0000-000075100000}"/>
    <cellStyle name="r_New Financial Model v7" xfId="4214" xr:uid="{00000000-0005-0000-0000-000076100000}"/>
    <cellStyle name="r_P&amp;L Model v1" xfId="4215" xr:uid="{00000000-0005-0000-0000-000077100000}"/>
    <cellStyle name="r_Project Atlas Analysis 4.0" xfId="4216" xr:uid="{00000000-0005-0000-0000-000078100000}"/>
    <cellStyle name="r_Project Atlas Analysis 4.0_Acquisition Schedules" xfId="4217" xr:uid="{00000000-0005-0000-0000-000079100000}"/>
    <cellStyle name="r_Project Atlas Analysis 4.0_Acquisition Schedules - Sch8 (2)" xfId="4218" xr:uid="{00000000-0005-0000-0000-00007A100000}"/>
    <cellStyle name="r_Project Atlas Analysis 4.0_Acquisition Schedules (2)" xfId="4219" xr:uid="{00000000-0005-0000-0000-00007B100000}"/>
    <cellStyle name="Rate" xfId="4220" xr:uid="{00000000-0005-0000-0000-00007C100000}"/>
    <cellStyle name="Red font" xfId="4221" xr:uid="{00000000-0005-0000-0000-00007D100000}"/>
    <cellStyle name="Ref Numbers" xfId="4222" xr:uid="{00000000-0005-0000-0000-00007E100000}"/>
    <cellStyle name="regstoresfromspecstores" xfId="4223" xr:uid="{00000000-0005-0000-0000-00007F100000}"/>
    <cellStyle name="regstoresfromspecstores 2" xfId="4224" xr:uid="{00000000-0005-0000-0000-000080100000}"/>
    <cellStyle name="regstoresfromspecstores 3" xfId="4225" xr:uid="{00000000-0005-0000-0000-000081100000}"/>
    <cellStyle name="regstoresfromspecstores 4" xfId="4226" xr:uid="{00000000-0005-0000-0000-000082100000}"/>
    <cellStyle name="regstoresfromspecstores 5" xfId="4227" xr:uid="{00000000-0005-0000-0000-000083100000}"/>
    <cellStyle name="regstoresfromspecstores 6" xfId="4228" xr:uid="{00000000-0005-0000-0000-000084100000}"/>
    <cellStyle name="regstoresfromspecstores 7" xfId="4229" xr:uid="{00000000-0005-0000-0000-000085100000}"/>
    <cellStyle name="regstoresfromspecstores 8" xfId="4230" xr:uid="{00000000-0005-0000-0000-000086100000}"/>
    <cellStyle name="ReportTitlePrompt" xfId="4231" xr:uid="{00000000-0005-0000-0000-000087100000}"/>
    <cellStyle name="ReportTitlePrompt 2" xfId="4232" xr:uid="{00000000-0005-0000-0000-000088100000}"/>
    <cellStyle name="ReportTitleValue" xfId="4233" xr:uid="{00000000-0005-0000-0000-000089100000}"/>
    <cellStyle name="RevList" xfId="4234" xr:uid="{00000000-0005-0000-0000-00008A100000}"/>
    <cellStyle name="RevList 10" xfId="4235" xr:uid="{00000000-0005-0000-0000-00008B100000}"/>
    <cellStyle name="RevList 11" xfId="4236" xr:uid="{00000000-0005-0000-0000-00008C100000}"/>
    <cellStyle name="RevList 12" xfId="4237" xr:uid="{00000000-0005-0000-0000-00008D100000}"/>
    <cellStyle name="RevList 13" xfId="4238" xr:uid="{00000000-0005-0000-0000-00008E100000}"/>
    <cellStyle name="RevList 14" xfId="4239" xr:uid="{00000000-0005-0000-0000-00008F100000}"/>
    <cellStyle name="RevList 15" xfId="4240" xr:uid="{00000000-0005-0000-0000-000090100000}"/>
    <cellStyle name="RevList 16" xfId="4241" xr:uid="{00000000-0005-0000-0000-000091100000}"/>
    <cellStyle name="RevList 17" xfId="4242" xr:uid="{00000000-0005-0000-0000-000092100000}"/>
    <cellStyle name="RevList 18" xfId="4243" xr:uid="{00000000-0005-0000-0000-000093100000}"/>
    <cellStyle name="RevList 19" xfId="4244" xr:uid="{00000000-0005-0000-0000-000094100000}"/>
    <cellStyle name="RevList 2" xfId="4245" xr:uid="{00000000-0005-0000-0000-000095100000}"/>
    <cellStyle name="RevList 2 2" xfId="4246" xr:uid="{00000000-0005-0000-0000-000096100000}"/>
    <cellStyle name="RevList 20" xfId="4247" xr:uid="{00000000-0005-0000-0000-000097100000}"/>
    <cellStyle name="RevList 21" xfId="4248" xr:uid="{00000000-0005-0000-0000-000098100000}"/>
    <cellStyle name="RevList 22" xfId="4249" xr:uid="{00000000-0005-0000-0000-000099100000}"/>
    <cellStyle name="RevList 23" xfId="4250" xr:uid="{00000000-0005-0000-0000-00009A100000}"/>
    <cellStyle name="RevList 24" xfId="4251" xr:uid="{00000000-0005-0000-0000-00009B100000}"/>
    <cellStyle name="RevList 25" xfId="4252" xr:uid="{00000000-0005-0000-0000-00009C100000}"/>
    <cellStyle name="RevList 26" xfId="4253" xr:uid="{00000000-0005-0000-0000-00009D100000}"/>
    <cellStyle name="RevList 27" xfId="4254" xr:uid="{00000000-0005-0000-0000-00009E100000}"/>
    <cellStyle name="RevList 28" xfId="4255" xr:uid="{00000000-0005-0000-0000-00009F100000}"/>
    <cellStyle name="RevList 29" xfId="4256" xr:uid="{00000000-0005-0000-0000-0000A0100000}"/>
    <cellStyle name="RevList 3" xfId="4257" xr:uid="{00000000-0005-0000-0000-0000A1100000}"/>
    <cellStyle name="RevList 3 2" xfId="4258" xr:uid="{00000000-0005-0000-0000-0000A2100000}"/>
    <cellStyle name="RevList 30" xfId="4259" xr:uid="{00000000-0005-0000-0000-0000A3100000}"/>
    <cellStyle name="RevList 4" xfId="4260" xr:uid="{00000000-0005-0000-0000-0000A4100000}"/>
    <cellStyle name="RevList 4 2" xfId="4261" xr:uid="{00000000-0005-0000-0000-0000A5100000}"/>
    <cellStyle name="RevList 5" xfId="4262" xr:uid="{00000000-0005-0000-0000-0000A6100000}"/>
    <cellStyle name="RevList 5 2" xfId="4263" xr:uid="{00000000-0005-0000-0000-0000A7100000}"/>
    <cellStyle name="RevList 6" xfId="4264" xr:uid="{00000000-0005-0000-0000-0000A8100000}"/>
    <cellStyle name="RevList 6 2" xfId="4265" xr:uid="{00000000-0005-0000-0000-0000A9100000}"/>
    <cellStyle name="RevList 7" xfId="4266" xr:uid="{00000000-0005-0000-0000-0000AA100000}"/>
    <cellStyle name="RevList 7 2" xfId="4267" xr:uid="{00000000-0005-0000-0000-0000AB100000}"/>
    <cellStyle name="RevList 8" xfId="4268" xr:uid="{00000000-0005-0000-0000-0000AC100000}"/>
    <cellStyle name="RevList 8 2" xfId="4269" xr:uid="{00000000-0005-0000-0000-0000AD100000}"/>
    <cellStyle name="RevList 9" xfId="4270" xr:uid="{00000000-0005-0000-0000-0000AE100000}"/>
    <cellStyle name="row1" xfId="4271" xr:uid="{00000000-0005-0000-0000-0000AF100000}"/>
    <cellStyle name="row1 2" xfId="4272" xr:uid="{00000000-0005-0000-0000-0000B0100000}"/>
    <cellStyle name="RowAcctAbovePrompt" xfId="4273" xr:uid="{00000000-0005-0000-0000-0000B1100000}"/>
    <cellStyle name="RowAcctAbovePrompt 2" xfId="4274" xr:uid="{00000000-0005-0000-0000-0000B2100000}"/>
    <cellStyle name="RowAcctSOBAbovePrompt" xfId="4275" xr:uid="{00000000-0005-0000-0000-0000B3100000}"/>
    <cellStyle name="RowAcctSOBAbovePrompt 2" xfId="4276" xr:uid="{00000000-0005-0000-0000-0000B4100000}"/>
    <cellStyle name="RowAcctSOBValue" xfId="4277" xr:uid="{00000000-0005-0000-0000-0000B5100000}"/>
    <cellStyle name="RowAcctSOBValue 2" xfId="4278" xr:uid="{00000000-0005-0000-0000-0000B6100000}"/>
    <cellStyle name="RowAcctValue" xfId="4279" xr:uid="{00000000-0005-0000-0000-0000B7100000}"/>
    <cellStyle name="RowAttrAbovePrompt" xfId="4280" xr:uid="{00000000-0005-0000-0000-0000B8100000}"/>
    <cellStyle name="RowAttrAbovePrompt 2" xfId="4281" xr:uid="{00000000-0005-0000-0000-0000B9100000}"/>
    <cellStyle name="RowAttrValue" xfId="4282" xr:uid="{00000000-0005-0000-0000-0000BA100000}"/>
    <cellStyle name="RowColSetAbovePrompt" xfId="4283" xr:uid="{00000000-0005-0000-0000-0000BB100000}"/>
    <cellStyle name="RowColSetAbovePrompt 2" xfId="4284" xr:uid="{00000000-0005-0000-0000-0000BC100000}"/>
    <cellStyle name="RowColSetLeftPrompt" xfId="4285" xr:uid="{00000000-0005-0000-0000-0000BD100000}"/>
    <cellStyle name="RowColSetLeftPrompt 2" xfId="4286" xr:uid="{00000000-0005-0000-0000-0000BE100000}"/>
    <cellStyle name="RowColSetValue" xfId="4287" xr:uid="{00000000-0005-0000-0000-0000BF100000}"/>
    <cellStyle name="RowLeftPrompt" xfId="4288" xr:uid="{00000000-0005-0000-0000-0000C0100000}"/>
    <cellStyle name="RowLeftPrompt 2" xfId="4289" xr:uid="{00000000-0005-0000-0000-0000C1100000}"/>
    <cellStyle name="s]_x000d__x000a_File Server=0x0004_x000d__x000a_NetModem/E=0x01CB_x000d__x000a_LanRover/E=0x01CC;0x079B_x000d__x000a_LanRover/T=0x01CD;0x079C_x000d__x000a_LanRov" xfId="4290" xr:uid="{00000000-0005-0000-0000-0000C2100000}"/>
    <cellStyle name="s]_x000d__x000a_load=_x000d__x000a_run=_x000d__x000a_NullPort=None_x000d__x000a_device=HP LaserJet 4 Plus,HPPCL5MS,LPT1:_x000d__x000a__x000d__x000a_[Desktop]_x000d__x000a_Wallpaper=(None)_x000d__x000a_TileWallpaper=" xfId="4291" xr:uid="{00000000-0005-0000-0000-0000C3100000}"/>
    <cellStyle name="s]_x000d__x000a_spooler=yes_x000d__x000a_load=nwpopup.exe,C:\MCAFEE\VIRUSCAN\VSHWIN.EXE P:\ACEWIN\PCALCPRO\pcalcpro.exe_x000d__x000a_rem run=c:\win\calenda" xfId="4292" xr:uid="{00000000-0005-0000-0000-0000C4100000}"/>
    <cellStyle name="Salomon Logo" xfId="4293" xr:uid="{00000000-0005-0000-0000-0000C5100000}"/>
    <cellStyle name="SampleUsingFormatMask" xfId="4294" xr:uid="{00000000-0005-0000-0000-0000C6100000}"/>
    <cellStyle name="SampleUsingFormatMask 2" xfId="4295" xr:uid="{00000000-0005-0000-0000-0000C7100000}"/>
    <cellStyle name="SampleWithNoFormatMask" xfId="4296" xr:uid="{00000000-0005-0000-0000-0000C8100000}"/>
    <cellStyle name="SampleWithNoFormatMask 2" xfId="4297" xr:uid="{00000000-0005-0000-0000-0000C9100000}"/>
    <cellStyle name="Separador de milhares_laroux" xfId="4298" xr:uid="{00000000-0005-0000-0000-0000CA100000}"/>
    <cellStyle name="Shaded (,0)" xfId="4299" xr:uid="{00000000-0005-0000-0000-0000CB100000}"/>
    <cellStyle name="Shaded bold grid (,0)" xfId="4300" xr:uid="{00000000-0005-0000-0000-0000CC100000}"/>
    <cellStyle name="Shaded grid (,0)" xfId="4301" xr:uid="{00000000-0005-0000-0000-0000CD100000}"/>
    <cellStyle name="Shaded LR (,0)" xfId="4302" xr:uid="{00000000-0005-0000-0000-0000CE100000}"/>
    <cellStyle name="SHADEDSTORES" xfId="4303" xr:uid="{00000000-0005-0000-0000-0000CF100000}"/>
    <cellStyle name="SHADEDSTORES 2" xfId="4304" xr:uid="{00000000-0005-0000-0000-0000D0100000}"/>
    <cellStyle name="SHADEDSTORES 3" xfId="4305" xr:uid="{00000000-0005-0000-0000-0000D1100000}"/>
    <cellStyle name="SHADEDSTORES 4" xfId="4306" xr:uid="{00000000-0005-0000-0000-0000D2100000}"/>
    <cellStyle name="SHADEDSTORES 5" xfId="4307" xr:uid="{00000000-0005-0000-0000-0000D3100000}"/>
    <cellStyle name="SHADEDSTORES 6" xfId="4308" xr:uid="{00000000-0005-0000-0000-0000D4100000}"/>
    <cellStyle name="SHADEDSTORES 7" xfId="4309" xr:uid="{00000000-0005-0000-0000-0000D5100000}"/>
    <cellStyle name="SHADEDSTORES 8" xfId="4310" xr:uid="{00000000-0005-0000-0000-0000D6100000}"/>
    <cellStyle name="Shading" xfId="4311" xr:uid="{00000000-0005-0000-0000-0000D7100000}"/>
    <cellStyle name="Short_date" xfId="4312" xr:uid="{00000000-0005-0000-0000-0000D8100000}"/>
    <cellStyle name="Single Accounting" xfId="4313" xr:uid="{00000000-0005-0000-0000-0000D9100000}"/>
    <cellStyle name="SingleLineAcctgn" xfId="4314" xr:uid="{00000000-0005-0000-0000-0000DA100000}"/>
    <cellStyle name="SingleLinePercent" xfId="4315" xr:uid="{00000000-0005-0000-0000-0000DB100000}"/>
    <cellStyle name="Source Line" xfId="4316" xr:uid="{00000000-0005-0000-0000-0000DC100000}"/>
    <cellStyle name="Speckled (,0)" xfId="4317" xr:uid="{00000000-0005-0000-0000-0000DD100000}"/>
    <cellStyle name="Speckled grid (,0)" xfId="4318" xr:uid="{00000000-0005-0000-0000-0000DE100000}"/>
    <cellStyle name="Speckled LR (,0)" xfId="4319" xr:uid="{00000000-0005-0000-0000-0000DF100000}"/>
    <cellStyle name="specstores" xfId="4320" xr:uid="{00000000-0005-0000-0000-0000E0100000}"/>
    <cellStyle name="specstores 2" xfId="4321" xr:uid="{00000000-0005-0000-0000-0000E1100000}"/>
    <cellStyle name="specstores 3" xfId="4322" xr:uid="{00000000-0005-0000-0000-0000E2100000}"/>
    <cellStyle name="specstores 4" xfId="4323" xr:uid="{00000000-0005-0000-0000-0000E3100000}"/>
    <cellStyle name="specstores 5" xfId="4324" xr:uid="{00000000-0005-0000-0000-0000E4100000}"/>
    <cellStyle name="specstores 6" xfId="4325" xr:uid="{00000000-0005-0000-0000-0000E5100000}"/>
    <cellStyle name="specstores 7" xfId="4326" xr:uid="{00000000-0005-0000-0000-0000E6100000}"/>
    <cellStyle name="specstores 8" xfId="4327" xr:uid="{00000000-0005-0000-0000-0000E7100000}"/>
    <cellStyle name="SPOl" xfId="4328" xr:uid="{00000000-0005-0000-0000-0000E8100000}"/>
    <cellStyle name="Standaard_Victor_Quarter-pack addition" xfId="4329" xr:uid="{00000000-0005-0000-0000-0000E9100000}"/>
    <cellStyle name="Standard_Budget 1999 MK" xfId="4330" xr:uid="{00000000-0005-0000-0000-0000EA100000}"/>
    <cellStyle name="Style 1" xfId="4331" xr:uid="{00000000-0005-0000-0000-0000EB100000}"/>
    <cellStyle name="Style 1 2" xfId="4332" xr:uid="{00000000-0005-0000-0000-0000EC100000}"/>
    <cellStyle name="Style 1 2 2" xfId="4333" xr:uid="{00000000-0005-0000-0000-0000ED100000}"/>
    <cellStyle name="Style 1 2 3" xfId="4334" xr:uid="{00000000-0005-0000-0000-0000EE100000}"/>
    <cellStyle name="Style 1 2 4" xfId="4335" xr:uid="{00000000-0005-0000-0000-0000EF100000}"/>
    <cellStyle name="Style 1 2_Top 20-IR" xfId="4336" xr:uid="{00000000-0005-0000-0000-0000F0100000}"/>
    <cellStyle name="Style 1 3" xfId="4337" xr:uid="{00000000-0005-0000-0000-0000F1100000}"/>
    <cellStyle name="Style 1 3 2" xfId="4338" xr:uid="{00000000-0005-0000-0000-0000F2100000}"/>
    <cellStyle name="Style 1 3 3" xfId="4339" xr:uid="{00000000-0005-0000-0000-0000F3100000}"/>
    <cellStyle name="Style 1 3 4" xfId="4340" xr:uid="{00000000-0005-0000-0000-0000F4100000}"/>
    <cellStyle name="Style 1 3_Top 20-IR" xfId="4341" xr:uid="{00000000-0005-0000-0000-0000F5100000}"/>
    <cellStyle name="Style 1 4" xfId="4342" xr:uid="{00000000-0005-0000-0000-0000F6100000}"/>
    <cellStyle name="Style 1 4 2" xfId="4343" xr:uid="{00000000-0005-0000-0000-0000F7100000}"/>
    <cellStyle name="Style 1 4 3" xfId="4344" xr:uid="{00000000-0005-0000-0000-0000F8100000}"/>
    <cellStyle name="Style 1 4 4" xfId="4345" xr:uid="{00000000-0005-0000-0000-0000F9100000}"/>
    <cellStyle name="Style 1 4_Top 20-IR" xfId="4346" xr:uid="{00000000-0005-0000-0000-0000FA100000}"/>
    <cellStyle name="Style 1 5" xfId="4347" xr:uid="{00000000-0005-0000-0000-0000FB100000}"/>
    <cellStyle name="Style 1 6" xfId="4348" xr:uid="{00000000-0005-0000-0000-0000FC100000}"/>
    <cellStyle name="Style 1 7" xfId="4349" xr:uid="{00000000-0005-0000-0000-0000FD100000}"/>
    <cellStyle name="Style 1 8" xfId="4350" xr:uid="{00000000-0005-0000-0000-0000FE100000}"/>
    <cellStyle name="Style 2" xfId="4351" xr:uid="{00000000-0005-0000-0000-0000FF100000}"/>
    <cellStyle name="Style 2 2" xfId="4352" xr:uid="{00000000-0005-0000-0000-000000110000}"/>
    <cellStyle name="Style 2 2 2" xfId="4353" xr:uid="{00000000-0005-0000-0000-000001110000}"/>
    <cellStyle name="Style 2 2 3" xfId="4354" xr:uid="{00000000-0005-0000-0000-000002110000}"/>
    <cellStyle name="Style 2 2 4" xfId="4355" xr:uid="{00000000-0005-0000-0000-000003110000}"/>
    <cellStyle name="Style 2 2_Top 20-IR" xfId="4356" xr:uid="{00000000-0005-0000-0000-000004110000}"/>
    <cellStyle name="Style 2 3" xfId="4357" xr:uid="{00000000-0005-0000-0000-000005110000}"/>
    <cellStyle name="Style 2 3 2" xfId="4358" xr:uid="{00000000-0005-0000-0000-000006110000}"/>
    <cellStyle name="Style 2 3 3" xfId="4359" xr:uid="{00000000-0005-0000-0000-000007110000}"/>
    <cellStyle name="Style 2 3 4" xfId="4360" xr:uid="{00000000-0005-0000-0000-000008110000}"/>
    <cellStyle name="Style 2 3_Top 20-IR" xfId="4361" xr:uid="{00000000-0005-0000-0000-000009110000}"/>
    <cellStyle name="Style 2 4" xfId="4362" xr:uid="{00000000-0005-0000-0000-00000A110000}"/>
    <cellStyle name="Style 2 4 2" xfId="4363" xr:uid="{00000000-0005-0000-0000-00000B110000}"/>
    <cellStyle name="Style 2 4 3" xfId="4364" xr:uid="{00000000-0005-0000-0000-00000C110000}"/>
    <cellStyle name="Style 2 4 4" xfId="4365" xr:uid="{00000000-0005-0000-0000-00000D110000}"/>
    <cellStyle name="Style 2 4_Top 20-IR" xfId="4366" xr:uid="{00000000-0005-0000-0000-00000E110000}"/>
    <cellStyle name="Style 2 5" xfId="4367" xr:uid="{00000000-0005-0000-0000-00000F110000}"/>
    <cellStyle name="Style 2 6" xfId="4368" xr:uid="{00000000-0005-0000-0000-000010110000}"/>
    <cellStyle name="Style 2 7" xfId="4369" xr:uid="{00000000-0005-0000-0000-000011110000}"/>
    <cellStyle name="Style 2 8" xfId="4370" xr:uid="{00000000-0005-0000-0000-000012110000}"/>
    <cellStyle name="Style 21" xfId="4371" xr:uid="{00000000-0005-0000-0000-000013110000}"/>
    <cellStyle name="Style 22" xfId="4372" xr:uid="{00000000-0005-0000-0000-000014110000}"/>
    <cellStyle name="Style 23" xfId="4373" xr:uid="{00000000-0005-0000-0000-000015110000}"/>
    <cellStyle name="Style 24" xfId="4374" xr:uid="{00000000-0005-0000-0000-000016110000}"/>
    <cellStyle name="Style 25" xfId="4375" xr:uid="{00000000-0005-0000-0000-000017110000}"/>
    <cellStyle name="Style 26" xfId="4376" xr:uid="{00000000-0005-0000-0000-000018110000}"/>
    <cellStyle name="Style 27" xfId="4377" xr:uid="{00000000-0005-0000-0000-000019110000}"/>
    <cellStyle name="Style 28" xfId="4378" xr:uid="{00000000-0005-0000-0000-00001A110000}"/>
    <cellStyle name="Style 29" xfId="4379" xr:uid="{00000000-0005-0000-0000-00001B110000}"/>
    <cellStyle name="Style 3" xfId="4380" xr:uid="{00000000-0005-0000-0000-00001C110000}"/>
    <cellStyle name="Style 30" xfId="4381" xr:uid="{00000000-0005-0000-0000-00001D110000}"/>
    <cellStyle name="Style 31" xfId="4382" xr:uid="{00000000-0005-0000-0000-00001E110000}"/>
    <cellStyle name="Style 32" xfId="4383" xr:uid="{00000000-0005-0000-0000-00001F110000}"/>
    <cellStyle name="Style 33" xfId="4384" xr:uid="{00000000-0005-0000-0000-000020110000}"/>
    <cellStyle name="Style 34" xfId="4385" xr:uid="{00000000-0005-0000-0000-000021110000}"/>
    <cellStyle name="Style 35" xfId="4386" xr:uid="{00000000-0005-0000-0000-000022110000}"/>
    <cellStyle name="Style 36" xfId="4387" xr:uid="{00000000-0005-0000-0000-000023110000}"/>
    <cellStyle name="Style 37" xfId="4388" xr:uid="{00000000-0005-0000-0000-000024110000}"/>
    <cellStyle name="Style 38" xfId="4389" xr:uid="{00000000-0005-0000-0000-000025110000}"/>
    <cellStyle name="Style 39" xfId="4390" xr:uid="{00000000-0005-0000-0000-000026110000}"/>
    <cellStyle name="Style 4" xfId="4391" xr:uid="{00000000-0005-0000-0000-000027110000}"/>
    <cellStyle name="Style 40" xfId="4392" xr:uid="{00000000-0005-0000-0000-000028110000}"/>
    <cellStyle name="Style 41" xfId="4393" xr:uid="{00000000-0005-0000-0000-000029110000}"/>
    <cellStyle name="Style 42" xfId="4394" xr:uid="{00000000-0005-0000-0000-00002A110000}"/>
    <cellStyle name="Style 43" xfId="4395" xr:uid="{00000000-0005-0000-0000-00002B110000}"/>
    <cellStyle name="Style 44" xfId="4396" xr:uid="{00000000-0005-0000-0000-00002C110000}"/>
    <cellStyle name="Style 45" xfId="4397" xr:uid="{00000000-0005-0000-0000-00002D110000}"/>
    <cellStyle name="Style 46" xfId="4398" xr:uid="{00000000-0005-0000-0000-00002E110000}"/>
    <cellStyle name="STYLE1" xfId="4399" xr:uid="{00000000-0005-0000-0000-00002F110000}"/>
    <cellStyle name="style1 10" xfId="4400" xr:uid="{00000000-0005-0000-0000-000030110000}"/>
    <cellStyle name="style1 11" xfId="4401" xr:uid="{00000000-0005-0000-0000-000031110000}"/>
    <cellStyle name="style1 12" xfId="4402" xr:uid="{00000000-0005-0000-0000-000032110000}"/>
    <cellStyle name="style1 13" xfId="4403" xr:uid="{00000000-0005-0000-0000-000033110000}"/>
    <cellStyle name="style1 14" xfId="4404" xr:uid="{00000000-0005-0000-0000-000034110000}"/>
    <cellStyle name="style1 15" xfId="4405" xr:uid="{00000000-0005-0000-0000-000035110000}"/>
    <cellStyle name="style1 16" xfId="4406" xr:uid="{00000000-0005-0000-0000-000036110000}"/>
    <cellStyle name="style1 17" xfId="4407" xr:uid="{00000000-0005-0000-0000-000037110000}"/>
    <cellStyle name="style1 18" xfId="4408" xr:uid="{00000000-0005-0000-0000-000038110000}"/>
    <cellStyle name="style1 19" xfId="4409" xr:uid="{00000000-0005-0000-0000-000039110000}"/>
    <cellStyle name="STYLE1 2" xfId="4410" xr:uid="{00000000-0005-0000-0000-00003A110000}"/>
    <cellStyle name="style1 20" xfId="4411" xr:uid="{00000000-0005-0000-0000-00003B110000}"/>
    <cellStyle name="style1 21" xfId="4412" xr:uid="{00000000-0005-0000-0000-00003C110000}"/>
    <cellStyle name="style1 22" xfId="4413" xr:uid="{00000000-0005-0000-0000-00003D110000}"/>
    <cellStyle name="style1 23" xfId="4414" xr:uid="{00000000-0005-0000-0000-00003E110000}"/>
    <cellStyle name="style1 24" xfId="4415" xr:uid="{00000000-0005-0000-0000-00003F110000}"/>
    <cellStyle name="style1 25" xfId="4416" xr:uid="{00000000-0005-0000-0000-000040110000}"/>
    <cellStyle name="style1 26" xfId="4417" xr:uid="{00000000-0005-0000-0000-000041110000}"/>
    <cellStyle name="style1 27" xfId="4418" xr:uid="{00000000-0005-0000-0000-000042110000}"/>
    <cellStyle name="style1 28" xfId="4419" xr:uid="{00000000-0005-0000-0000-000043110000}"/>
    <cellStyle name="style1 29" xfId="4420" xr:uid="{00000000-0005-0000-0000-000044110000}"/>
    <cellStyle name="STYLE1 3" xfId="4421" xr:uid="{00000000-0005-0000-0000-000045110000}"/>
    <cellStyle name="style1 30" xfId="4422" xr:uid="{00000000-0005-0000-0000-000046110000}"/>
    <cellStyle name="STYLE1 4" xfId="4423" xr:uid="{00000000-0005-0000-0000-000047110000}"/>
    <cellStyle name="STYLE1 5" xfId="4424" xr:uid="{00000000-0005-0000-0000-000048110000}"/>
    <cellStyle name="STYLE1 6" xfId="4425" xr:uid="{00000000-0005-0000-0000-000049110000}"/>
    <cellStyle name="style1 7" xfId="4426" xr:uid="{00000000-0005-0000-0000-00004A110000}"/>
    <cellStyle name="style1 8" xfId="4427" xr:uid="{00000000-0005-0000-0000-00004B110000}"/>
    <cellStyle name="style1 9" xfId="4428" xr:uid="{00000000-0005-0000-0000-00004C110000}"/>
    <cellStyle name="STYLE1_Q208 Apples to Apples" xfId="4429" xr:uid="{00000000-0005-0000-0000-00004D110000}"/>
    <cellStyle name="STYLE2" xfId="4430" xr:uid="{00000000-0005-0000-0000-00004E110000}"/>
    <cellStyle name="STYLE2 2" xfId="4431" xr:uid="{00000000-0005-0000-0000-00004F110000}"/>
    <cellStyle name="STYLE2 3" xfId="4432" xr:uid="{00000000-0005-0000-0000-000050110000}"/>
    <cellStyle name="STYLE2 4" xfId="4433" xr:uid="{00000000-0005-0000-0000-000051110000}"/>
    <cellStyle name="STYLE2 5" xfId="4434" xr:uid="{00000000-0005-0000-0000-000052110000}"/>
    <cellStyle name="STYLE2 6" xfId="4435" xr:uid="{00000000-0005-0000-0000-000053110000}"/>
    <cellStyle name="STYLE2_Q208 Apples to Apples" xfId="4436" xr:uid="{00000000-0005-0000-0000-000054110000}"/>
    <cellStyle name="STYLE3" xfId="4437" xr:uid="{00000000-0005-0000-0000-000055110000}"/>
    <cellStyle name="STYLE4" xfId="4438" xr:uid="{00000000-0005-0000-0000-000056110000}"/>
    <cellStyle name="STYLE5" xfId="4439" xr:uid="{00000000-0005-0000-0000-000057110000}"/>
    <cellStyle name="subhead" xfId="4440" xr:uid="{00000000-0005-0000-0000-000058110000}"/>
    <cellStyle name="Sub-heading" xfId="4441" xr:uid="{00000000-0005-0000-0000-000059110000}"/>
    <cellStyle name="Sub-heading 2" xfId="4442" xr:uid="{00000000-0005-0000-0000-00005A110000}"/>
    <cellStyle name="subT ($0)" xfId="4443" xr:uid="{00000000-0005-0000-0000-00005B110000}"/>
    <cellStyle name="subT (,0)" xfId="4444" xr:uid="{00000000-0005-0000-0000-00005C110000}"/>
    <cellStyle name="Subtotal" xfId="4445" xr:uid="{00000000-0005-0000-0000-00005D110000}"/>
    <cellStyle name="Subtotal 10" xfId="4446" xr:uid="{00000000-0005-0000-0000-00005E110000}"/>
    <cellStyle name="Subtotal 11" xfId="4447" xr:uid="{00000000-0005-0000-0000-00005F110000}"/>
    <cellStyle name="Subtotal 2" xfId="4448" xr:uid="{00000000-0005-0000-0000-000060110000}"/>
    <cellStyle name="Subtotal 3" xfId="4449" xr:uid="{00000000-0005-0000-0000-000061110000}"/>
    <cellStyle name="Subtotal 4" xfId="4450" xr:uid="{00000000-0005-0000-0000-000062110000}"/>
    <cellStyle name="Subtotal 5" xfId="4451" xr:uid="{00000000-0005-0000-0000-000063110000}"/>
    <cellStyle name="Subtotal 6" xfId="4452" xr:uid="{00000000-0005-0000-0000-000064110000}"/>
    <cellStyle name="Subtotal 7" xfId="4453" xr:uid="{00000000-0005-0000-0000-000065110000}"/>
    <cellStyle name="Subtotal 8" xfId="4454" xr:uid="{00000000-0005-0000-0000-000066110000}"/>
    <cellStyle name="Subtotal 9" xfId="4455" xr:uid="{00000000-0005-0000-0000-000067110000}"/>
    <cellStyle name="Table Head" xfId="4456" xr:uid="{00000000-0005-0000-0000-000068110000}"/>
    <cellStyle name="Table Head Aligned" xfId="4457" xr:uid="{00000000-0005-0000-0000-000069110000}"/>
    <cellStyle name="Table Head Blue" xfId="4458" xr:uid="{00000000-0005-0000-0000-00006A110000}"/>
    <cellStyle name="Table Head Green" xfId="4459" xr:uid="{00000000-0005-0000-0000-00006B110000}"/>
    <cellStyle name="Table Head_ACCC" xfId="4460" xr:uid="{00000000-0005-0000-0000-00006C110000}"/>
    <cellStyle name="Table Heading" xfId="4461" xr:uid="{00000000-0005-0000-0000-00006D110000}"/>
    <cellStyle name="Table Source" xfId="4462" xr:uid="{00000000-0005-0000-0000-00006E110000}"/>
    <cellStyle name="Table Text" xfId="4463" xr:uid="{00000000-0005-0000-0000-00006F110000}"/>
    <cellStyle name="Table Title" xfId="4464" xr:uid="{00000000-0005-0000-0000-000070110000}"/>
    <cellStyle name="Table Units" xfId="4465" xr:uid="{00000000-0005-0000-0000-000071110000}"/>
    <cellStyle name="Table_Header" xfId="4466" xr:uid="{00000000-0005-0000-0000-000072110000}"/>
    <cellStyle name="TableBody" xfId="4467" xr:uid="{00000000-0005-0000-0000-000073110000}"/>
    <cellStyle name="TableBodyR" xfId="4468" xr:uid="{00000000-0005-0000-0000-000074110000}"/>
    <cellStyle name="TableColHeads" xfId="4469" xr:uid="{00000000-0005-0000-0000-000075110000}"/>
    <cellStyle name="TableStyleLight1" xfId="4470" xr:uid="{00000000-0005-0000-0000-000076110000}"/>
    <cellStyle name="Text" xfId="4471" xr:uid="{00000000-0005-0000-0000-000077110000}"/>
    <cellStyle name="Text 1" xfId="4472" xr:uid="{00000000-0005-0000-0000-000078110000}"/>
    <cellStyle name="Text 2" xfId="4473" xr:uid="{00000000-0005-0000-0000-000079110000}"/>
    <cellStyle name="Text Head" xfId="4474" xr:uid="{00000000-0005-0000-0000-00007A110000}"/>
    <cellStyle name="Text Head 1" xfId="4475" xr:uid="{00000000-0005-0000-0000-00007B110000}"/>
    <cellStyle name="Text Head 2" xfId="4476" xr:uid="{00000000-0005-0000-0000-00007C110000}"/>
    <cellStyle name="Text Indent 1" xfId="4477" xr:uid="{00000000-0005-0000-0000-00007D110000}"/>
    <cellStyle name="Text Indent 2" xfId="4478" xr:uid="{00000000-0005-0000-0000-00007E110000}"/>
    <cellStyle name="Text Indent A" xfId="4479" xr:uid="{00000000-0005-0000-0000-00007F110000}"/>
    <cellStyle name="Text Indent B" xfId="4480" xr:uid="{00000000-0005-0000-0000-000080110000}"/>
    <cellStyle name="Text Indent B 10" xfId="4481" xr:uid="{00000000-0005-0000-0000-000081110000}"/>
    <cellStyle name="Text Indent B 11" xfId="4482" xr:uid="{00000000-0005-0000-0000-000082110000}"/>
    <cellStyle name="Text Indent B 2" xfId="4483" xr:uid="{00000000-0005-0000-0000-000083110000}"/>
    <cellStyle name="Text Indent B 3" xfId="4484" xr:uid="{00000000-0005-0000-0000-000084110000}"/>
    <cellStyle name="Text Indent B 4" xfId="4485" xr:uid="{00000000-0005-0000-0000-000085110000}"/>
    <cellStyle name="Text Indent B 5" xfId="4486" xr:uid="{00000000-0005-0000-0000-000086110000}"/>
    <cellStyle name="Text Indent B 6" xfId="4487" xr:uid="{00000000-0005-0000-0000-000087110000}"/>
    <cellStyle name="Text Indent B 7" xfId="4488" xr:uid="{00000000-0005-0000-0000-000088110000}"/>
    <cellStyle name="Text Indent B 8" xfId="4489" xr:uid="{00000000-0005-0000-0000-000089110000}"/>
    <cellStyle name="Text Indent B 9" xfId="4490" xr:uid="{00000000-0005-0000-0000-00008A110000}"/>
    <cellStyle name="Text Indent C" xfId="4491" xr:uid="{00000000-0005-0000-0000-00008B110000}"/>
    <cellStyle name="Text Indent C 10" xfId="4492" xr:uid="{00000000-0005-0000-0000-00008C110000}"/>
    <cellStyle name="Text Indent C 11" xfId="4493" xr:uid="{00000000-0005-0000-0000-00008D110000}"/>
    <cellStyle name="Text Indent C 2" xfId="4494" xr:uid="{00000000-0005-0000-0000-00008E110000}"/>
    <cellStyle name="Text Indent C 3" xfId="4495" xr:uid="{00000000-0005-0000-0000-00008F110000}"/>
    <cellStyle name="Text Indent C 4" xfId="4496" xr:uid="{00000000-0005-0000-0000-000090110000}"/>
    <cellStyle name="Text Indent C 5" xfId="4497" xr:uid="{00000000-0005-0000-0000-000091110000}"/>
    <cellStyle name="Text Indent C 6" xfId="4498" xr:uid="{00000000-0005-0000-0000-000092110000}"/>
    <cellStyle name="Text Indent C 7" xfId="4499" xr:uid="{00000000-0005-0000-0000-000093110000}"/>
    <cellStyle name="Text Indent C 8" xfId="4500" xr:uid="{00000000-0005-0000-0000-000094110000}"/>
    <cellStyle name="Text Indent C 9" xfId="4501" xr:uid="{00000000-0005-0000-0000-000095110000}"/>
    <cellStyle name="þ_x001d_ð7_x000c_îþ_x0017__x000d_àþV_x0001_?_x0011_#S_x0007__x0001__x0001_" xfId="4502" xr:uid="{00000000-0005-0000-0000-000096110000}"/>
    <cellStyle name="þ_x001d_ðB_x000a__x000a_ÿ_x0012__x000d_ÝþU_x0001_m_x0006__x0016__x0007__x0001__x0001_" xfId="4503" xr:uid="{00000000-0005-0000-0000-000097110000}"/>
    <cellStyle name="þ_x001d_ðB_x000a__x000a_ÿ_x0012__x000d_ÝþU_x0001_m_x0006_ž_x0016__x0007__x0001__x0001_" xfId="4504" xr:uid="{00000000-0005-0000-0000-000098110000}"/>
    <cellStyle name="Tickmark" xfId="4505" xr:uid="{00000000-0005-0000-0000-000099110000}"/>
    <cellStyle name="Times 10" xfId="4506" xr:uid="{00000000-0005-0000-0000-00009A110000}"/>
    <cellStyle name="Times 12" xfId="4507" xr:uid="{00000000-0005-0000-0000-00009B110000}"/>
    <cellStyle name="Title - bold dutch8" xfId="4508" xr:uid="{00000000-0005-0000-0000-00009C110000}"/>
    <cellStyle name="Title - Underline" xfId="4509" xr:uid="{00000000-0005-0000-0000-00009D110000}"/>
    <cellStyle name="Title 2" xfId="4510" xr:uid="{00000000-0005-0000-0000-00009E110000}"/>
    <cellStyle name="Title Case" xfId="4511" xr:uid="{00000000-0005-0000-0000-00009F110000}"/>
    <cellStyle name="Title Line" xfId="4512" xr:uid="{00000000-0005-0000-0000-0000A0110000}"/>
    <cellStyle name="Title Major" xfId="4513" xr:uid="{00000000-0005-0000-0000-0000A1110000}"/>
    <cellStyle name="Title Sheet" xfId="4514" xr:uid="{00000000-0005-0000-0000-0000A2110000}"/>
    <cellStyle name="Titles - Other" xfId="4515" xr:uid="{00000000-0005-0000-0000-0000A3110000}"/>
    <cellStyle name="TOC 1" xfId="4516" xr:uid="{00000000-0005-0000-0000-0000A4110000}"/>
    <cellStyle name="TOC 2" xfId="4517" xr:uid="{00000000-0005-0000-0000-0000A5110000}"/>
    <cellStyle name="Top Row" xfId="4518" xr:uid="{00000000-0005-0000-0000-0000A6110000}"/>
    <cellStyle name="Top_Double_Bottom" xfId="4519" xr:uid="{00000000-0005-0000-0000-0000A7110000}"/>
    <cellStyle name="Topline" xfId="4520" xr:uid="{00000000-0005-0000-0000-0000A8110000}"/>
    <cellStyle name="Total 2" xfId="4521" xr:uid="{00000000-0005-0000-0000-0000A9110000}"/>
    <cellStyle name="Total 3" xfId="4522" xr:uid="{00000000-0005-0000-0000-0000AA110000}"/>
    <cellStyle name="Total 4" xfId="4523" xr:uid="{00000000-0005-0000-0000-0000AB110000}"/>
    <cellStyle name="Total 5" xfId="4524" xr:uid="{00000000-0005-0000-0000-0000AC110000}"/>
    <cellStyle name="Total 6" xfId="4525" xr:uid="{00000000-0005-0000-0000-0000AD110000}"/>
    <cellStyle name="Total 7" xfId="4526" xr:uid="{00000000-0005-0000-0000-0000AE110000}"/>
    <cellStyle name="Total 8" xfId="4527" xr:uid="{00000000-0005-0000-0000-0000AF110000}"/>
    <cellStyle name="Total Currency" xfId="4528" xr:uid="{00000000-0005-0000-0000-0000B0110000}"/>
    <cellStyle name="Total Major" xfId="4529" xr:uid="{00000000-0005-0000-0000-0000B1110000}"/>
    <cellStyle name="Total Major No Line" xfId="4530" xr:uid="{00000000-0005-0000-0000-0000B2110000}"/>
    <cellStyle name="Total Minor" xfId="4531" xr:uid="{00000000-0005-0000-0000-0000B3110000}"/>
    <cellStyle name="Total Normal" xfId="4532" xr:uid="{00000000-0005-0000-0000-0000B4110000}"/>
    <cellStyle name="Total number style" xfId="4533" xr:uid="{00000000-0005-0000-0000-0000B5110000}"/>
    <cellStyle name="Total Row" xfId="4534" xr:uid="{00000000-0005-0000-0000-0000B6110000}"/>
    <cellStyle name="Total1 - Style1" xfId="4535" xr:uid="{00000000-0005-0000-0000-0000B7110000}"/>
    <cellStyle name="TotalCurrency" xfId="4536" xr:uid="{00000000-0005-0000-0000-0000B8110000}"/>
    <cellStyle name="TrueFalse_Determination" xfId="4537" xr:uid="{00000000-0005-0000-0000-0000B9110000}"/>
    <cellStyle name="ubordinated Debt" xfId="4538" xr:uid="{00000000-0005-0000-0000-0000BA110000}"/>
    <cellStyle name="Undefiniert" xfId="4539" xr:uid="{00000000-0005-0000-0000-0000BB110000}"/>
    <cellStyle name="Underline_Double" xfId="4540" xr:uid="{00000000-0005-0000-0000-0000BC110000}"/>
    <cellStyle name="Unix" xfId="4541" xr:uid="{00000000-0005-0000-0000-0000BD110000}"/>
    <cellStyle name="Unix Batch File" xfId="4542" xr:uid="{00000000-0005-0000-0000-0000BE110000}"/>
    <cellStyle name="UploadThisRowValue" xfId="4543" xr:uid="{00000000-0005-0000-0000-0000BF110000}"/>
    <cellStyle name="UploadThisRowValue 2" xfId="4544" xr:uid="{00000000-0005-0000-0000-0000C0110000}"/>
    <cellStyle name="Value_QMS" xfId="4545" xr:uid="{00000000-0005-0000-0000-0000C1110000}"/>
    <cellStyle name="Volume" xfId="4546" xr:uid="{00000000-0005-0000-0000-0000C2110000}"/>
    <cellStyle name="Währung [0]_Budget 1999 MK" xfId="4547" xr:uid="{00000000-0005-0000-0000-0000C3110000}"/>
    <cellStyle name="Währung_Budget 1999 MK" xfId="4548" xr:uid="{00000000-0005-0000-0000-0000C4110000}"/>
    <cellStyle name="Warning Text 2" xfId="4549" xr:uid="{00000000-0005-0000-0000-0000C5110000}"/>
    <cellStyle name="WhiteCells" xfId="4550" xr:uid="{00000000-0005-0000-0000-0000C6110000}"/>
    <cellStyle name="worksheet" xfId="4551" xr:uid="{00000000-0005-0000-0000-0000C7110000}"/>
    <cellStyle name="Wrap Text" xfId="4552" xr:uid="{00000000-0005-0000-0000-0000C8110000}"/>
    <cellStyle name="x" xfId="4553" xr:uid="{00000000-0005-0000-0000-0000C9110000}"/>
    <cellStyle name="x [1]" xfId="4554" xr:uid="{00000000-0005-0000-0000-0000CA110000}"/>
    <cellStyle name="year" xfId="4555" xr:uid="{00000000-0005-0000-0000-0000CB110000}"/>
    <cellStyle name="Yen" xfId="4556" xr:uid="{00000000-0005-0000-0000-0000CC110000}"/>
    <cellStyle name="Гиперссылка_Se@SS costs-83 peop" xfId="4557" xr:uid="{00000000-0005-0000-0000-0000CD110000}"/>
    <cellStyle name="Обычный_Schedule for Investments 2001" xfId="4558" xr:uid="{00000000-0005-0000-0000-0000CE110000}"/>
    <cellStyle name="ハイパーリンク" xfId="4559" xr:uid="{00000000-0005-0000-0000-0000CF110000}"/>
    <cellStyle name="표준_Weekly forecast_0527" xfId="4560" xr:uid="{00000000-0005-0000-0000-0000D0110000}"/>
    <cellStyle name="一般_~7769895" xfId="4561" xr:uid="{00000000-0005-0000-0000-0000D1110000}"/>
    <cellStyle name="中等" xfId="4562" xr:uid="{00000000-0005-0000-0000-0000D2110000}"/>
    <cellStyle name="備註" xfId="4563" xr:uid="{00000000-0005-0000-0000-0000D3110000}"/>
    <cellStyle name="千位分隔_Sheet1" xfId="4564" xr:uid="{00000000-0005-0000-0000-0000D4110000}"/>
    <cellStyle name="千分位[0]_RESULTS" xfId="4565" xr:uid="{00000000-0005-0000-0000-0000D5110000}"/>
    <cellStyle name="千分位_RESULTS" xfId="4566" xr:uid="{00000000-0005-0000-0000-0000D6110000}"/>
    <cellStyle name="合計" xfId="4567" xr:uid="{00000000-0005-0000-0000-0000D7110000}"/>
    <cellStyle name="壞" xfId="4568" xr:uid="{00000000-0005-0000-0000-0000D8110000}"/>
    <cellStyle name="好" xfId="4569" xr:uid="{00000000-0005-0000-0000-0000D9110000}"/>
    <cellStyle name="常规 2" xfId="4570" xr:uid="{00000000-0005-0000-0000-0000DA110000}"/>
    <cellStyle name="常规 3" xfId="4571" xr:uid="{00000000-0005-0000-0000-0000DB110000}"/>
    <cellStyle name="常规_Sheet1" xfId="4572" xr:uid="{00000000-0005-0000-0000-0000DC110000}"/>
    <cellStyle name="桁区切り [0.00]_APJ_Forecast_Template0801" xfId="4573" xr:uid="{00000000-0005-0000-0000-0000DD110000}"/>
    <cellStyle name="桁区切り_book1" xfId="4574" xr:uid="{00000000-0005-0000-0000-0000DE110000}"/>
    <cellStyle name="標準_APJ_Forecast_Template0801" xfId="4575" xr:uid="{00000000-0005-0000-0000-0000DF110000}"/>
    <cellStyle name="標題" xfId="4576" xr:uid="{00000000-0005-0000-0000-0000E0110000}"/>
    <cellStyle name="標題 1" xfId="4577" xr:uid="{00000000-0005-0000-0000-0000E1110000}"/>
    <cellStyle name="標題 2" xfId="4578" xr:uid="{00000000-0005-0000-0000-0000E2110000}"/>
    <cellStyle name="標題 3" xfId="4579" xr:uid="{00000000-0005-0000-0000-0000E3110000}"/>
    <cellStyle name="標題 4" xfId="4580" xr:uid="{00000000-0005-0000-0000-0000E4110000}"/>
    <cellStyle name="檢查儲存格" xfId="4581" xr:uid="{00000000-0005-0000-0000-0000E5110000}"/>
    <cellStyle name="表示済みのハイパーリンク" xfId="4582" xr:uid="{00000000-0005-0000-0000-0000E6110000}"/>
    <cellStyle name="計算方式" xfId="4583" xr:uid="{00000000-0005-0000-0000-0000E7110000}"/>
    <cellStyle name="說明文字" xfId="4584" xr:uid="{00000000-0005-0000-0000-0000E8110000}"/>
    <cellStyle name="警告文字" xfId="4585" xr:uid="{00000000-0005-0000-0000-0000E9110000}"/>
    <cellStyle name="貨幣 [0]_RESULTS" xfId="4586" xr:uid="{00000000-0005-0000-0000-0000EA110000}"/>
    <cellStyle name="貨幣_RESULTS" xfId="4587" xr:uid="{00000000-0005-0000-0000-0000EB110000}"/>
    <cellStyle name="货币 2" xfId="4588" xr:uid="{00000000-0005-0000-0000-0000EC110000}"/>
    <cellStyle name="輔色1" xfId="4589" xr:uid="{00000000-0005-0000-0000-0000ED110000}"/>
    <cellStyle name="輔色2" xfId="4590" xr:uid="{00000000-0005-0000-0000-0000EE110000}"/>
    <cellStyle name="輔色3" xfId="4591" xr:uid="{00000000-0005-0000-0000-0000EF110000}"/>
    <cellStyle name="輔色4" xfId="4592" xr:uid="{00000000-0005-0000-0000-0000F0110000}"/>
    <cellStyle name="輔色5" xfId="4593" xr:uid="{00000000-0005-0000-0000-0000F1110000}"/>
    <cellStyle name="輔色6" xfId="4594" xr:uid="{00000000-0005-0000-0000-0000F2110000}"/>
    <cellStyle name="輸入" xfId="4595" xr:uid="{00000000-0005-0000-0000-0000F3110000}"/>
    <cellStyle name="輸出" xfId="4596" xr:uid="{00000000-0005-0000-0000-0000F4110000}"/>
    <cellStyle name="通貨 [0.00]_book1" xfId="4597" xr:uid="{00000000-0005-0000-0000-0000F5110000}"/>
    <cellStyle name="通貨_book1" xfId="4598" xr:uid="{00000000-0005-0000-0000-0000F6110000}"/>
    <cellStyle name="連結的儲存格" xfId="4599" xr:uid="{00000000-0005-0000-0000-0000F7110000}"/>
  </cellStyles>
  <dxfs count="5">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CCFFCC"/>
      <color rgb="FFCCFFFF"/>
      <color rgb="FF9999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Methodology!$B$30</c:f>
              <c:strCache>
                <c:ptCount val="1"/>
                <c:pt idx="0">
                  <c:v>CWDM / DWDM</c:v>
                </c:pt>
              </c:strCache>
            </c:strRef>
          </c:tx>
          <c:cat>
            <c:numRef>
              <c:f>Methodology!$C$27:$U$27</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Methodology!$C$30:$U$30</c:f>
              <c:numCache>
                <c:formatCode>0%</c:formatCode>
                <c:ptCount val="19"/>
                <c:pt idx="0">
                  <c:v>0.40606751301296207</c:v>
                </c:pt>
                <c:pt idx="1">
                  <c:v>0.50744472069135105</c:v>
                </c:pt>
                <c:pt idx="2">
                  <c:v>0.24842156785301661</c:v>
                </c:pt>
                <c:pt idx="3">
                  <c:v>0.22001159553324645</c:v>
                </c:pt>
                <c:pt idx="4">
                  <c:v>0.31682528349686678</c:v>
                </c:pt>
                <c:pt idx="5">
                  <c:v>0.38660684502076625</c:v>
                </c:pt>
                <c:pt idx="6">
                  <c:v>0.41913726843312915</c:v>
                </c:pt>
                <c:pt idx="7">
                  <c:v>0.42631212042630495</c:v>
                </c:pt>
                <c:pt idx="8">
                  <c:v>0.44820797319536432</c:v>
                </c:pt>
                <c:pt idx="9">
                  <c:v>0.45336819650410609</c:v>
                </c:pt>
                <c:pt idx="10">
                  <c:v>0.41906458920321166</c:v>
                </c:pt>
                <c:pt idx="11">
                  <c:v>0.41617501844565674</c:v>
                </c:pt>
                <c:pt idx="12">
                  <c:v>0.41795817017624182</c:v>
                </c:pt>
                <c:pt idx="13">
                  <c:v>0.4662859386060505</c:v>
                </c:pt>
                <c:pt idx="14">
                  <c:v>0.37223909085575047</c:v>
                </c:pt>
                <c:pt idx="15">
                  <c:v>0.38399237202673375</c:v>
                </c:pt>
                <c:pt idx="16">
                  <c:v>0.40575248603190239</c:v>
                </c:pt>
                <c:pt idx="17">
                  <c:v>0.39131145667626588</c:v>
                </c:pt>
                <c:pt idx="18">
                  <c:v>0.33607870233975978</c:v>
                </c:pt>
              </c:numCache>
            </c:numRef>
          </c:val>
          <c:smooth val="1"/>
          <c:extLst>
            <c:ext xmlns:c16="http://schemas.microsoft.com/office/drawing/2014/chart" uri="{C3380CC4-5D6E-409C-BE32-E72D297353CC}">
              <c16:uniqueId val="{00000000-529D-D048-9015-36A8BB5A6DD9}"/>
            </c:ext>
          </c:extLst>
        </c:ser>
        <c:ser>
          <c:idx val="1"/>
          <c:order val="1"/>
          <c:tx>
            <c:strRef>
              <c:f>Methodology!$B$28</c:f>
              <c:strCache>
                <c:ptCount val="1"/>
                <c:pt idx="0">
                  <c:v>Internet Traffic</c:v>
                </c:pt>
              </c:strCache>
            </c:strRef>
          </c:tx>
          <c:cat>
            <c:numRef>
              <c:f>Methodology!$C$27:$U$27</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Methodology!$C$28:$U$28</c:f>
              <c:numCache>
                <c:formatCode>0%</c:formatCode>
                <c:ptCount val="19"/>
                <c:pt idx="0">
                  <c:v>0.45098039215686292</c:v>
                </c:pt>
                <c:pt idx="1">
                  <c:v>0.41891891891891886</c:v>
                </c:pt>
                <c:pt idx="2">
                  <c:v>0.39999999999999991</c:v>
                </c:pt>
                <c:pt idx="3">
                  <c:v>0.38775510204081631</c:v>
                </c:pt>
                <c:pt idx="4">
                  <c:v>0.38</c:v>
                </c:pt>
                <c:pt idx="5">
                  <c:v>0.37</c:v>
                </c:pt>
                <c:pt idx="6">
                  <c:v>0.36</c:v>
                </c:pt>
                <c:pt idx="7">
                  <c:v>0.35</c:v>
                </c:pt>
                <c:pt idx="8">
                  <c:v>0.33</c:v>
                </c:pt>
                <c:pt idx="9">
                  <c:v>0.31</c:v>
                </c:pt>
                <c:pt idx="10">
                  <c:v>0.3</c:v>
                </c:pt>
                <c:pt idx="11">
                  <c:v>0.28999999999999998</c:v>
                </c:pt>
                <c:pt idx="12">
                  <c:v>0.28999999999999998</c:v>
                </c:pt>
                <c:pt idx="13">
                  <c:v>0.5</c:v>
                </c:pt>
                <c:pt idx="14">
                  <c:v>0.35</c:v>
                </c:pt>
                <c:pt idx="15">
                  <c:v>0.3</c:v>
                </c:pt>
                <c:pt idx="16">
                  <c:v>0.28999999999999998</c:v>
                </c:pt>
                <c:pt idx="17">
                  <c:v>0.28000000000000003</c:v>
                </c:pt>
                <c:pt idx="18">
                  <c:v>0.27</c:v>
                </c:pt>
              </c:numCache>
            </c:numRef>
          </c:val>
          <c:smooth val="1"/>
          <c:extLst>
            <c:ext xmlns:c16="http://schemas.microsoft.com/office/drawing/2014/chart" uri="{C3380CC4-5D6E-409C-BE32-E72D297353CC}">
              <c16:uniqueId val="{00000001-529D-D048-9015-36A8BB5A6DD9}"/>
            </c:ext>
          </c:extLst>
        </c:ser>
        <c:dLbls>
          <c:showLegendKey val="0"/>
          <c:showVal val="0"/>
          <c:showCatName val="0"/>
          <c:showSerName val="0"/>
          <c:showPercent val="0"/>
          <c:showBubbleSize val="0"/>
        </c:dLbls>
        <c:marker val="1"/>
        <c:smooth val="0"/>
        <c:axId val="122791808"/>
        <c:axId val="122793344"/>
      </c:lineChart>
      <c:catAx>
        <c:axId val="122791808"/>
        <c:scaling>
          <c:orientation val="minMax"/>
        </c:scaling>
        <c:delete val="0"/>
        <c:axPos val="b"/>
        <c:numFmt formatCode="General" sourceLinked="1"/>
        <c:majorTickMark val="out"/>
        <c:minorTickMark val="none"/>
        <c:tickLblPos val="nextTo"/>
        <c:crossAx val="122793344"/>
        <c:crosses val="autoZero"/>
        <c:auto val="1"/>
        <c:lblAlgn val="ctr"/>
        <c:lblOffset val="100"/>
        <c:tickLblSkip val="1"/>
        <c:noMultiLvlLbl val="1"/>
      </c:catAx>
      <c:valAx>
        <c:axId val="122793344"/>
        <c:scaling>
          <c:orientation val="minMax"/>
        </c:scaling>
        <c:delete val="0"/>
        <c:axPos val="l"/>
        <c:majorGridlines/>
        <c:title>
          <c:tx>
            <c:rich>
              <a:bodyPr rot="-5400000" vert="horz"/>
              <a:lstStyle/>
              <a:p>
                <a:pPr>
                  <a:defRPr/>
                </a:pPr>
                <a:r>
                  <a:rPr lang="en-US"/>
                  <a:t>Growth rate (%)</a:t>
                </a:r>
              </a:p>
            </c:rich>
          </c:tx>
          <c:overlay val="0"/>
        </c:title>
        <c:numFmt formatCode="0%" sourceLinked="1"/>
        <c:majorTickMark val="out"/>
        <c:minorTickMark val="none"/>
        <c:tickLblPos val="nextTo"/>
        <c:crossAx val="122791808"/>
        <c:crosses val="autoZero"/>
        <c:crossBetween val="between"/>
      </c:valAx>
    </c:plotArea>
    <c:legend>
      <c:legendPos val="t"/>
      <c:overlay val="0"/>
    </c:legend>
    <c:plotVisOnly val="1"/>
    <c:dispBlanksAs val="zero"/>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Wireless fronthaul</a:t>
            </a:r>
          </a:p>
        </c:rich>
      </c:tx>
      <c:overlay val="1"/>
    </c:title>
    <c:autoTitleDeleted val="0"/>
    <c:plotArea>
      <c:layout>
        <c:manualLayout>
          <c:layoutTarget val="inner"/>
          <c:xMode val="edge"/>
          <c:yMode val="edge"/>
          <c:x val="0.16187451712227"/>
          <c:y val="9.3147066096561107E-2"/>
          <c:w val="0.677930152128004"/>
          <c:h val="0.81160572633953698"/>
        </c:manualLayout>
      </c:layout>
      <c:barChart>
        <c:barDir val="col"/>
        <c:grouping val="stacked"/>
        <c:varyColors val="0"/>
        <c:ser>
          <c:idx val="5"/>
          <c:order val="0"/>
          <c:tx>
            <c:strRef>
              <c:f>Summary!$O$542</c:f>
              <c:strCache>
                <c:ptCount val="1"/>
                <c:pt idx="0">
                  <c:v>10 Gbps and below</c:v>
                </c:pt>
              </c:strCache>
            </c:strRef>
          </c:tx>
          <c:invertIfNegative val="0"/>
          <c:cat>
            <c:numRef>
              <c:f>Summary!$P$541:$Z$541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Summary!$P$542:$Z$542</c:f>
              <c:numCache>
                <c:formatCode>_("$"* #,##0_);_("$"* \(#,##0\);_("$"* "-"??_);_(@_)</c:formatCode>
                <c:ptCount val="11"/>
                <c:pt idx="0">
                  <c:v>218.74931045678585</c:v>
                </c:pt>
                <c:pt idx="1">
                  <c:v>118.15802502183853</c:v>
                </c:pt>
                <c:pt idx="2">
                  <c:v>169.58541243629446</c:v>
                </c:pt>
              </c:numCache>
            </c:numRef>
          </c:val>
          <c:extLst>
            <c:ext xmlns:c16="http://schemas.microsoft.com/office/drawing/2014/chart" uri="{C3380CC4-5D6E-409C-BE32-E72D297353CC}">
              <c16:uniqueId val="{00000000-8161-5740-9E84-0E3E38511A3C}"/>
            </c:ext>
          </c:extLst>
        </c:ser>
        <c:ser>
          <c:idx val="4"/>
          <c:order val="1"/>
          <c:tx>
            <c:strRef>
              <c:f>Summary!$O$543</c:f>
              <c:strCache>
                <c:ptCount val="1"/>
                <c:pt idx="0">
                  <c:v>25 Gbps and above</c:v>
                </c:pt>
              </c:strCache>
            </c:strRef>
          </c:tx>
          <c:invertIfNegative val="0"/>
          <c:cat>
            <c:numRef>
              <c:f>Summary!$P$541:$Z$541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Summary!$P$543:$Z$543</c:f>
              <c:numCache>
                <c:formatCode>_("$"* #,##0_);_("$"* \(#,##0\);_("$"* "-"??_);_(@_)</c:formatCode>
                <c:ptCount val="11"/>
                <c:pt idx="0">
                  <c:v>0</c:v>
                </c:pt>
                <c:pt idx="1">
                  <c:v>0</c:v>
                </c:pt>
                <c:pt idx="2">
                  <c:v>13.657558501903253</c:v>
                </c:pt>
              </c:numCache>
            </c:numRef>
          </c:val>
          <c:extLst>
            <c:ext xmlns:c16="http://schemas.microsoft.com/office/drawing/2014/chart" uri="{C3380CC4-5D6E-409C-BE32-E72D297353CC}">
              <c16:uniqueId val="{00000001-8161-5740-9E84-0E3E38511A3C}"/>
            </c:ext>
          </c:extLst>
        </c:ser>
        <c:dLbls>
          <c:showLegendKey val="0"/>
          <c:showVal val="0"/>
          <c:showCatName val="0"/>
          <c:showSerName val="0"/>
          <c:showPercent val="0"/>
          <c:showBubbleSize val="0"/>
        </c:dLbls>
        <c:gapWidth val="150"/>
        <c:overlap val="100"/>
        <c:axId val="124412672"/>
        <c:axId val="124414208"/>
      </c:barChart>
      <c:catAx>
        <c:axId val="124412672"/>
        <c:scaling>
          <c:orientation val="minMax"/>
        </c:scaling>
        <c:delete val="0"/>
        <c:axPos val="b"/>
        <c:numFmt formatCode="General" sourceLinked="1"/>
        <c:majorTickMark val="out"/>
        <c:minorTickMark val="none"/>
        <c:tickLblPos val="nextTo"/>
        <c:txPr>
          <a:bodyPr/>
          <a:lstStyle/>
          <a:p>
            <a:pPr>
              <a:defRPr sz="1200" b="1"/>
            </a:pPr>
            <a:endParaRPr lang="en-US"/>
          </a:p>
        </c:txPr>
        <c:crossAx val="124414208"/>
        <c:crosses val="autoZero"/>
        <c:auto val="1"/>
        <c:lblAlgn val="ctr"/>
        <c:lblOffset val="100"/>
        <c:noMultiLvlLbl val="1"/>
      </c:catAx>
      <c:valAx>
        <c:axId val="124414208"/>
        <c:scaling>
          <c:orientation val="minMax"/>
          <c:min val="0"/>
        </c:scaling>
        <c:delete val="0"/>
        <c:axPos val="l"/>
        <c:majorGridlines/>
        <c:title>
          <c:tx>
            <c:rich>
              <a:bodyPr rot="-5400000" vert="horz"/>
              <a:lstStyle/>
              <a:p>
                <a:pPr>
                  <a:defRPr sz="1400"/>
                </a:pPr>
                <a:r>
                  <a:rPr lang="en-US" sz="1400"/>
                  <a:t>Sales ($M)</a:t>
                </a:r>
              </a:p>
            </c:rich>
          </c:tx>
          <c:layout>
            <c:manualLayout>
              <c:xMode val="edge"/>
              <c:yMode val="edge"/>
              <c:x val="1.96839425939868E-2"/>
              <c:y val="0.36553315044447099"/>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24412672"/>
        <c:crosses val="autoZero"/>
        <c:crossBetween val="between"/>
      </c:valAx>
    </c:plotArea>
    <c:legend>
      <c:legendPos val="r"/>
      <c:layout>
        <c:manualLayout>
          <c:xMode val="edge"/>
          <c:yMode val="edge"/>
          <c:x val="0.83586630600672696"/>
          <c:y val="0.29372084334337001"/>
          <c:w val="0.151940147435906"/>
          <c:h val="0.4272401486508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6585565212653"/>
          <c:y val="5.7835449140286037E-2"/>
          <c:w val="0.82354230807654238"/>
          <c:h val="0.82646914671380367"/>
        </c:manualLayout>
      </c:layout>
      <c:barChart>
        <c:barDir val="col"/>
        <c:grouping val="clustered"/>
        <c:varyColors val="0"/>
        <c:ser>
          <c:idx val="0"/>
          <c:order val="0"/>
          <c:tx>
            <c:strRef>
              <c:f>'OC vendors'!$B$23</c:f>
              <c:strCache>
                <c:ptCount val="1"/>
                <c:pt idx="0">
                  <c:v>Chinese Suppliers</c:v>
                </c:pt>
              </c:strCache>
            </c:strRef>
          </c:tx>
          <c:spPr>
            <a:solidFill>
              <a:schemeClr val="accent1"/>
            </a:solidFill>
            <a:ln>
              <a:noFill/>
            </a:ln>
            <a:effectLst/>
          </c:spPr>
          <c:invertIfNegative val="0"/>
          <c:cat>
            <c:strRef>
              <c:f>'OC vendors'!$C$25:$N$25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'OC vendors'!$C$36:$N$36</c:f>
              <c:numCache>
                <c:formatCode>"$"#,##0_);[Red]\("$"#,##0\)</c:formatCode>
                <c:ptCount val="12"/>
                <c:pt idx="0">
                  <c:v>476.32622243344463</c:v>
                </c:pt>
                <c:pt idx="1">
                  <c:v>665.23959207247253</c:v>
                </c:pt>
                <c:pt idx="2">
                  <c:v>981.31609495051373</c:v>
                </c:pt>
                <c:pt idx="3">
                  <c:v>975.43069915106139</c:v>
                </c:pt>
              </c:numCache>
            </c:numRef>
          </c:val>
          <c:extLst>
            <c:ext xmlns:c16="http://schemas.microsoft.com/office/drawing/2014/chart" uri="{C3380CC4-5D6E-409C-BE32-E72D297353CC}">
              <c16:uniqueId val="{00000000-1D9A-BB4B-8BFB-695F78140E3F}"/>
            </c:ext>
          </c:extLst>
        </c:ser>
        <c:ser>
          <c:idx val="1"/>
          <c:order val="1"/>
          <c:tx>
            <c:strRef>
              <c:f>'OC vendors'!$B$39</c:f>
              <c:strCache>
                <c:ptCount val="1"/>
                <c:pt idx="0">
                  <c:v>Non-Chinese Suppliers</c:v>
                </c:pt>
              </c:strCache>
            </c:strRef>
          </c:tx>
          <c:invertIfNegative val="0"/>
          <c:cat>
            <c:strRef>
              <c:f>'OC vendors'!$C$25:$N$25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'OC vendors'!$C$51:$N$51</c:f>
              <c:numCache>
                <c:formatCode>"$"#,##0_);[Red]\("$"#,##0\)</c:formatCode>
                <c:ptCount val="12"/>
                <c:pt idx="0">
                  <c:v>2350.6763462057438</c:v>
                </c:pt>
                <c:pt idx="1">
                  <c:v>2512.6015416865475</c:v>
                </c:pt>
                <c:pt idx="2">
                  <c:v>2636.7671426596448</c:v>
                </c:pt>
                <c:pt idx="3">
                  <c:v>2836.6333676741679</c:v>
                </c:pt>
              </c:numCache>
            </c:numRef>
          </c:val>
          <c:extLst>
            <c:ext xmlns:c16="http://schemas.microsoft.com/office/drawing/2014/chart" uri="{C3380CC4-5D6E-409C-BE32-E72D297353CC}">
              <c16:uniqueId val="{00000001-1D9A-BB4B-8BFB-695F78140E3F}"/>
            </c:ext>
          </c:extLst>
        </c:ser>
        <c:dLbls>
          <c:showLegendKey val="0"/>
          <c:showVal val="0"/>
          <c:showCatName val="0"/>
          <c:showSerName val="0"/>
          <c:showPercent val="0"/>
          <c:showBubbleSize val="0"/>
        </c:dLbls>
        <c:gapWidth val="219"/>
        <c:overlap val="-27"/>
        <c:axId val="123253120"/>
        <c:axId val="123254656"/>
      </c:barChart>
      <c:catAx>
        <c:axId val="12325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254656"/>
        <c:crosses val="autoZero"/>
        <c:auto val="1"/>
        <c:lblAlgn val="ctr"/>
        <c:lblOffset val="100"/>
        <c:noMultiLvlLbl val="0"/>
      </c:catAx>
      <c:valAx>
        <c:axId val="123254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Revenue ($M)</a:t>
                </a:r>
              </a:p>
            </c:rich>
          </c:tx>
          <c:layout>
            <c:manualLayout>
              <c:xMode val="edge"/>
              <c:yMode val="edge"/>
              <c:x val="1.0443483607370236E-2"/>
              <c:y val="0.34829543628475013"/>
            </c:manualLayout>
          </c:layout>
          <c:overlay val="0"/>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253120"/>
        <c:crosses val="autoZero"/>
        <c:crossBetween val="between"/>
        <c:majorUnit val="1000"/>
      </c:valAx>
      <c:spPr>
        <a:noFill/>
        <a:ln>
          <a:noFill/>
        </a:ln>
        <a:effectLst/>
      </c:spPr>
    </c:plotArea>
    <c:legend>
      <c:legendPos val="r"/>
      <c:layout>
        <c:manualLayout>
          <c:xMode val="edge"/>
          <c:yMode val="edge"/>
          <c:x val="0.15540027750311816"/>
          <c:y val="8.167673315179963E-2"/>
          <c:w val="0.34243182133719435"/>
          <c:h val="0.16456853607584765"/>
        </c:manualLayout>
      </c:layout>
      <c:overlay val="0"/>
      <c:spPr>
        <a:solidFill>
          <a:schemeClr val="bg1"/>
        </a:solidFill>
        <a:ln>
          <a:solidFill>
            <a:schemeClr val="tx1">
              <a:lumMod val="75000"/>
              <a:lumOff val="25000"/>
            </a:schemeClr>
          </a:solidFill>
        </a:ln>
      </c:spPr>
      <c:txPr>
        <a:bodyPr/>
        <a:lstStyle/>
        <a:p>
          <a:pPr>
            <a:defRPr sz="10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430047728374"/>
          <c:y val="5.1400554097404502E-2"/>
          <c:w val="0.834959457615433"/>
          <c:h val="0.83261956838728501"/>
        </c:manualLayout>
      </c:layout>
      <c:barChart>
        <c:barDir val="col"/>
        <c:grouping val="stacked"/>
        <c:varyColors val="0"/>
        <c:ser>
          <c:idx val="0"/>
          <c:order val="0"/>
          <c:tx>
            <c:strRef>
              <c:f>'Report data'!$B$79</c:f>
              <c:strCache>
                <c:ptCount val="1"/>
                <c:pt idx="0">
                  <c:v>China</c:v>
                </c:pt>
              </c:strCache>
            </c:strRef>
          </c:tx>
          <c:invertIfNegative val="0"/>
          <c:cat>
            <c:numRef>
              <c:f>'Report data'!$C$78:$Q$78</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'Report data'!$C$79:$Q$79</c:f>
              <c:numCache>
                <c:formatCode>_(* #,##0_);_(* \(#,##0\);_(* "-"??_);_(@_)</c:formatCode>
                <c:ptCount val="15"/>
                <c:pt idx="0">
                  <c:v>20.320880000000002</c:v>
                </c:pt>
                <c:pt idx="1">
                  <c:v>40.823000000000008</c:v>
                </c:pt>
                <c:pt idx="2">
                  <c:v>68.316000000000003</c:v>
                </c:pt>
              </c:numCache>
            </c:numRef>
          </c:val>
          <c:extLst>
            <c:ext xmlns:c16="http://schemas.microsoft.com/office/drawing/2014/chart" uri="{C3380CC4-5D6E-409C-BE32-E72D297353CC}">
              <c16:uniqueId val="{00000000-4B36-E348-9D56-77DB3FE6C5D7}"/>
            </c:ext>
          </c:extLst>
        </c:ser>
        <c:ser>
          <c:idx val="1"/>
          <c:order val="1"/>
          <c:tx>
            <c:strRef>
              <c:f>'Report data'!$B$80</c:f>
              <c:strCache>
                <c:ptCount val="1"/>
                <c:pt idx="0">
                  <c:v>Rest of World</c:v>
                </c:pt>
              </c:strCache>
            </c:strRef>
          </c:tx>
          <c:invertIfNegative val="0"/>
          <c:cat>
            <c:numRef>
              <c:f>'Report data'!$C$78:$Q$78</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'Report data'!$C$80:$Q$80</c:f>
              <c:numCache>
                <c:formatCode>_(* #,##0_);_(* \(#,##0\);_(* "-"??_);_(@_)</c:formatCode>
                <c:ptCount val="15"/>
                <c:pt idx="0">
                  <c:v>38.772419999999997</c:v>
                </c:pt>
                <c:pt idx="1">
                  <c:v>53.335399999999993</c:v>
                </c:pt>
                <c:pt idx="2">
                  <c:v>70.307999999999993</c:v>
                </c:pt>
              </c:numCache>
            </c:numRef>
          </c:val>
          <c:extLst>
            <c:ext xmlns:c16="http://schemas.microsoft.com/office/drawing/2014/chart" uri="{C3380CC4-5D6E-409C-BE32-E72D297353CC}">
              <c16:uniqueId val="{00000001-4B36-E348-9D56-77DB3FE6C5D7}"/>
            </c:ext>
          </c:extLst>
        </c:ser>
        <c:dLbls>
          <c:showLegendKey val="0"/>
          <c:showVal val="0"/>
          <c:showCatName val="0"/>
          <c:showSerName val="0"/>
          <c:showPercent val="0"/>
          <c:showBubbleSize val="0"/>
        </c:dLbls>
        <c:gapWidth val="150"/>
        <c:overlap val="100"/>
        <c:axId val="123326464"/>
        <c:axId val="123328000"/>
      </c:barChart>
      <c:catAx>
        <c:axId val="123326464"/>
        <c:scaling>
          <c:orientation val="minMax"/>
        </c:scaling>
        <c:delete val="0"/>
        <c:axPos val="b"/>
        <c:numFmt formatCode="General" sourceLinked="1"/>
        <c:majorTickMark val="out"/>
        <c:minorTickMark val="none"/>
        <c:tickLblPos val="nextTo"/>
        <c:txPr>
          <a:bodyPr/>
          <a:lstStyle/>
          <a:p>
            <a:pPr>
              <a:defRPr sz="900"/>
            </a:pPr>
            <a:endParaRPr lang="en-US"/>
          </a:p>
        </c:txPr>
        <c:crossAx val="123328000"/>
        <c:crosses val="autoZero"/>
        <c:auto val="1"/>
        <c:lblAlgn val="ctr"/>
        <c:lblOffset val="100"/>
        <c:noMultiLvlLbl val="0"/>
      </c:catAx>
      <c:valAx>
        <c:axId val="123328000"/>
        <c:scaling>
          <c:orientation val="minMax"/>
        </c:scaling>
        <c:delete val="0"/>
        <c:axPos val="l"/>
        <c:majorGridlines/>
        <c:title>
          <c:tx>
            <c:rich>
              <a:bodyPr rot="-5400000" vert="horz"/>
              <a:lstStyle/>
              <a:p>
                <a:pPr>
                  <a:defRPr sz="1050" b="0"/>
                </a:pPr>
                <a:r>
                  <a:rPr lang="en-US" sz="1050" b="0"/>
                  <a:t>FTTx subscriptions (millions)</a:t>
                </a:r>
              </a:p>
            </c:rich>
          </c:tx>
          <c:overlay val="0"/>
        </c:title>
        <c:numFmt formatCode="_(* #,##0_);_(* \(#,##0\);_(* &quot;-&quot;??_);_(@_)" sourceLinked="1"/>
        <c:majorTickMark val="out"/>
        <c:minorTickMark val="none"/>
        <c:tickLblPos val="nextTo"/>
        <c:crossAx val="123326464"/>
        <c:crosses val="autoZero"/>
        <c:crossBetween val="between"/>
      </c:valAx>
    </c:plotArea>
    <c:legend>
      <c:legendPos val="r"/>
      <c:layout>
        <c:manualLayout>
          <c:xMode val="edge"/>
          <c:yMode val="edge"/>
          <c:x val="0.15999199606107301"/>
          <c:y val="7.6988020316309899E-2"/>
          <c:w val="0.19414718948427701"/>
          <c:h val="0.167081795314141"/>
        </c:manualLayout>
      </c:layout>
      <c:overlay val="0"/>
      <c:spPr>
        <a:solidFill>
          <a:schemeClr val="bg1"/>
        </a:solidFill>
        <a:ln>
          <a:solidFill>
            <a:schemeClr val="tx1"/>
          </a:solidFill>
        </a:ln>
      </c:spPr>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 data'!$B$106</c:f>
              <c:strCache>
                <c:ptCount val="1"/>
                <c:pt idx="0">
                  <c:v>China mobile data traffic</c:v>
                </c:pt>
              </c:strCache>
            </c:strRef>
          </c:tx>
          <c:cat>
            <c:numRef>
              <c:f>'Report data'!$D$105:$R$105</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'Report data'!$D$106:$L$106</c:f>
              <c:numCache>
                <c:formatCode>0%</c:formatCode>
                <c:ptCount val="9"/>
                <c:pt idx="0">
                  <c:v>0.62576040530296018</c:v>
                </c:pt>
                <c:pt idx="1">
                  <c:v>0.50283192684757627</c:v>
                </c:pt>
              </c:numCache>
            </c:numRef>
          </c:val>
          <c:smooth val="0"/>
          <c:extLst>
            <c:ext xmlns:c16="http://schemas.microsoft.com/office/drawing/2014/chart" uri="{C3380CC4-5D6E-409C-BE32-E72D297353CC}">
              <c16:uniqueId val="{00000000-1EC0-4D44-ABBC-3F2E4DA4AB32}"/>
            </c:ext>
          </c:extLst>
        </c:ser>
        <c:ser>
          <c:idx val="2"/>
          <c:order val="1"/>
          <c:tx>
            <c:strRef>
              <c:f>'Report data'!$B$107</c:f>
              <c:strCache>
                <c:ptCount val="1"/>
                <c:pt idx="0">
                  <c:v>Global mobile traffic</c:v>
                </c:pt>
              </c:strCache>
            </c:strRef>
          </c:tx>
          <c:cat>
            <c:numRef>
              <c:f>'Report data'!$D$105:$R$105</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'Report data'!$D$107:$R$107</c:f>
              <c:numCache>
                <c:formatCode>0%</c:formatCode>
                <c:ptCount val="15"/>
                <c:pt idx="0">
                  <c:v>1.6637168141592924</c:v>
                </c:pt>
                <c:pt idx="1">
                  <c:v>1.4451827242524917</c:v>
                </c:pt>
              </c:numCache>
            </c:numRef>
          </c:val>
          <c:smooth val="0"/>
          <c:extLst>
            <c:ext xmlns:c16="http://schemas.microsoft.com/office/drawing/2014/chart" uri="{C3380CC4-5D6E-409C-BE32-E72D297353CC}">
              <c16:uniqueId val="{00000002-1EC0-4D44-ABBC-3F2E4DA4AB32}"/>
            </c:ext>
          </c:extLst>
        </c:ser>
        <c:ser>
          <c:idx val="1"/>
          <c:order val="2"/>
          <c:tx>
            <c:strRef>
              <c:f>'Report data'!$B$108</c:f>
              <c:strCache>
                <c:ptCount val="1"/>
                <c:pt idx="0">
                  <c:v>Total Internet traffic</c:v>
                </c:pt>
              </c:strCache>
            </c:strRef>
          </c:tx>
          <c:cat>
            <c:numRef>
              <c:f>'Report data'!$D$105:$R$105</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'Report data'!$D$108:$R$108</c:f>
              <c:numCache>
                <c:formatCode>0%</c:formatCode>
                <c:ptCount val="15"/>
                <c:pt idx="0">
                  <c:v>0.37</c:v>
                </c:pt>
                <c:pt idx="1">
                  <c:v>0.36</c:v>
                </c:pt>
              </c:numCache>
            </c:numRef>
          </c:val>
          <c:smooth val="0"/>
          <c:extLst>
            <c:ext xmlns:c16="http://schemas.microsoft.com/office/drawing/2014/chart" uri="{C3380CC4-5D6E-409C-BE32-E72D297353CC}">
              <c16:uniqueId val="{00000001-1EC0-4D44-ABBC-3F2E4DA4AB32}"/>
            </c:ext>
          </c:extLst>
        </c:ser>
        <c:dLbls>
          <c:showLegendKey val="0"/>
          <c:showVal val="0"/>
          <c:showCatName val="0"/>
          <c:showSerName val="0"/>
          <c:showPercent val="0"/>
          <c:showBubbleSize val="0"/>
        </c:dLbls>
        <c:marker val="1"/>
        <c:smooth val="0"/>
        <c:axId val="132813184"/>
        <c:axId val="132814720"/>
      </c:lineChart>
      <c:catAx>
        <c:axId val="132813184"/>
        <c:scaling>
          <c:orientation val="minMax"/>
        </c:scaling>
        <c:delete val="0"/>
        <c:axPos val="b"/>
        <c:numFmt formatCode="General" sourceLinked="1"/>
        <c:majorTickMark val="out"/>
        <c:minorTickMark val="none"/>
        <c:tickLblPos val="nextTo"/>
        <c:crossAx val="132814720"/>
        <c:crosses val="autoZero"/>
        <c:auto val="1"/>
        <c:lblAlgn val="ctr"/>
        <c:lblOffset val="100"/>
        <c:noMultiLvlLbl val="0"/>
      </c:catAx>
      <c:valAx>
        <c:axId val="132814720"/>
        <c:scaling>
          <c:orientation val="minMax"/>
          <c:max val="2"/>
        </c:scaling>
        <c:delete val="0"/>
        <c:axPos val="l"/>
        <c:majorGridlines/>
        <c:numFmt formatCode="0%" sourceLinked="1"/>
        <c:majorTickMark val="out"/>
        <c:minorTickMark val="none"/>
        <c:tickLblPos val="nextTo"/>
        <c:crossAx val="132813184"/>
        <c:crosses val="autoZero"/>
        <c:crossBetween val="between"/>
      </c:valAx>
    </c:plotArea>
    <c:legend>
      <c:legendPos val="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54930486095299"/>
          <c:y val="6.6670328999572731E-2"/>
          <c:w val="0.83586607238580202"/>
          <c:h val="0.81215345174876397"/>
        </c:manualLayout>
      </c:layout>
      <c:lineChart>
        <c:grouping val="standard"/>
        <c:varyColors val="0"/>
        <c:ser>
          <c:idx val="0"/>
          <c:order val="0"/>
          <c:tx>
            <c:strRef>
              <c:f>'Report data'!$B$137</c:f>
              <c:strCache>
                <c:ptCount val="1"/>
                <c:pt idx="0">
                  <c:v>Telecom - excluding China</c:v>
                </c:pt>
              </c:strCache>
            </c:strRef>
          </c:tx>
          <c:marker>
            <c:symbol val="none"/>
          </c:marker>
          <c:cat>
            <c:numRef>
              <c:f>'Report data'!$C$136:$Q$136</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'Report data'!$C$137:$Q$137</c:f>
              <c:numCache>
                <c:formatCode>0%</c:formatCode>
                <c:ptCount val="15"/>
                <c:pt idx="0">
                  <c:v>0.35649951553872228</c:v>
                </c:pt>
                <c:pt idx="1">
                  <c:v>0.38906598483833665</c:v>
                </c:pt>
                <c:pt idx="2">
                  <c:v>0.39997345332075351</c:v>
                </c:pt>
                <c:pt idx="3">
                  <c:v>0.40897883870414442</c:v>
                </c:pt>
                <c:pt idx="4">
                  <c:v>0.39887063195830952</c:v>
                </c:pt>
              </c:numCache>
            </c:numRef>
          </c:val>
          <c:smooth val="0"/>
          <c:extLst>
            <c:ext xmlns:c16="http://schemas.microsoft.com/office/drawing/2014/chart" uri="{C3380CC4-5D6E-409C-BE32-E72D297353CC}">
              <c16:uniqueId val="{00000000-E02E-6E41-BD77-6490716E3261}"/>
            </c:ext>
          </c:extLst>
        </c:ser>
        <c:ser>
          <c:idx val="1"/>
          <c:order val="1"/>
          <c:tx>
            <c:strRef>
              <c:f>'Report data'!$B$138</c:f>
              <c:strCache>
                <c:ptCount val="1"/>
                <c:pt idx="0">
                  <c:v>Telecom - China only</c:v>
                </c:pt>
              </c:strCache>
            </c:strRef>
          </c:tx>
          <c:marker>
            <c:symbol val="none"/>
          </c:marker>
          <c:cat>
            <c:numRef>
              <c:f>'Report data'!$C$136:$Q$136</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'Report data'!$C$138:$Q$138</c:f>
              <c:numCache>
                <c:formatCode>0%</c:formatCode>
                <c:ptCount val="15"/>
                <c:pt idx="0">
                  <c:v>0.43407421235798549</c:v>
                </c:pt>
                <c:pt idx="1">
                  <c:v>0.4672400529702907</c:v>
                </c:pt>
                <c:pt idx="2">
                  <c:v>0.4666569179909994</c:v>
                </c:pt>
                <c:pt idx="3">
                  <c:v>0.50698293274403938</c:v>
                </c:pt>
                <c:pt idx="4">
                  <c:v>0.57332167143943114</c:v>
                </c:pt>
              </c:numCache>
            </c:numRef>
          </c:val>
          <c:smooth val="0"/>
          <c:extLst>
            <c:ext xmlns:c16="http://schemas.microsoft.com/office/drawing/2014/chart" uri="{C3380CC4-5D6E-409C-BE32-E72D297353CC}">
              <c16:uniqueId val="{00000001-E02E-6E41-BD77-6490716E3261}"/>
            </c:ext>
          </c:extLst>
        </c:ser>
        <c:dLbls>
          <c:showLegendKey val="0"/>
          <c:showVal val="0"/>
          <c:showCatName val="0"/>
          <c:showSerName val="0"/>
          <c:showPercent val="0"/>
          <c:showBubbleSize val="0"/>
        </c:dLbls>
        <c:smooth val="0"/>
        <c:axId val="133630976"/>
        <c:axId val="133632768"/>
      </c:lineChart>
      <c:catAx>
        <c:axId val="133630976"/>
        <c:scaling>
          <c:orientation val="minMax"/>
        </c:scaling>
        <c:delete val="0"/>
        <c:axPos val="b"/>
        <c:numFmt formatCode="General" sourceLinked="1"/>
        <c:majorTickMark val="out"/>
        <c:minorTickMark val="none"/>
        <c:tickLblPos val="nextTo"/>
        <c:crossAx val="133632768"/>
        <c:crosses val="autoZero"/>
        <c:auto val="1"/>
        <c:lblAlgn val="ctr"/>
        <c:lblOffset val="100"/>
        <c:noMultiLvlLbl val="0"/>
      </c:catAx>
      <c:valAx>
        <c:axId val="133632768"/>
        <c:scaling>
          <c:orientation val="minMax"/>
          <c:max val="1"/>
        </c:scaling>
        <c:delete val="0"/>
        <c:axPos val="l"/>
        <c:majorGridlines/>
        <c:title>
          <c:tx>
            <c:rich>
              <a:bodyPr rot="-5400000" vert="horz"/>
              <a:lstStyle/>
              <a:p>
                <a:pPr>
                  <a:defRPr sz="1100" b="0"/>
                </a:pPr>
                <a:r>
                  <a:rPr lang="en-US" sz="1100" b="0"/>
                  <a:t>Bandwidth growth rate (%)</a:t>
                </a:r>
              </a:p>
            </c:rich>
          </c:tx>
          <c:layout>
            <c:manualLayout>
              <c:xMode val="edge"/>
              <c:yMode val="edge"/>
              <c:x val="2.5451024414096801E-2"/>
              <c:y val="0.24702374904749799"/>
            </c:manualLayout>
          </c:layout>
          <c:overlay val="0"/>
        </c:title>
        <c:numFmt formatCode="0%" sourceLinked="1"/>
        <c:majorTickMark val="out"/>
        <c:minorTickMark val="none"/>
        <c:tickLblPos val="nextTo"/>
        <c:crossAx val="133630976"/>
        <c:crosses val="autoZero"/>
        <c:crossBetween val="between"/>
      </c:valAx>
    </c:plotArea>
    <c:legend>
      <c:legendPos val="t"/>
      <c:layout>
        <c:manualLayout>
          <c:xMode val="edge"/>
          <c:yMode val="edge"/>
          <c:x val="0.15592447877951399"/>
          <c:y val="0.116935483870968"/>
          <c:w val="0.36476034964338799"/>
          <c:h val="0.20524520083111278"/>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11620651238466"/>
          <c:y val="0.13549985939257592"/>
          <c:w val="0.75677259206126857"/>
          <c:h val="0.75478592519685039"/>
        </c:manualLayout>
      </c:layout>
      <c:barChart>
        <c:barDir val="col"/>
        <c:grouping val="clustered"/>
        <c:varyColors val="0"/>
        <c:ser>
          <c:idx val="0"/>
          <c:order val="0"/>
          <c:tx>
            <c:strRef>
              <c:f>CSPs!$B$74</c:f>
              <c:strCache>
                <c:ptCount val="1"/>
                <c:pt idx="0">
                  <c:v>Top 3 in China</c:v>
                </c:pt>
              </c:strCache>
            </c:strRef>
          </c:tx>
          <c:spPr>
            <a:solidFill>
              <a:schemeClr val="accent1"/>
            </a:solidFill>
            <a:ln>
              <a:noFill/>
            </a:ln>
            <a:effectLst/>
          </c:spPr>
          <c:invertIfNegative val="0"/>
          <c:cat>
            <c:strRef>
              <c:f>CSPs!$H$9:$Q$9</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CSPs!$H$74:$Q$74</c:f>
              <c:numCache>
                <c:formatCode>"$"#,##0_);\("$"#,##0\)</c:formatCode>
                <c:ptCount val="10"/>
                <c:pt idx="0">
                  <c:v>67309.871451091589</c:v>
                </c:pt>
                <c:pt idx="1">
                  <c:v>87435.328246685109</c:v>
                </c:pt>
              </c:numCache>
            </c:numRef>
          </c:val>
          <c:extLst>
            <c:ext xmlns:c16="http://schemas.microsoft.com/office/drawing/2014/chart" uri="{C3380CC4-5D6E-409C-BE32-E72D297353CC}">
              <c16:uniqueId val="{00000000-122F-EC41-A08B-B99657AB4C66}"/>
            </c:ext>
          </c:extLst>
        </c:ser>
        <c:ser>
          <c:idx val="1"/>
          <c:order val="1"/>
          <c:tx>
            <c:strRef>
              <c:f>CSPs!$B$75</c:f>
              <c:strCache>
                <c:ptCount val="1"/>
                <c:pt idx="0">
                  <c:v>Top 12 in Europe, Japan and US</c:v>
                </c:pt>
              </c:strCache>
            </c:strRef>
          </c:tx>
          <c:spPr>
            <a:solidFill>
              <a:schemeClr val="accent2"/>
            </a:solidFill>
            <a:ln>
              <a:noFill/>
            </a:ln>
            <a:effectLst/>
          </c:spPr>
          <c:invertIfNegative val="0"/>
          <c:cat>
            <c:strRef>
              <c:f>CSPs!$H$9:$Q$9</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CSPs!$H$75:$Q$75</c:f>
              <c:numCache>
                <c:formatCode>"$"#,##0_);\("$"#,##0\)</c:formatCode>
                <c:ptCount val="10"/>
                <c:pt idx="0">
                  <c:v>0</c:v>
                </c:pt>
                <c:pt idx="1">
                  <c:v>0</c:v>
                </c:pt>
              </c:numCache>
            </c:numRef>
          </c:val>
          <c:extLst>
            <c:ext xmlns:c16="http://schemas.microsoft.com/office/drawing/2014/chart" uri="{C3380CC4-5D6E-409C-BE32-E72D297353CC}">
              <c16:uniqueId val="{00000001-122F-EC41-A08B-B99657AB4C66}"/>
            </c:ext>
          </c:extLst>
        </c:ser>
        <c:dLbls>
          <c:showLegendKey val="0"/>
          <c:showVal val="0"/>
          <c:showCatName val="0"/>
          <c:showSerName val="0"/>
          <c:showPercent val="0"/>
          <c:showBubbleSize val="0"/>
        </c:dLbls>
        <c:gapWidth val="219"/>
        <c:overlap val="-27"/>
        <c:axId val="133679360"/>
        <c:axId val="133685248"/>
      </c:barChart>
      <c:catAx>
        <c:axId val="1336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33685248"/>
        <c:crosses val="autoZero"/>
        <c:auto val="1"/>
        <c:lblAlgn val="ctr"/>
        <c:lblOffset val="100"/>
        <c:noMultiLvlLbl val="0"/>
      </c:catAx>
      <c:valAx>
        <c:axId val="133685248"/>
        <c:scaling>
          <c:orientation val="minMax"/>
          <c:max val="1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Capex Adjusted for Purch.</a:t>
                </a:r>
                <a:r>
                  <a:rPr lang="en-US" baseline="0"/>
                  <a:t> Power </a:t>
                </a:r>
                <a:r>
                  <a:rPr lang="en-US"/>
                  <a:t>($M)</a:t>
                </a:r>
              </a:p>
            </c:rich>
          </c:tx>
          <c:layout>
            <c:manualLayout>
              <c:xMode val="edge"/>
              <c:yMode val="edge"/>
              <c:x val="1.6479470830869938E-2"/>
              <c:y val="0.11251722440944882"/>
            </c:manualLayout>
          </c:layout>
          <c:overlay val="0"/>
          <c:spPr>
            <a:noFill/>
            <a:ln>
              <a:noFill/>
            </a:ln>
            <a:effectLst/>
          </c:sp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33679360"/>
        <c:crosses val="autoZero"/>
        <c:crossBetween val="between"/>
        <c:majorUnit val="50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2026: $</a:t>
            </a:r>
            <a:r>
              <a:rPr lang="en-US">
                <a:solidFill>
                  <a:sysClr val="windowText" lastClr="000000"/>
                </a:solidFill>
              </a:rPr>
              <a:t>3.5</a:t>
            </a:r>
            <a:r>
              <a:rPr lang="en-US"/>
              <a:t> Billion</a:t>
            </a:r>
          </a:p>
        </c:rich>
      </c:tx>
      <c:layout>
        <c:manualLayout>
          <c:xMode val="edge"/>
          <c:yMode val="edge"/>
          <c:x val="0.60451032201308097"/>
          <c:y val="3.49439221338355E-2"/>
        </c:manualLayout>
      </c:layout>
      <c:overlay val="0"/>
    </c:title>
    <c:autoTitleDeleted val="0"/>
    <c:plotArea>
      <c:layout/>
      <c:pieChart>
        <c:varyColors val="1"/>
        <c:ser>
          <c:idx val="0"/>
          <c:order val="0"/>
          <c:dPt>
            <c:idx val="0"/>
            <c:bubble3D val="0"/>
            <c:extLst>
              <c:ext xmlns:c16="http://schemas.microsoft.com/office/drawing/2014/chart" uri="{C3380CC4-5D6E-409C-BE32-E72D297353CC}">
                <c16:uniqueId val="{00000001-AC28-C446-8FF7-6138F92F4BF9}"/>
              </c:ext>
            </c:extLst>
          </c:dPt>
          <c:dPt>
            <c:idx val="1"/>
            <c:bubble3D val="0"/>
            <c:extLst>
              <c:ext xmlns:c16="http://schemas.microsoft.com/office/drawing/2014/chart" uri="{C3380CC4-5D6E-409C-BE32-E72D297353CC}">
                <c16:uniqueId val="{00000003-AC28-C446-8FF7-6138F92F4BF9}"/>
              </c:ext>
            </c:extLst>
          </c:dPt>
          <c:dPt>
            <c:idx val="2"/>
            <c:bubble3D val="0"/>
            <c:extLst>
              <c:ext xmlns:c16="http://schemas.microsoft.com/office/drawing/2014/chart" uri="{C3380CC4-5D6E-409C-BE32-E72D297353CC}">
                <c16:uniqueId val="{00000005-AC28-C446-8FF7-6138F92F4BF9}"/>
              </c:ext>
            </c:extLst>
          </c:dPt>
          <c:dPt>
            <c:idx val="3"/>
            <c:bubble3D val="0"/>
            <c:extLst>
              <c:ext xmlns:c16="http://schemas.microsoft.com/office/drawing/2014/chart" uri="{C3380CC4-5D6E-409C-BE32-E72D297353CC}">
                <c16:uniqueId val="{00000007-AC28-C446-8FF7-6138F92F4BF9}"/>
              </c:ext>
            </c:extLst>
          </c:dPt>
          <c:dPt>
            <c:idx val="4"/>
            <c:bubble3D val="0"/>
            <c:extLst>
              <c:ext xmlns:c16="http://schemas.microsoft.com/office/drawing/2014/chart" uri="{C3380CC4-5D6E-409C-BE32-E72D297353CC}">
                <c16:uniqueId val="{00000009-AC28-C446-8FF7-6138F92F4BF9}"/>
              </c:ext>
            </c:extLst>
          </c:dPt>
          <c:dPt>
            <c:idx val="5"/>
            <c:bubble3D val="0"/>
            <c:extLst>
              <c:ext xmlns:c16="http://schemas.microsoft.com/office/drawing/2014/chart" uri="{C3380CC4-5D6E-409C-BE32-E72D297353CC}">
                <c16:uniqueId val="{0000000B-AC28-C446-8FF7-6138F92F4BF9}"/>
              </c:ext>
            </c:extLst>
          </c:dPt>
          <c:dPt>
            <c:idx val="6"/>
            <c:bubble3D val="0"/>
            <c:extLst>
              <c:ext xmlns:c16="http://schemas.microsoft.com/office/drawing/2014/chart" uri="{C3380CC4-5D6E-409C-BE32-E72D297353CC}">
                <c16:uniqueId val="{0000000D-AC28-C446-8FF7-6138F92F4BF9}"/>
              </c:ext>
            </c:extLst>
          </c:dPt>
          <c:dLbls>
            <c:spPr>
              <a:noFill/>
              <a:ln>
                <a:noFill/>
              </a:ln>
              <a:effectLst/>
            </c:spPr>
            <c:txPr>
              <a:bodyPr rot="0" vert="horz"/>
              <a:lstStyle/>
              <a:p>
                <a:pPr>
                  <a:defRPr sz="1400"/>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'Report data'!$N$34:$N$40</c:f>
              <c:strCache>
                <c:ptCount val="7"/>
                <c:pt idx="0">
                  <c:v>Ethernet </c:v>
                </c:pt>
                <c:pt idx="1">
                  <c:v>Fibre Channel</c:v>
                </c:pt>
                <c:pt idx="2">
                  <c:v>Optical Interconnects</c:v>
                </c:pt>
                <c:pt idx="3">
                  <c:v>CWDM / DWDM</c:v>
                </c:pt>
                <c:pt idx="4">
                  <c:v>Wireless fronthaul</c:v>
                </c:pt>
                <c:pt idx="5">
                  <c:v>Wireless backhaul</c:v>
                </c:pt>
                <c:pt idx="6">
                  <c:v>FTTx</c:v>
                </c:pt>
              </c:strCache>
            </c:strRef>
          </c:cat>
          <c:val>
            <c:numRef>
              <c:f>'Report data'!$Q$34:$Q$40</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AC28-C446-8FF7-6138F92F4BF9}"/>
            </c:ext>
          </c:extLst>
        </c:ser>
        <c:dLbls>
          <c:dLblPos val="ctr"/>
          <c:showLegendKey val="0"/>
          <c:showVal val="0"/>
          <c:showCatName val="0"/>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2016: $1.9 Billion</a:t>
            </a:r>
          </a:p>
        </c:rich>
      </c:tx>
      <c:layout>
        <c:manualLayout>
          <c:xMode val="edge"/>
          <c:yMode val="edge"/>
          <c:x val="0.43504400264632798"/>
          <c:y val="3.1767201939850401E-2"/>
        </c:manualLayout>
      </c:layout>
      <c:overlay val="0"/>
    </c:title>
    <c:autoTitleDeleted val="0"/>
    <c:plotArea>
      <c:layout/>
      <c:pieChart>
        <c:varyColors val="1"/>
        <c:ser>
          <c:idx val="0"/>
          <c:order val="0"/>
          <c:dPt>
            <c:idx val="0"/>
            <c:bubble3D val="0"/>
            <c:extLst>
              <c:ext xmlns:c16="http://schemas.microsoft.com/office/drawing/2014/chart" uri="{C3380CC4-5D6E-409C-BE32-E72D297353CC}">
                <c16:uniqueId val="{00000001-4241-3B4A-8810-462C3E34DD7A}"/>
              </c:ext>
            </c:extLst>
          </c:dPt>
          <c:dPt>
            <c:idx val="1"/>
            <c:bubble3D val="0"/>
            <c:extLst>
              <c:ext xmlns:c16="http://schemas.microsoft.com/office/drawing/2014/chart" uri="{C3380CC4-5D6E-409C-BE32-E72D297353CC}">
                <c16:uniqueId val="{00000003-4241-3B4A-8810-462C3E34DD7A}"/>
              </c:ext>
            </c:extLst>
          </c:dPt>
          <c:dPt>
            <c:idx val="2"/>
            <c:bubble3D val="0"/>
            <c:extLst>
              <c:ext xmlns:c16="http://schemas.microsoft.com/office/drawing/2014/chart" uri="{C3380CC4-5D6E-409C-BE32-E72D297353CC}">
                <c16:uniqueId val="{00000005-4241-3B4A-8810-462C3E34DD7A}"/>
              </c:ext>
            </c:extLst>
          </c:dPt>
          <c:dPt>
            <c:idx val="3"/>
            <c:bubble3D val="0"/>
            <c:extLst>
              <c:ext xmlns:c16="http://schemas.microsoft.com/office/drawing/2014/chart" uri="{C3380CC4-5D6E-409C-BE32-E72D297353CC}">
                <c16:uniqueId val="{00000007-4241-3B4A-8810-462C3E34DD7A}"/>
              </c:ext>
            </c:extLst>
          </c:dPt>
          <c:dPt>
            <c:idx val="4"/>
            <c:bubble3D val="0"/>
            <c:extLst>
              <c:ext xmlns:c16="http://schemas.microsoft.com/office/drawing/2014/chart" uri="{C3380CC4-5D6E-409C-BE32-E72D297353CC}">
                <c16:uniqueId val="{00000009-4241-3B4A-8810-462C3E34DD7A}"/>
              </c:ext>
            </c:extLst>
          </c:dPt>
          <c:dPt>
            <c:idx val="5"/>
            <c:bubble3D val="0"/>
            <c:extLst>
              <c:ext xmlns:c16="http://schemas.microsoft.com/office/drawing/2014/chart" uri="{C3380CC4-5D6E-409C-BE32-E72D297353CC}">
                <c16:uniqueId val="{0000000B-4241-3B4A-8810-462C3E34DD7A}"/>
              </c:ext>
            </c:extLst>
          </c:dPt>
          <c:dPt>
            <c:idx val="6"/>
            <c:bubble3D val="0"/>
            <c:extLst>
              <c:ext xmlns:c16="http://schemas.microsoft.com/office/drawing/2014/chart" uri="{C3380CC4-5D6E-409C-BE32-E72D297353CC}">
                <c16:uniqueId val="{0000000D-4241-3B4A-8810-462C3E34DD7A}"/>
              </c:ext>
            </c:extLst>
          </c:dPt>
          <c:dLbls>
            <c:dLbl>
              <c:idx val="1"/>
              <c:layout>
                <c:manualLayout>
                  <c:x val="1.9018975296547506E-2"/>
                  <c:y val="-4.509304943141671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241-3B4A-8810-462C3E34DD7A}"/>
                </c:ext>
              </c:extLst>
            </c:dLbl>
            <c:spPr>
              <a:noFill/>
              <a:ln>
                <a:noFill/>
              </a:ln>
              <a:effectLst/>
            </c:spPr>
            <c:txPr>
              <a:bodyPr rot="0" vert="horz"/>
              <a:lstStyle/>
              <a:p>
                <a:pPr>
                  <a:defRPr sz="1400"/>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'Report data'!$N$34:$N$40</c:f>
              <c:strCache>
                <c:ptCount val="7"/>
                <c:pt idx="0">
                  <c:v>Ethernet </c:v>
                </c:pt>
                <c:pt idx="1">
                  <c:v>Fibre Channel</c:v>
                </c:pt>
                <c:pt idx="2">
                  <c:v>Optical Interconnects</c:v>
                </c:pt>
                <c:pt idx="3">
                  <c:v>CWDM / DWDM</c:v>
                </c:pt>
                <c:pt idx="4">
                  <c:v>Wireless fronthaul</c:v>
                </c:pt>
                <c:pt idx="5">
                  <c:v>Wireless backhaul</c:v>
                </c:pt>
                <c:pt idx="6">
                  <c:v>FTTx</c:v>
                </c:pt>
              </c:strCache>
            </c:strRef>
          </c:cat>
          <c:val>
            <c:numRef>
              <c:f>'Report data'!$O$34:$O$40</c:f>
              <c:numCache>
                <c:formatCode>_("$"* #,##0_);_("$"* \(#,##0\);_("$"* "-"??_);_(@_)</c:formatCode>
                <c:ptCount val="7"/>
                <c:pt idx="0">
                  <c:v>558.49600159069382</c:v>
                </c:pt>
                <c:pt idx="1">
                  <c:v>10.657444375880214</c:v>
                </c:pt>
                <c:pt idx="2">
                  <c:v>50.320081966952372</c:v>
                </c:pt>
                <c:pt idx="3">
                  <c:v>254.38839104399941</c:v>
                </c:pt>
                <c:pt idx="4">
                  <c:v>218.74931045678585</c:v>
                </c:pt>
                <c:pt idx="5">
                  <c:v>10.453308885263413</c:v>
                </c:pt>
                <c:pt idx="6">
                  <c:v>778.72766782705617</c:v>
                </c:pt>
              </c:numCache>
            </c:numRef>
          </c:val>
          <c:extLst>
            <c:ext xmlns:c16="http://schemas.microsoft.com/office/drawing/2014/chart" uri="{C3380CC4-5D6E-409C-BE32-E72D297353CC}">
              <c16:uniqueId val="{0000000E-4241-3B4A-8810-462C3E34DD7A}"/>
            </c:ext>
          </c:extLst>
        </c:ser>
        <c:dLbls>
          <c:dLblPos val="ctr"/>
          <c:showLegendKey val="0"/>
          <c:showVal val="0"/>
          <c:showCatName val="0"/>
          <c:showSerName val="0"/>
          <c:showPercent val="1"/>
          <c:showBubbleSize val="0"/>
          <c:showLeaderLines val="1"/>
        </c:dLbls>
        <c:firstSliceAng val="0"/>
      </c:pieChart>
    </c:plotArea>
    <c:legend>
      <c:legendPos val="r"/>
      <c:layout>
        <c:manualLayout>
          <c:xMode val="edge"/>
          <c:yMode val="edge"/>
          <c:x val="0.65627270514972447"/>
          <c:y val="0.14237934841716801"/>
          <c:w val="0.32407909597469131"/>
          <c:h val="0.82710718556584306"/>
        </c:manualLayout>
      </c:layout>
      <c:overlay val="0"/>
      <c:txPr>
        <a:bodyPr rot="0" vert="horz"/>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6585565212653"/>
          <c:y val="5.7835449140286037E-2"/>
          <c:w val="0.82354230807654238"/>
          <c:h val="0.84155151760824587"/>
        </c:manualLayout>
      </c:layout>
      <c:barChart>
        <c:barDir val="col"/>
        <c:grouping val="clustered"/>
        <c:varyColors val="0"/>
        <c:ser>
          <c:idx val="0"/>
          <c:order val="0"/>
          <c:tx>
            <c:strRef>
              <c:f>'OC vendors'!$B$23</c:f>
              <c:strCache>
                <c:ptCount val="1"/>
                <c:pt idx="0">
                  <c:v>Chinese Suppliers</c:v>
                </c:pt>
              </c:strCache>
            </c:strRef>
          </c:tx>
          <c:spPr>
            <a:solidFill>
              <a:schemeClr val="accent1"/>
            </a:solidFill>
            <a:ln>
              <a:noFill/>
            </a:ln>
            <a:effectLst/>
          </c:spPr>
          <c:invertIfNegative val="0"/>
          <c:cat>
            <c:strRef>
              <c:f>'OC vendors'!$C$25:$N$25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'OC vendors'!$C$36:$N$36</c:f>
              <c:numCache>
                <c:formatCode>"$"#,##0_);[Red]\("$"#,##0\)</c:formatCode>
                <c:ptCount val="12"/>
                <c:pt idx="0">
                  <c:v>476.32622243344463</c:v>
                </c:pt>
                <c:pt idx="1">
                  <c:v>665.23959207247253</c:v>
                </c:pt>
                <c:pt idx="2">
                  <c:v>981.31609495051373</c:v>
                </c:pt>
                <c:pt idx="3">
                  <c:v>975.43069915106139</c:v>
                </c:pt>
              </c:numCache>
            </c:numRef>
          </c:val>
          <c:extLst>
            <c:ext xmlns:c16="http://schemas.microsoft.com/office/drawing/2014/chart" uri="{C3380CC4-5D6E-409C-BE32-E72D297353CC}">
              <c16:uniqueId val="{00000000-5F77-6B48-BB0A-37B03A7773DB}"/>
            </c:ext>
          </c:extLst>
        </c:ser>
        <c:dLbls>
          <c:showLegendKey val="0"/>
          <c:showVal val="0"/>
          <c:showCatName val="0"/>
          <c:showSerName val="0"/>
          <c:showPercent val="0"/>
          <c:showBubbleSize val="0"/>
        </c:dLbls>
        <c:gapWidth val="219"/>
        <c:overlap val="-27"/>
        <c:axId val="136577408"/>
        <c:axId val="136578944"/>
      </c:barChart>
      <c:catAx>
        <c:axId val="13657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578944"/>
        <c:crosses val="autoZero"/>
        <c:auto val="1"/>
        <c:lblAlgn val="ctr"/>
        <c:lblOffset val="100"/>
        <c:noMultiLvlLbl val="0"/>
      </c:catAx>
      <c:valAx>
        <c:axId val="1365789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Revenue ($M)</a:t>
                </a:r>
              </a:p>
            </c:rich>
          </c:tx>
          <c:layout>
            <c:manualLayout>
              <c:xMode val="edge"/>
              <c:yMode val="edge"/>
              <c:x val="1.0443483607370236E-2"/>
              <c:y val="0.34829543628475013"/>
            </c:manualLayout>
          </c:layout>
          <c:overlay val="0"/>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577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26606133692747"/>
          <c:y val="7.1661417322834639E-2"/>
          <c:w val="0.83136973167610251"/>
          <c:h val="0.83394416607015054"/>
        </c:manualLayout>
      </c:layout>
      <c:barChart>
        <c:barDir val="col"/>
        <c:grouping val="stacked"/>
        <c:varyColors val="0"/>
        <c:ser>
          <c:idx val="0"/>
          <c:order val="0"/>
          <c:tx>
            <c:strRef>
              <c:f>Summary!$B$174</c:f>
              <c:strCache>
                <c:ptCount val="1"/>
                <c:pt idx="0">
                  <c:v>Ethernet </c:v>
                </c:pt>
              </c:strCache>
            </c:strRef>
          </c:tx>
          <c:spPr>
            <a:solidFill>
              <a:schemeClr val="accent1"/>
            </a:solidFill>
            <a:ln>
              <a:noFill/>
            </a:ln>
            <a:effectLst/>
          </c:spPr>
          <c:invertIfNegative val="0"/>
          <c:cat>
            <c:numRef>
              <c:f>Summary!$C$173:$M$173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Summary!$C$174:$M$174</c:f>
              <c:numCache>
                <c:formatCode>_("$"* #,##0_);_("$"* \(#,##0\);_("$"* "-"??_);_(@_)</c:formatCode>
                <c:ptCount val="11"/>
                <c:pt idx="0">
                  <c:v>558.49600159069382</c:v>
                </c:pt>
                <c:pt idx="1">
                  <c:v>452.59164949916038</c:v>
                </c:pt>
                <c:pt idx="2">
                  <c:v>514.08349587026476</c:v>
                </c:pt>
              </c:numCache>
            </c:numRef>
          </c:val>
          <c:extLst>
            <c:ext xmlns:c16="http://schemas.microsoft.com/office/drawing/2014/chart" uri="{C3380CC4-5D6E-409C-BE32-E72D297353CC}">
              <c16:uniqueId val="{00000000-9BE7-2844-B702-49DB64B626C4}"/>
            </c:ext>
          </c:extLst>
        </c:ser>
        <c:ser>
          <c:idx val="2"/>
          <c:order val="1"/>
          <c:tx>
            <c:strRef>
              <c:f>Summary!$B$176</c:f>
              <c:strCache>
                <c:ptCount val="1"/>
                <c:pt idx="0">
                  <c:v>Optical Interconnects</c:v>
                </c:pt>
              </c:strCache>
            </c:strRef>
          </c:tx>
          <c:spPr>
            <a:solidFill>
              <a:schemeClr val="accent3"/>
            </a:solidFill>
            <a:ln>
              <a:noFill/>
            </a:ln>
            <a:effectLst/>
          </c:spPr>
          <c:invertIfNegative val="0"/>
          <c:cat>
            <c:numRef>
              <c:f>Summary!$C$173:$M$173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Summary!$C$176:$M$176</c:f>
              <c:numCache>
                <c:formatCode>_("$"* #,##0_);_("$"* \(#,##0\);_("$"* "-"??_);_(@_)</c:formatCode>
                <c:ptCount val="11"/>
                <c:pt idx="0">
                  <c:v>50.320081966952372</c:v>
                </c:pt>
                <c:pt idx="1">
                  <c:v>71.798419920037247</c:v>
                </c:pt>
                <c:pt idx="2">
                  <c:v>104.0789901856628</c:v>
                </c:pt>
              </c:numCache>
            </c:numRef>
          </c:val>
          <c:extLst>
            <c:ext xmlns:c16="http://schemas.microsoft.com/office/drawing/2014/chart" uri="{C3380CC4-5D6E-409C-BE32-E72D297353CC}">
              <c16:uniqueId val="{00000002-9BE7-2844-B702-49DB64B626C4}"/>
            </c:ext>
          </c:extLst>
        </c:ser>
        <c:ser>
          <c:idx val="3"/>
          <c:order val="2"/>
          <c:tx>
            <c:strRef>
              <c:f>Summary!$B$177</c:f>
              <c:strCache>
                <c:ptCount val="1"/>
                <c:pt idx="0">
                  <c:v>CWDM / DWDM</c:v>
                </c:pt>
              </c:strCache>
            </c:strRef>
          </c:tx>
          <c:spPr>
            <a:solidFill>
              <a:schemeClr val="accent4"/>
            </a:solidFill>
            <a:ln>
              <a:noFill/>
            </a:ln>
            <a:effectLst/>
          </c:spPr>
          <c:invertIfNegative val="0"/>
          <c:cat>
            <c:numRef>
              <c:f>Summary!$C$173:$M$173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Summary!$C$177:$M$177</c:f>
              <c:numCache>
                <c:formatCode>_("$"* #,##0_);_("$"* \(#,##0\);_("$"* "-"??_);_(@_)</c:formatCode>
                <c:ptCount val="11"/>
                <c:pt idx="0">
                  <c:v>254.38839104399941</c:v>
                </c:pt>
                <c:pt idx="1">
                  <c:v>197.49337154756168</c:v>
                </c:pt>
                <c:pt idx="2">
                  <c:v>225.7815534972049</c:v>
                </c:pt>
              </c:numCache>
            </c:numRef>
          </c:val>
          <c:extLst>
            <c:ext xmlns:c16="http://schemas.microsoft.com/office/drawing/2014/chart" uri="{C3380CC4-5D6E-409C-BE32-E72D297353CC}">
              <c16:uniqueId val="{00000003-9BE7-2844-B702-49DB64B626C4}"/>
            </c:ext>
          </c:extLst>
        </c:ser>
        <c:ser>
          <c:idx val="4"/>
          <c:order val="3"/>
          <c:tx>
            <c:strRef>
              <c:f>Summary!$B$178</c:f>
              <c:strCache>
                <c:ptCount val="1"/>
                <c:pt idx="0">
                  <c:v>Wireless fronthaul</c:v>
                </c:pt>
              </c:strCache>
            </c:strRef>
          </c:tx>
          <c:spPr>
            <a:solidFill>
              <a:schemeClr val="accent5"/>
            </a:solidFill>
            <a:ln>
              <a:noFill/>
            </a:ln>
            <a:effectLst/>
          </c:spPr>
          <c:invertIfNegative val="0"/>
          <c:cat>
            <c:numRef>
              <c:f>Summary!$C$173:$M$173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Summary!$C$178:$M$178</c:f>
              <c:numCache>
                <c:formatCode>_("$"* #,##0_);_("$"* \(#,##0\);_("$"* "-"??_);_(@_)</c:formatCode>
                <c:ptCount val="11"/>
                <c:pt idx="0">
                  <c:v>218.74931045678585</c:v>
                </c:pt>
                <c:pt idx="1">
                  <c:v>118.15802502183853</c:v>
                </c:pt>
                <c:pt idx="2">
                  <c:v>183.24297093819771</c:v>
                </c:pt>
              </c:numCache>
            </c:numRef>
          </c:val>
          <c:extLst>
            <c:ext xmlns:c16="http://schemas.microsoft.com/office/drawing/2014/chart" uri="{C3380CC4-5D6E-409C-BE32-E72D297353CC}">
              <c16:uniqueId val="{00000004-9BE7-2844-B702-49DB64B626C4}"/>
            </c:ext>
          </c:extLst>
        </c:ser>
        <c:ser>
          <c:idx val="6"/>
          <c:order val="4"/>
          <c:tx>
            <c:strRef>
              <c:f>Summary!$B$180</c:f>
              <c:strCache>
                <c:ptCount val="1"/>
                <c:pt idx="0">
                  <c:v>FTTx</c:v>
                </c:pt>
              </c:strCache>
            </c:strRef>
          </c:tx>
          <c:spPr>
            <a:solidFill>
              <a:schemeClr val="accent1">
                <a:lumMod val="60000"/>
              </a:schemeClr>
            </a:solidFill>
            <a:ln>
              <a:noFill/>
            </a:ln>
            <a:effectLst/>
          </c:spPr>
          <c:invertIfNegative val="0"/>
          <c:cat>
            <c:numRef>
              <c:f>Summary!$C$173:$M$173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Summary!$C$180:$M$180</c:f>
              <c:numCache>
                <c:formatCode>_("$"* #,##0_);_("$"* \(#,##0\);_("$"* "-"??_);_(@_)</c:formatCode>
                <c:ptCount val="11"/>
                <c:pt idx="0">
                  <c:v>778.72766782705617</c:v>
                </c:pt>
                <c:pt idx="1">
                  <c:v>619.11111158007179</c:v>
                </c:pt>
                <c:pt idx="2">
                  <c:v>490.15587763558267</c:v>
                </c:pt>
              </c:numCache>
            </c:numRef>
          </c:val>
          <c:extLst>
            <c:ext xmlns:c16="http://schemas.microsoft.com/office/drawing/2014/chart" uri="{C3380CC4-5D6E-409C-BE32-E72D297353CC}">
              <c16:uniqueId val="{00000006-9BE7-2844-B702-49DB64B626C4}"/>
            </c:ext>
          </c:extLst>
        </c:ser>
        <c:dLbls>
          <c:showLegendKey val="0"/>
          <c:showVal val="0"/>
          <c:showCatName val="0"/>
          <c:showSerName val="0"/>
          <c:showPercent val="0"/>
          <c:showBubbleSize val="0"/>
        </c:dLbls>
        <c:gapWidth val="150"/>
        <c:overlap val="100"/>
        <c:axId val="136621056"/>
        <c:axId val="136635136"/>
      </c:barChart>
      <c:catAx>
        <c:axId val="136621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6635136"/>
        <c:crosses val="autoZero"/>
        <c:auto val="1"/>
        <c:lblAlgn val="ctr"/>
        <c:lblOffset val="100"/>
        <c:noMultiLvlLbl val="0"/>
      </c:catAx>
      <c:valAx>
        <c:axId val="136635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Sales ($M)</a:t>
                </a:r>
              </a:p>
            </c:rich>
          </c:tx>
          <c:layout>
            <c:manualLayout>
              <c:xMode val="edge"/>
              <c:yMode val="edge"/>
              <c:x val="1.1884514435695539E-2"/>
              <c:y val="0.32354969142370715"/>
            </c:manualLayout>
          </c:layout>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6621056"/>
        <c:crosses val="autoZero"/>
        <c:crossBetween val="between"/>
      </c:valAx>
      <c:spPr>
        <a:noFill/>
        <a:ln>
          <a:noFill/>
        </a:ln>
        <a:effectLst/>
      </c:spPr>
    </c:plotArea>
    <c:legend>
      <c:legendPos val="b"/>
      <c:layout>
        <c:manualLayout>
          <c:xMode val="edge"/>
          <c:yMode val="edge"/>
          <c:x val="0.16120952448511502"/>
          <c:y val="6.8749105225483192E-2"/>
          <c:w val="0.27847664987822468"/>
          <c:h val="0.352180744452398"/>
        </c:manualLayout>
      </c:layout>
      <c:overlay val="0"/>
      <c:spPr>
        <a:solidFill>
          <a:schemeClr val="bg1"/>
        </a:solidFill>
        <a:ln>
          <a:solidFill>
            <a:schemeClr val="tx1">
              <a:lumMod val="65000"/>
              <a:lumOff val="35000"/>
            </a:schemeClr>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China</a:t>
            </a:r>
            <a:r>
              <a:rPr lang="en-US" sz="1200" baseline="0"/>
              <a:t> RAN market share, 2020</a:t>
            </a:r>
            <a:endParaRPr lang="en-US" sz="1200"/>
          </a:p>
        </c:rich>
      </c:tx>
      <c:layout>
        <c:manualLayout>
          <c:xMode val="edge"/>
          <c:yMode val="edge"/>
          <c:x val="0.21130699979330497"/>
          <c:y val="1.8987341772151899E-2"/>
        </c:manualLayout>
      </c:layout>
      <c:overlay val="1"/>
    </c:title>
    <c:autoTitleDeleted val="0"/>
    <c:plotArea>
      <c:layout>
        <c:manualLayout>
          <c:layoutTarget val="inner"/>
          <c:xMode val="edge"/>
          <c:yMode val="edge"/>
          <c:x val="0.26103543307086613"/>
          <c:y val="0.16666666666666666"/>
          <c:w val="0.46944444444444444"/>
          <c:h val="0.78240740740740744"/>
        </c:manualLayout>
      </c:layout>
      <c:pieChart>
        <c:varyColors val="1"/>
        <c:ser>
          <c:idx val="0"/>
          <c:order val="0"/>
          <c:tx>
            <c:v>China RAN Market share</c:v>
          </c:tx>
          <c:dLbls>
            <c:dLbl>
              <c:idx val="2"/>
              <c:layout>
                <c:manualLayout>
                  <c:x val="0.10267380370870714"/>
                  <c:y val="-5.063291139240506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74-254E-BE21-195E54A64FD9}"/>
                </c:ext>
              </c:extLst>
            </c:dLbl>
            <c:spPr>
              <a:noFill/>
              <a:ln>
                <a:noFill/>
              </a:ln>
              <a:effectLst/>
            </c:spPr>
            <c:txPr>
              <a:bodyPr/>
              <a:lstStyle/>
              <a:p>
                <a:pPr>
                  <a:defRPr sz="1400"/>
                </a:pPr>
                <a:endParaRPr lang="en-US"/>
              </a:p>
            </c:txPr>
            <c:dLblPos val="outEnd"/>
            <c:showLegendKey val="0"/>
            <c:showVal val="1"/>
            <c:showCatName val="1"/>
            <c:showSerName val="0"/>
            <c:showPercent val="0"/>
            <c:showBubbleSize val="0"/>
            <c:showLeaderLines val="1"/>
            <c:extLst>
              <c:ext xmlns:c15="http://schemas.microsoft.com/office/drawing/2012/chart" uri="{CE6537A1-D6FC-4f65-9D91-7224C49458BB}"/>
            </c:extLst>
          </c:dLbls>
          <c:cat>
            <c:strRef>
              <c:f>'Report data'!$B$158:$B$160</c:f>
              <c:strCache>
                <c:ptCount val="3"/>
                <c:pt idx="0">
                  <c:v>Huawei</c:v>
                </c:pt>
                <c:pt idx="1">
                  <c:v>ZTE</c:v>
                </c:pt>
                <c:pt idx="2">
                  <c:v>Others</c:v>
                </c:pt>
              </c:strCache>
            </c:strRef>
          </c:cat>
          <c:val>
            <c:numRef>
              <c:f>'Report data'!$G$158:$G$160</c:f>
              <c:numCache>
                <c:formatCode>0%</c:formatCode>
                <c:ptCount val="3"/>
              </c:numCache>
            </c:numRef>
          </c:val>
          <c:extLst>
            <c:ext xmlns:c16="http://schemas.microsoft.com/office/drawing/2014/chart" uri="{C3380CC4-5D6E-409C-BE32-E72D297353CC}">
              <c16:uniqueId val="{00000001-2974-254E-BE21-195E54A64FD9}"/>
            </c:ext>
          </c:extLst>
        </c:ser>
        <c:dLbls>
          <c:showLegendKey val="0"/>
          <c:showVal val="0"/>
          <c:showCatName val="0"/>
          <c:showSerName val="0"/>
          <c:showPercent val="0"/>
          <c:showBubbleSize val="0"/>
          <c:showLeaderLines val="1"/>
        </c:dLbls>
        <c:firstSliceAng val="197"/>
      </c:pieChart>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All Speeds/Reaches - Ethernet</a:t>
            </a:r>
          </a:p>
        </c:rich>
      </c:tx>
      <c:overlay val="1"/>
    </c:title>
    <c:autoTitleDeleted val="0"/>
    <c:plotArea>
      <c:layout>
        <c:manualLayout>
          <c:layoutTarget val="inner"/>
          <c:xMode val="edge"/>
          <c:yMode val="edge"/>
          <c:x val="0.16148169823366701"/>
          <c:y val="8.2641458366075796E-2"/>
          <c:w val="0.68587438816769497"/>
          <c:h val="0.79351232171521602"/>
        </c:manualLayout>
      </c:layout>
      <c:lineChart>
        <c:grouping val="standard"/>
        <c:varyColors val="0"/>
        <c:ser>
          <c:idx val="1"/>
          <c:order val="0"/>
          <c:tx>
            <c:strRef>
              <c:f>Summary!$B$706</c:f>
              <c:strCache>
                <c:ptCount val="1"/>
                <c:pt idx="0">
                  <c:v>1 G</c:v>
                </c:pt>
              </c:strCache>
            </c:strRef>
          </c:tx>
          <c:spPr>
            <a:ln>
              <a:solidFill>
                <a:schemeClr val="accent1"/>
              </a:solidFill>
            </a:ln>
          </c:spPr>
          <c:marker>
            <c:symbol val="diamond"/>
            <c:size val="7"/>
            <c:spPr>
              <a:solidFill>
                <a:schemeClr val="accent1"/>
              </a:solidFill>
              <a:ln>
                <a:solidFill>
                  <a:schemeClr val="accent1"/>
                </a:solidFill>
              </a:ln>
            </c:spPr>
          </c:marker>
          <c:cat>
            <c:numRef>
              <c:f>Summary!$C$705:$M$705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Summary!$C$706:$M$706</c:f>
              <c:numCache>
                <c:formatCode>_(* #,##0_);_(* \(#,##0\);_(* "-"??_);_(@_)</c:formatCode>
                <c:ptCount val="11"/>
                <c:pt idx="0">
                  <c:v>2920693.1830922649</c:v>
                </c:pt>
                <c:pt idx="1">
                  <c:v>2381256.8681999999</c:v>
                </c:pt>
                <c:pt idx="2">
                  <c:v>3005730.4378623515</c:v>
                </c:pt>
              </c:numCache>
            </c:numRef>
          </c:val>
          <c:smooth val="1"/>
          <c:extLst>
            <c:ext xmlns:c16="http://schemas.microsoft.com/office/drawing/2014/chart" uri="{C3380CC4-5D6E-409C-BE32-E72D297353CC}">
              <c16:uniqueId val="{00000000-7ACC-C24B-986D-40A0DA5820E8}"/>
            </c:ext>
          </c:extLst>
        </c:ser>
        <c:ser>
          <c:idx val="0"/>
          <c:order val="1"/>
          <c:tx>
            <c:strRef>
              <c:f>Summary!$B$707</c:f>
              <c:strCache>
                <c:ptCount val="1"/>
                <c:pt idx="0">
                  <c:v>10 G</c:v>
                </c:pt>
              </c:strCache>
            </c:strRef>
          </c:tx>
          <c:spPr>
            <a:ln>
              <a:solidFill>
                <a:schemeClr val="accent2"/>
              </a:solidFill>
            </a:ln>
          </c:spPr>
          <c:marker>
            <c:symbol val="square"/>
            <c:size val="5"/>
            <c:spPr>
              <a:solidFill>
                <a:schemeClr val="accent2"/>
              </a:solidFill>
              <a:ln>
                <a:solidFill>
                  <a:schemeClr val="accent2"/>
                </a:solidFill>
              </a:ln>
            </c:spPr>
          </c:marker>
          <c:cat>
            <c:numRef>
              <c:f>Summary!$C$705:$M$705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Summary!$C$707:$M$707</c:f>
              <c:numCache>
                <c:formatCode>_(* #,##0_);_(* \(#,##0\);_(* "-"??_);_(@_)</c:formatCode>
                <c:ptCount val="11"/>
                <c:pt idx="0">
                  <c:v>3715057.5420334442</c:v>
                </c:pt>
                <c:pt idx="1">
                  <c:v>4360570.7390645901</c:v>
                </c:pt>
                <c:pt idx="2">
                  <c:v>5191793.565690917</c:v>
                </c:pt>
              </c:numCache>
            </c:numRef>
          </c:val>
          <c:smooth val="1"/>
          <c:extLst>
            <c:ext xmlns:c16="http://schemas.microsoft.com/office/drawing/2014/chart" uri="{C3380CC4-5D6E-409C-BE32-E72D297353CC}">
              <c16:uniqueId val="{00000001-7ACC-C24B-986D-40A0DA5820E8}"/>
            </c:ext>
          </c:extLst>
        </c:ser>
        <c:ser>
          <c:idx val="4"/>
          <c:order val="2"/>
          <c:tx>
            <c:strRef>
              <c:f>Summary!$B$708</c:f>
              <c:strCache>
                <c:ptCount val="1"/>
                <c:pt idx="0">
                  <c:v>25G</c:v>
                </c:pt>
              </c:strCache>
            </c:strRef>
          </c:tx>
          <c:cat>
            <c:numRef>
              <c:f>Summary!$C$705:$M$705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Summary!$C$708:$M$708</c:f>
              <c:numCache>
                <c:formatCode>_(* #,##0_);_(* \(#,##0\);_(* "-"??_);_(@_)</c:formatCode>
                <c:ptCount val="11"/>
                <c:pt idx="0">
                  <c:v>584.70000000000005</c:v>
                </c:pt>
                <c:pt idx="1">
                  <c:v>7932.89</c:v>
                </c:pt>
                <c:pt idx="2">
                  <c:v>33811.83</c:v>
                </c:pt>
              </c:numCache>
            </c:numRef>
          </c:val>
          <c:smooth val="0"/>
          <c:extLst>
            <c:ext xmlns:c16="http://schemas.microsoft.com/office/drawing/2014/chart" uri="{C3380CC4-5D6E-409C-BE32-E72D297353CC}">
              <c16:uniqueId val="{00000002-7ACC-C24B-986D-40A0DA5820E8}"/>
            </c:ext>
          </c:extLst>
        </c:ser>
        <c:ser>
          <c:idx val="2"/>
          <c:order val="3"/>
          <c:tx>
            <c:strRef>
              <c:f>Summary!$B$709</c:f>
              <c:strCache>
                <c:ptCount val="1"/>
                <c:pt idx="0">
                  <c:v>40 G</c:v>
                </c:pt>
              </c:strCache>
            </c:strRef>
          </c:tx>
          <c:cat>
            <c:numRef>
              <c:f>Summary!$C$705:$M$705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Summary!$C$709:$M$709</c:f>
              <c:numCache>
                <c:formatCode>_(* #,##0_);_(* \(#,##0\);_(* "-"??_);_(@_)</c:formatCode>
                <c:ptCount val="11"/>
                <c:pt idx="0">
                  <c:v>567715.77299999993</c:v>
                </c:pt>
                <c:pt idx="1">
                  <c:v>773295.66625000001</c:v>
                </c:pt>
                <c:pt idx="2">
                  <c:v>774463.948875</c:v>
                </c:pt>
              </c:numCache>
            </c:numRef>
          </c:val>
          <c:smooth val="1"/>
          <c:extLst>
            <c:ext xmlns:c16="http://schemas.microsoft.com/office/drawing/2014/chart" uri="{C3380CC4-5D6E-409C-BE32-E72D297353CC}">
              <c16:uniqueId val="{00000003-7ACC-C24B-986D-40A0DA5820E8}"/>
            </c:ext>
          </c:extLst>
        </c:ser>
        <c:ser>
          <c:idx val="6"/>
          <c:order val="4"/>
          <c:tx>
            <c:strRef>
              <c:f>Summary!$B$710</c:f>
              <c:strCache>
                <c:ptCount val="1"/>
                <c:pt idx="0">
                  <c:v>50 G</c:v>
                </c:pt>
              </c:strCache>
            </c:strRef>
          </c:tx>
          <c:cat>
            <c:numRef>
              <c:f>Summary!$C$705:$M$705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Summary!$C$710:$M$710</c:f>
              <c:numCache>
                <c:formatCode>_(* #,##0_);_(* \(#,##0\);_(* "-"??_);_(@_)</c:formatCode>
                <c:ptCount val="11"/>
                <c:pt idx="0">
                  <c:v>0</c:v>
                </c:pt>
                <c:pt idx="1">
                  <c:v>0</c:v>
                </c:pt>
                <c:pt idx="2">
                  <c:v>0</c:v>
                </c:pt>
              </c:numCache>
            </c:numRef>
          </c:val>
          <c:smooth val="0"/>
          <c:extLst>
            <c:ext xmlns:c16="http://schemas.microsoft.com/office/drawing/2014/chart" uri="{C3380CC4-5D6E-409C-BE32-E72D297353CC}">
              <c16:uniqueId val="{00000004-7ACC-C24B-986D-40A0DA5820E8}"/>
            </c:ext>
          </c:extLst>
        </c:ser>
        <c:ser>
          <c:idx val="3"/>
          <c:order val="5"/>
          <c:tx>
            <c:strRef>
              <c:f>Summary!$B$711</c:f>
              <c:strCache>
                <c:ptCount val="1"/>
                <c:pt idx="0">
                  <c:v>100 G</c:v>
                </c:pt>
              </c:strCache>
            </c:strRef>
          </c:tx>
          <c:cat>
            <c:numRef>
              <c:f>Summary!$C$705:$M$705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Summary!$C$711:$M$711</c:f>
              <c:numCache>
                <c:formatCode>_(* #,##0_);_(* \(#,##0\);_(* "-"??_);_(@_)</c:formatCode>
                <c:ptCount val="11"/>
                <c:pt idx="0">
                  <c:v>118288.33100000001</c:v>
                </c:pt>
                <c:pt idx="1">
                  <c:v>255589.28199999998</c:v>
                </c:pt>
                <c:pt idx="2">
                  <c:v>1256148.149417087</c:v>
                </c:pt>
              </c:numCache>
            </c:numRef>
          </c:val>
          <c:smooth val="1"/>
          <c:extLst>
            <c:ext xmlns:c16="http://schemas.microsoft.com/office/drawing/2014/chart" uri="{C3380CC4-5D6E-409C-BE32-E72D297353CC}">
              <c16:uniqueId val="{00000005-7ACC-C24B-986D-40A0DA5820E8}"/>
            </c:ext>
          </c:extLst>
        </c:ser>
        <c:ser>
          <c:idx val="7"/>
          <c:order val="6"/>
          <c:tx>
            <c:strRef>
              <c:f>Summary!$B$712</c:f>
              <c:strCache>
                <c:ptCount val="1"/>
                <c:pt idx="0">
                  <c:v>200 G</c:v>
                </c:pt>
              </c:strCache>
            </c:strRef>
          </c:tx>
          <c:cat>
            <c:numRef>
              <c:f>Summary!$C$705:$M$705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Summary!$C$712:$M$712</c:f>
              <c:numCache>
                <c:formatCode>_(* #,##0_);_(* \(#,##0\);_(* "-"??_);_(@_)</c:formatCode>
                <c:ptCount val="11"/>
                <c:pt idx="0">
                  <c:v>0</c:v>
                </c:pt>
                <c:pt idx="1">
                  <c:v>0</c:v>
                </c:pt>
                <c:pt idx="2">
                  <c:v>500</c:v>
                </c:pt>
              </c:numCache>
            </c:numRef>
          </c:val>
          <c:smooth val="0"/>
          <c:extLst>
            <c:ext xmlns:c16="http://schemas.microsoft.com/office/drawing/2014/chart" uri="{C3380CC4-5D6E-409C-BE32-E72D297353CC}">
              <c16:uniqueId val="{00000006-7ACC-C24B-986D-40A0DA5820E8}"/>
            </c:ext>
          </c:extLst>
        </c:ser>
        <c:ser>
          <c:idx val="5"/>
          <c:order val="7"/>
          <c:tx>
            <c:strRef>
              <c:f>Summary!$B$713</c:f>
              <c:strCache>
                <c:ptCount val="1"/>
                <c:pt idx="0">
                  <c:v>400G</c:v>
                </c:pt>
              </c:strCache>
            </c:strRef>
          </c:tx>
          <c:cat>
            <c:numRef>
              <c:f>Summary!$C$705:$M$705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Summary!$C$713:$M$713</c:f>
              <c:numCache>
                <c:formatCode>_(* #,##0_);_(* \(#,##0\);_(* "-"??_);_(@_)</c:formatCode>
                <c:ptCount val="11"/>
                <c:pt idx="0">
                  <c:v>0</c:v>
                </c:pt>
                <c:pt idx="1">
                  <c:v>0</c:v>
                </c:pt>
                <c:pt idx="2">
                  <c:v>1205</c:v>
                </c:pt>
              </c:numCache>
            </c:numRef>
          </c:val>
          <c:smooth val="0"/>
          <c:extLst>
            <c:ext xmlns:c16="http://schemas.microsoft.com/office/drawing/2014/chart" uri="{C3380CC4-5D6E-409C-BE32-E72D297353CC}">
              <c16:uniqueId val="{00000007-7ACC-C24B-986D-40A0DA5820E8}"/>
            </c:ext>
          </c:extLst>
        </c:ser>
        <c:dLbls>
          <c:showLegendKey val="0"/>
          <c:showVal val="0"/>
          <c:showCatName val="0"/>
          <c:showSerName val="0"/>
          <c:showPercent val="0"/>
          <c:showBubbleSize val="0"/>
        </c:dLbls>
        <c:marker val="1"/>
        <c:smooth val="0"/>
        <c:axId val="124792192"/>
        <c:axId val="124810368"/>
      </c:lineChart>
      <c:catAx>
        <c:axId val="124792192"/>
        <c:scaling>
          <c:orientation val="minMax"/>
        </c:scaling>
        <c:delete val="0"/>
        <c:axPos val="b"/>
        <c:numFmt formatCode="General" sourceLinked="1"/>
        <c:majorTickMark val="out"/>
        <c:minorTickMark val="none"/>
        <c:tickLblPos val="nextTo"/>
        <c:txPr>
          <a:bodyPr/>
          <a:lstStyle/>
          <a:p>
            <a:pPr>
              <a:defRPr b="1"/>
            </a:pPr>
            <a:endParaRPr lang="en-US"/>
          </a:p>
        </c:txPr>
        <c:crossAx val="124810368"/>
        <c:crosses val="autoZero"/>
        <c:auto val="1"/>
        <c:lblAlgn val="ctr"/>
        <c:lblOffset val="100"/>
        <c:tickLblSkip val="1"/>
        <c:noMultiLvlLbl val="1"/>
      </c:catAx>
      <c:valAx>
        <c:axId val="124810368"/>
        <c:scaling>
          <c:orientation val="minMax"/>
          <c:min val="0"/>
        </c:scaling>
        <c:delete val="0"/>
        <c:axPos val="l"/>
        <c:majorGridlines/>
        <c:title>
          <c:tx>
            <c:rich>
              <a:bodyPr rot="-5400000" vert="horz"/>
              <a:lstStyle/>
              <a:p>
                <a:pPr>
                  <a:defRPr/>
                </a:pPr>
                <a:r>
                  <a:rPr lang="en-US"/>
                  <a:t>Units</a:t>
                </a:r>
              </a:p>
            </c:rich>
          </c:tx>
          <c:layout>
            <c:manualLayout>
              <c:xMode val="edge"/>
              <c:yMode val="edge"/>
              <c:x val="1.3334910253238699E-2"/>
              <c:y val="0.40936774745440802"/>
            </c:manualLayout>
          </c:layout>
          <c:overlay val="0"/>
        </c:title>
        <c:numFmt formatCode="_(* #,##0_);_(* \(#,##0\);_(* &quot;-&quot;??_);_(@_)" sourceLinked="1"/>
        <c:majorTickMark val="out"/>
        <c:minorTickMark val="none"/>
        <c:tickLblPos val="nextTo"/>
        <c:crossAx val="124792192"/>
        <c:crosses val="autoZero"/>
        <c:crossBetween val="between"/>
      </c:valAx>
    </c:plotArea>
    <c:legend>
      <c:legendPos val="r"/>
      <c:layout>
        <c:manualLayout>
          <c:xMode val="edge"/>
          <c:yMode val="edge"/>
          <c:x val="0.872930410725686"/>
          <c:y val="0.111022087146764"/>
          <c:w val="0.106813422505194"/>
          <c:h val="0.81918493110630297"/>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numRef>
              <c:f>'Report data'!$I$157:$R$157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'Report data'!$I$158:$R$158</c:f>
              <c:numCache>
                <c:formatCode>_("$"* #,##0_);_("$"* \(#,##0\);_("$"* "-"??_);_(@_)</c:formatCode>
                <c:ptCount val="10"/>
                <c:pt idx="0">
                  <c:v>1491.8496817674597</c:v>
                </c:pt>
                <c:pt idx="1">
                  <c:v>2341.4927831797627</c:v>
                </c:pt>
                <c:pt idx="2">
                  <c:v>2809.2475168154228</c:v>
                </c:pt>
              </c:numCache>
            </c:numRef>
          </c:val>
          <c:smooth val="0"/>
          <c:extLst>
            <c:ext xmlns:c16="http://schemas.microsoft.com/office/drawing/2014/chart" uri="{C3380CC4-5D6E-409C-BE32-E72D297353CC}">
              <c16:uniqueId val="{00000000-920C-684A-8411-5A2D69D68138}"/>
            </c:ext>
          </c:extLst>
        </c:ser>
        <c:dLbls>
          <c:showLegendKey val="0"/>
          <c:showVal val="0"/>
          <c:showCatName val="0"/>
          <c:showSerName val="0"/>
          <c:showPercent val="0"/>
          <c:showBubbleSize val="0"/>
        </c:dLbls>
        <c:marker val="1"/>
        <c:smooth val="0"/>
        <c:axId val="137412992"/>
        <c:axId val="137414528"/>
      </c:lineChart>
      <c:catAx>
        <c:axId val="137412992"/>
        <c:scaling>
          <c:orientation val="minMax"/>
        </c:scaling>
        <c:delete val="0"/>
        <c:axPos val="b"/>
        <c:numFmt formatCode="General" sourceLinked="1"/>
        <c:majorTickMark val="out"/>
        <c:minorTickMark val="none"/>
        <c:tickLblPos val="nextTo"/>
        <c:crossAx val="137414528"/>
        <c:crosses val="autoZero"/>
        <c:auto val="1"/>
        <c:lblAlgn val="ctr"/>
        <c:lblOffset val="100"/>
        <c:noMultiLvlLbl val="0"/>
      </c:catAx>
      <c:valAx>
        <c:axId val="137414528"/>
        <c:scaling>
          <c:orientation val="minMax"/>
        </c:scaling>
        <c:delete val="0"/>
        <c:axPos val="l"/>
        <c:majorGridlines/>
        <c:numFmt formatCode="_(&quot;$&quot;* #,##0_);_(&quot;$&quot;* \(#,##0\);_(&quot;$&quot;* &quot;-&quot;??_);_(@_)" sourceLinked="1"/>
        <c:majorTickMark val="out"/>
        <c:minorTickMark val="none"/>
        <c:tickLblPos val="nextTo"/>
        <c:crossAx val="137412992"/>
        <c:crosses val="autoZero"/>
        <c:crossBetween val="between"/>
      </c:valAx>
    </c:plotArea>
    <c:plotVisOnly val="1"/>
    <c:dispBlanksAs val="gap"/>
    <c:showDLblsOverMax val="0"/>
  </c:chart>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2021</a:t>
            </a:r>
            <a:r>
              <a:rPr lang="en-US" baseline="0"/>
              <a:t> Revenues: $8.7 billion</a:t>
            </a:r>
            <a:endParaRPr lang="en-US"/>
          </a:p>
        </c:rich>
      </c:tx>
      <c:overlay val="0"/>
      <c:spPr>
        <a:noFill/>
        <a:ln>
          <a:noFill/>
        </a:ln>
        <a:effectLst/>
      </c:spPr>
    </c:title>
    <c:autoTitleDeleted val="0"/>
    <c:plotArea>
      <c:layout>
        <c:manualLayout>
          <c:layoutTarget val="inner"/>
          <c:xMode val="edge"/>
          <c:yMode val="edge"/>
          <c:x val="0.18428541542546309"/>
          <c:y val="0.17577851155702312"/>
          <c:w val="0.64245322682058703"/>
          <c:h val="0.77787567988929085"/>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888-324B-8C30-DBBD7421F41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888-324B-8C30-DBBD7421F41D}"/>
              </c:ext>
            </c:extLst>
          </c:dPt>
          <c:dLbls>
            <c:dLbl>
              <c:idx val="0"/>
              <c:layout>
                <c:manualLayout>
                  <c:x val="9.5544340878597062E-2"/>
                  <c:y val="-0.25361512791991098"/>
                </c:manualLayout>
              </c:layout>
              <c:spPr/>
              <c:txPr>
                <a:bodyPr/>
                <a:lstStyle/>
                <a:p>
                  <a:pPr>
                    <a:defRPr sz="1200"/>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888-324B-8C30-DBBD7421F41D}"/>
                </c:ext>
              </c:extLst>
            </c:dLbl>
            <c:dLbl>
              <c:idx val="1"/>
              <c:layout>
                <c:manualLayout>
                  <c:x val="-6.6146082146721019E-2"/>
                  <c:y val="-0.27586206896551724"/>
                </c:manualLayout>
              </c:layout>
              <c:spPr/>
              <c:txPr>
                <a:bodyPr/>
                <a:lstStyle/>
                <a:p>
                  <a:pPr>
                    <a:defRPr sz="1200"/>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888-324B-8C30-DBBD7421F41D}"/>
                </c:ext>
              </c:extLst>
            </c:dLbl>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'OC vendors'!$B$55:$B$56</c:f>
              <c:strCache>
                <c:ptCount val="2"/>
                <c:pt idx="0">
                  <c:v>Chinese Suppliers</c:v>
                </c:pt>
                <c:pt idx="1">
                  <c:v>Non-Chinese Suppliers</c:v>
                </c:pt>
              </c:strCache>
            </c:strRef>
          </c:cat>
          <c:val>
            <c:numRef>
              <c:f>'OC vendors'!$N$55:$N$56</c:f>
              <c:numCache>
                <c:formatCode>"$"#,##0_);[Red]\("$"#,##0\)</c:formatCode>
                <c:ptCount val="2"/>
              </c:numCache>
            </c:numRef>
          </c:val>
          <c:extLst>
            <c:ext xmlns:c16="http://schemas.microsoft.com/office/drawing/2014/chart" uri="{C3380CC4-5D6E-409C-BE32-E72D297353CC}">
              <c16:uniqueId val="{00000004-4888-324B-8C30-DBBD7421F41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2010</a:t>
            </a:r>
            <a:r>
              <a:rPr lang="en-US" baseline="0"/>
              <a:t> Revenues: $2.8 billion</a:t>
            </a:r>
            <a:endParaRPr lang="en-US"/>
          </a:p>
        </c:rich>
      </c:tx>
      <c:overlay val="0"/>
      <c:spPr>
        <a:noFill/>
        <a:ln>
          <a:noFill/>
        </a:ln>
        <a:effectLst/>
      </c:spPr>
    </c:title>
    <c:autoTitleDeleted val="0"/>
    <c:plotArea>
      <c:layout>
        <c:manualLayout>
          <c:layoutTarget val="inner"/>
          <c:xMode val="edge"/>
          <c:yMode val="edge"/>
          <c:x val="0.11586675528582717"/>
          <c:y val="0.33240468411971308"/>
          <c:w val="0.4278334959014603"/>
          <c:h val="0.51801634361889415"/>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991-4627-A833-C05C1A35C51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991-4627-A833-C05C1A35C51E}"/>
              </c:ext>
            </c:extLst>
          </c:dPt>
          <c:dLbls>
            <c:dLbl>
              <c:idx val="0"/>
              <c:layout>
                <c:manualLayout>
                  <c:x val="0.14699129365938007"/>
                  <c:y val="-6.6740823136818728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991-4627-A833-C05C1A35C51E}"/>
                </c:ext>
              </c:extLst>
            </c:dLbl>
            <c:dLbl>
              <c:idx val="1"/>
              <c:layout>
                <c:manualLayout>
                  <c:x val="0.35645388712399678"/>
                  <c:y val="6.6740823136818686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991-4627-A833-C05C1A35C51E}"/>
                </c:ext>
              </c:extLst>
            </c:dLbl>
            <c:spPr>
              <a:noFill/>
              <a:ln>
                <a:noFill/>
              </a:ln>
              <a:effectLst/>
            </c:spPr>
            <c:txPr>
              <a:bodyPr/>
              <a:lstStyle/>
              <a:p>
                <a:pPr>
                  <a:defRPr sz="1200"/>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'OC vendors'!$B$55:$B$56</c:f>
              <c:strCache>
                <c:ptCount val="2"/>
                <c:pt idx="0">
                  <c:v>Chinese Suppliers</c:v>
                </c:pt>
                <c:pt idx="1">
                  <c:v>Non-Chinese Suppliers</c:v>
                </c:pt>
              </c:strCache>
            </c:strRef>
          </c:cat>
          <c:val>
            <c:numRef>
              <c:f>'OC vendors'!$C$55:$C$56</c:f>
              <c:numCache>
                <c:formatCode>"$"#,##0_);[Red]\("$"#,##0\)</c:formatCode>
                <c:ptCount val="2"/>
                <c:pt idx="0">
                  <c:v>476.32622243344463</c:v>
                </c:pt>
                <c:pt idx="1">
                  <c:v>2350.6763462057438</c:v>
                </c:pt>
              </c:numCache>
            </c:numRef>
          </c:val>
          <c:extLst>
            <c:ext xmlns:c16="http://schemas.microsoft.com/office/drawing/2014/chart" uri="{C3380CC4-5D6E-409C-BE32-E72D297353CC}">
              <c16:uniqueId val="{00000000-D316-2342-8A25-41DEEC0686DE}"/>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67776412353402948"/>
          <c:y val="0.24932830003591042"/>
          <c:w val="0.29651240007557894"/>
          <c:h val="0.4172054688936964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All Speeds/Reaches - Ethernet</a:t>
            </a:r>
          </a:p>
        </c:rich>
      </c:tx>
      <c:overlay val="1"/>
    </c:title>
    <c:autoTitleDeleted val="0"/>
    <c:plotArea>
      <c:layout>
        <c:manualLayout>
          <c:layoutTarget val="inner"/>
          <c:xMode val="edge"/>
          <c:yMode val="edge"/>
          <c:x val="0.13980120051178915"/>
          <c:y val="8.8065173284493398E-2"/>
          <c:w val="0.73271717387993829"/>
          <c:h val="0.82667437026685997"/>
        </c:manualLayout>
      </c:layout>
      <c:lineChart>
        <c:grouping val="standard"/>
        <c:varyColors val="0"/>
        <c:ser>
          <c:idx val="0"/>
          <c:order val="0"/>
          <c:tx>
            <c:strRef>
              <c:f>Summary!$O$706</c:f>
              <c:strCache>
                <c:ptCount val="1"/>
                <c:pt idx="0">
                  <c:v>1 G</c:v>
                </c:pt>
              </c:strCache>
            </c:strRef>
          </c:tx>
          <c:cat>
            <c:numRef>
              <c:f>Summary!$P$705:$Z$705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Summary!$P$706:$Z$706</c:f>
              <c:numCache>
                <c:formatCode>_("$"* #,##0_);_("$"* \(#,##0\);_("$"* "-"??_);_(@_)</c:formatCode>
                <c:ptCount val="11"/>
                <c:pt idx="0">
                  <c:v>34.78354405229328</c:v>
                </c:pt>
                <c:pt idx="1">
                  <c:v>24.12801298184791</c:v>
                </c:pt>
                <c:pt idx="2">
                  <c:v>28.885444351377874</c:v>
                </c:pt>
              </c:numCache>
            </c:numRef>
          </c:val>
          <c:smooth val="1"/>
          <c:extLst>
            <c:ext xmlns:c16="http://schemas.microsoft.com/office/drawing/2014/chart" uri="{C3380CC4-5D6E-409C-BE32-E72D297353CC}">
              <c16:uniqueId val="{00000000-A39F-5F43-96BE-63F6FD924AB8}"/>
            </c:ext>
          </c:extLst>
        </c:ser>
        <c:ser>
          <c:idx val="1"/>
          <c:order val="1"/>
          <c:tx>
            <c:strRef>
              <c:f>Summary!$O$707</c:f>
              <c:strCache>
                <c:ptCount val="1"/>
                <c:pt idx="0">
                  <c:v>10 G</c:v>
                </c:pt>
              </c:strCache>
            </c:strRef>
          </c:tx>
          <c:cat>
            <c:numRef>
              <c:f>Summary!$P$705:$Z$705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Summary!$P$707:$Z$707</c:f>
              <c:numCache>
                <c:formatCode>_("$"* #,##0_);_("$"* \(#,##0\);_("$"* "-"??_);_(@_)</c:formatCode>
                <c:ptCount val="11"/>
                <c:pt idx="0">
                  <c:v>126.58803802856906</c:v>
                </c:pt>
                <c:pt idx="1">
                  <c:v>111.73522316723253</c:v>
                </c:pt>
                <c:pt idx="2">
                  <c:v>114.3780030832763</c:v>
                </c:pt>
              </c:numCache>
            </c:numRef>
          </c:val>
          <c:smooth val="1"/>
          <c:extLst>
            <c:ext xmlns:c16="http://schemas.microsoft.com/office/drawing/2014/chart" uri="{C3380CC4-5D6E-409C-BE32-E72D297353CC}">
              <c16:uniqueId val="{00000001-A39F-5F43-96BE-63F6FD924AB8}"/>
            </c:ext>
          </c:extLst>
        </c:ser>
        <c:ser>
          <c:idx val="4"/>
          <c:order val="2"/>
          <c:tx>
            <c:strRef>
              <c:f>Summary!$O$708</c:f>
              <c:strCache>
                <c:ptCount val="1"/>
                <c:pt idx="0">
                  <c:v>25G</c:v>
                </c:pt>
              </c:strCache>
            </c:strRef>
          </c:tx>
          <c:cat>
            <c:numRef>
              <c:f>Summary!$P$705:$Z$705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Summary!$P$708:$Z$708</c:f>
              <c:numCache>
                <c:formatCode>_("$"* #,##0_);_("$"* \(#,##0\);_("$"* "-"??_);_(@_)</c:formatCode>
                <c:ptCount val="11"/>
                <c:pt idx="0">
                  <c:v>0.17061530000000003</c:v>
                </c:pt>
                <c:pt idx="1">
                  <c:v>1.3430952714839963</c:v>
                </c:pt>
                <c:pt idx="2">
                  <c:v>3.4994439108000015</c:v>
                </c:pt>
              </c:numCache>
            </c:numRef>
          </c:val>
          <c:smooth val="0"/>
          <c:extLst>
            <c:ext xmlns:c16="http://schemas.microsoft.com/office/drawing/2014/chart" uri="{C3380CC4-5D6E-409C-BE32-E72D297353CC}">
              <c16:uniqueId val="{00000002-A39F-5F43-96BE-63F6FD924AB8}"/>
            </c:ext>
          </c:extLst>
        </c:ser>
        <c:ser>
          <c:idx val="2"/>
          <c:order val="3"/>
          <c:tx>
            <c:strRef>
              <c:f>Summary!$O$709</c:f>
              <c:strCache>
                <c:ptCount val="1"/>
                <c:pt idx="0">
                  <c:v>40 G</c:v>
                </c:pt>
              </c:strCache>
            </c:strRef>
          </c:tx>
          <c:cat>
            <c:numRef>
              <c:f>Summary!$P$705:$Z$705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Summary!$P$709:$Z$709</c:f>
              <c:numCache>
                <c:formatCode>_("$"* #,##0_);_("$"* \(#,##0\);_("$"* "-"??_);_(@_)</c:formatCode>
                <c:ptCount val="11"/>
                <c:pt idx="0">
                  <c:v>111.67685057811919</c:v>
                </c:pt>
                <c:pt idx="1">
                  <c:v>137.61277956972521</c:v>
                </c:pt>
                <c:pt idx="2">
                  <c:v>99.533051848228894</c:v>
                </c:pt>
              </c:numCache>
            </c:numRef>
          </c:val>
          <c:smooth val="1"/>
          <c:extLst>
            <c:ext xmlns:c16="http://schemas.microsoft.com/office/drawing/2014/chart" uri="{C3380CC4-5D6E-409C-BE32-E72D297353CC}">
              <c16:uniqueId val="{00000003-A39F-5F43-96BE-63F6FD924AB8}"/>
            </c:ext>
          </c:extLst>
        </c:ser>
        <c:ser>
          <c:idx val="6"/>
          <c:order val="4"/>
          <c:tx>
            <c:strRef>
              <c:f>Summary!$O$710</c:f>
              <c:strCache>
                <c:ptCount val="1"/>
                <c:pt idx="0">
                  <c:v>50 G</c:v>
                </c:pt>
              </c:strCache>
            </c:strRef>
          </c:tx>
          <c:cat>
            <c:numRef>
              <c:f>Summary!$P$705:$Z$705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Summary!$P$710:$Z$710</c:f>
              <c:numCache>
                <c:formatCode>_("$"* #,##0_);_("$"* \(#,##0\);_("$"* "-"??_);_(@_)</c:formatCode>
                <c:ptCount val="11"/>
                <c:pt idx="0">
                  <c:v>0</c:v>
                </c:pt>
                <c:pt idx="1">
                  <c:v>0</c:v>
                </c:pt>
                <c:pt idx="2">
                  <c:v>0</c:v>
                </c:pt>
              </c:numCache>
            </c:numRef>
          </c:val>
          <c:smooth val="0"/>
          <c:extLst>
            <c:ext xmlns:c16="http://schemas.microsoft.com/office/drawing/2014/chart" uri="{C3380CC4-5D6E-409C-BE32-E72D297353CC}">
              <c16:uniqueId val="{00000004-A39F-5F43-96BE-63F6FD924AB8}"/>
            </c:ext>
          </c:extLst>
        </c:ser>
        <c:ser>
          <c:idx val="3"/>
          <c:order val="5"/>
          <c:tx>
            <c:strRef>
              <c:f>Summary!$O$711</c:f>
              <c:strCache>
                <c:ptCount val="1"/>
                <c:pt idx="0">
                  <c:v>100 G</c:v>
                </c:pt>
              </c:strCache>
            </c:strRef>
          </c:tx>
          <c:cat>
            <c:numRef>
              <c:f>Summary!$P$705:$Z$705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Summary!$P$711:$Z$711</c:f>
              <c:numCache>
                <c:formatCode>_("$"* #,##0_);_("$"* \(#,##0\);_("$"* "-"??_);_(@_)</c:formatCode>
                <c:ptCount val="11"/>
                <c:pt idx="0">
                  <c:v>295.73026251697564</c:v>
                </c:pt>
                <c:pt idx="1">
                  <c:v>224.27858987207372</c:v>
                </c:pt>
                <c:pt idx="2">
                  <c:v>308.09745479596415</c:v>
                </c:pt>
              </c:numCache>
            </c:numRef>
          </c:val>
          <c:smooth val="1"/>
          <c:extLst>
            <c:ext xmlns:c16="http://schemas.microsoft.com/office/drawing/2014/chart" uri="{C3380CC4-5D6E-409C-BE32-E72D297353CC}">
              <c16:uniqueId val="{00000005-A39F-5F43-96BE-63F6FD924AB8}"/>
            </c:ext>
          </c:extLst>
        </c:ser>
        <c:ser>
          <c:idx val="7"/>
          <c:order val="6"/>
          <c:tx>
            <c:strRef>
              <c:f>Summary!$O$712</c:f>
              <c:strCache>
                <c:ptCount val="1"/>
                <c:pt idx="0">
                  <c:v>200 G</c:v>
                </c:pt>
              </c:strCache>
            </c:strRef>
          </c:tx>
          <c:cat>
            <c:numRef>
              <c:f>Summary!$P$705:$Z$705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Summary!$P$712:$Z$712</c:f>
              <c:numCache>
                <c:formatCode>_("$"* #,##0_);_("$"* \(#,##0\);_("$"* "-"??_);_(@_)</c:formatCode>
                <c:ptCount val="11"/>
                <c:pt idx="0">
                  <c:v>0</c:v>
                </c:pt>
                <c:pt idx="1">
                  <c:v>0</c:v>
                </c:pt>
                <c:pt idx="2">
                  <c:v>0.35</c:v>
                </c:pt>
              </c:numCache>
            </c:numRef>
          </c:val>
          <c:smooth val="0"/>
          <c:extLst>
            <c:ext xmlns:c16="http://schemas.microsoft.com/office/drawing/2014/chart" uri="{C3380CC4-5D6E-409C-BE32-E72D297353CC}">
              <c16:uniqueId val="{00000006-A39F-5F43-96BE-63F6FD924AB8}"/>
            </c:ext>
          </c:extLst>
        </c:ser>
        <c:ser>
          <c:idx val="5"/>
          <c:order val="7"/>
          <c:tx>
            <c:strRef>
              <c:f>Summary!$O$713</c:f>
              <c:strCache>
                <c:ptCount val="1"/>
                <c:pt idx="0">
                  <c:v>400G</c:v>
                </c:pt>
              </c:strCache>
            </c:strRef>
          </c:tx>
          <c:cat>
            <c:numRef>
              <c:f>Summary!$P$705:$Z$705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Summary!$P$713:$Z$713</c:f>
              <c:numCache>
                <c:formatCode>_("$"* #,##0_);_("$"* \(#,##0\);_("$"* "-"??_);_(@_)</c:formatCode>
                <c:ptCount val="11"/>
                <c:pt idx="0">
                  <c:v>0</c:v>
                </c:pt>
                <c:pt idx="1">
                  <c:v>0</c:v>
                </c:pt>
                <c:pt idx="2">
                  <c:v>0.88060000000000005</c:v>
                </c:pt>
              </c:numCache>
            </c:numRef>
          </c:val>
          <c:smooth val="0"/>
          <c:extLst>
            <c:ext xmlns:c16="http://schemas.microsoft.com/office/drawing/2014/chart" uri="{C3380CC4-5D6E-409C-BE32-E72D297353CC}">
              <c16:uniqueId val="{00000007-A39F-5F43-96BE-63F6FD924AB8}"/>
            </c:ext>
          </c:extLst>
        </c:ser>
        <c:ser>
          <c:idx val="8"/>
          <c:order val="8"/>
          <c:tx>
            <c:strRef>
              <c:f>Summary!$O$714</c:f>
              <c:strCache>
                <c:ptCount val="1"/>
                <c:pt idx="0">
                  <c:v>800G</c:v>
                </c:pt>
              </c:strCache>
            </c:strRef>
          </c:tx>
          <c:cat>
            <c:numRef>
              <c:f>Summary!$P$705:$Z$705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Summary!$P$714:$Z$714</c:f>
              <c:numCache>
                <c:formatCode>_("$"* #,##0_);_("$"* \(#,##0\);_("$"* "-"??_);_(@_)</c:formatCode>
                <c:ptCount val="11"/>
                <c:pt idx="0">
                  <c:v>0</c:v>
                </c:pt>
                <c:pt idx="1">
                  <c:v>0</c:v>
                </c:pt>
                <c:pt idx="2">
                  <c:v>0</c:v>
                </c:pt>
              </c:numCache>
            </c:numRef>
          </c:val>
          <c:smooth val="0"/>
          <c:extLst>
            <c:ext xmlns:c16="http://schemas.microsoft.com/office/drawing/2014/chart" uri="{C3380CC4-5D6E-409C-BE32-E72D297353CC}">
              <c16:uniqueId val="{00000000-F4B1-734E-AEFA-197D12579DBC}"/>
            </c:ext>
          </c:extLst>
        </c:ser>
        <c:dLbls>
          <c:showLegendKey val="0"/>
          <c:showVal val="0"/>
          <c:showCatName val="0"/>
          <c:showSerName val="0"/>
          <c:showPercent val="0"/>
          <c:showBubbleSize val="0"/>
        </c:dLbls>
        <c:marker val="1"/>
        <c:smooth val="0"/>
        <c:axId val="124607872"/>
        <c:axId val="124617856"/>
      </c:lineChart>
      <c:catAx>
        <c:axId val="124607872"/>
        <c:scaling>
          <c:orientation val="minMax"/>
        </c:scaling>
        <c:delete val="0"/>
        <c:axPos val="b"/>
        <c:numFmt formatCode="General" sourceLinked="1"/>
        <c:majorTickMark val="out"/>
        <c:minorTickMark val="none"/>
        <c:tickLblPos val="nextTo"/>
        <c:txPr>
          <a:bodyPr/>
          <a:lstStyle/>
          <a:p>
            <a:pPr>
              <a:defRPr b="1"/>
            </a:pPr>
            <a:endParaRPr lang="en-US"/>
          </a:p>
        </c:txPr>
        <c:crossAx val="124617856"/>
        <c:crosses val="autoZero"/>
        <c:auto val="1"/>
        <c:lblAlgn val="ctr"/>
        <c:lblOffset val="100"/>
        <c:tickLblSkip val="1"/>
        <c:noMultiLvlLbl val="1"/>
      </c:catAx>
      <c:valAx>
        <c:axId val="124617856"/>
        <c:scaling>
          <c:orientation val="minMax"/>
          <c:min val="0"/>
        </c:scaling>
        <c:delete val="0"/>
        <c:axPos val="l"/>
        <c:majorGridlines/>
        <c:title>
          <c:tx>
            <c:rich>
              <a:bodyPr rot="-5400000" vert="horz"/>
              <a:lstStyle/>
              <a:p>
                <a:pPr>
                  <a:defRPr/>
                </a:pPr>
                <a:r>
                  <a:rPr lang="en-US"/>
                  <a:t>Sales ($M)</a:t>
                </a:r>
              </a:p>
            </c:rich>
          </c:tx>
          <c:layout>
            <c:manualLayout>
              <c:xMode val="edge"/>
              <c:yMode val="edge"/>
              <c:x val="1.40969162995595E-2"/>
              <c:y val="0.39220712528185497"/>
            </c:manualLayout>
          </c:layout>
          <c:overlay val="0"/>
        </c:title>
        <c:numFmt formatCode="_(&quot;$&quot;* #,##0_);_(&quot;$&quot;* \(#,##0\);_(&quot;$&quot;* &quot;-&quot;??_);_(@_)" sourceLinked="1"/>
        <c:majorTickMark val="out"/>
        <c:minorTickMark val="none"/>
        <c:tickLblPos val="nextTo"/>
        <c:crossAx val="124607872"/>
        <c:crosses val="autoZero"/>
        <c:crossBetween val="between"/>
      </c:valAx>
    </c:plotArea>
    <c:legend>
      <c:legendPos val="r"/>
      <c:layout>
        <c:manualLayout>
          <c:xMode val="edge"/>
          <c:yMode val="edge"/>
          <c:x val="0.86407798783329359"/>
          <c:y val="0.13093151169493999"/>
          <c:w val="9.2129999391270548E-2"/>
          <c:h val="0.56947163575226922"/>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52482192388121"/>
          <c:y val="6.960488219132599E-2"/>
          <c:w val="0.68081028569845259"/>
          <c:h val="0.81300065313665215"/>
        </c:manualLayout>
      </c:layout>
      <c:lineChart>
        <c:grouping val="standard"/>
        <c:varyColors val="0"/>
        <c:ser>
          <c:idx val="0"/>
          <c:order val="0"/>
          <c:tx>
            <c:strRef>
              <c:f>Summary!$B$748</c:f>
              <c:strCache>
                <c:ptCount val="1"/>
                <c:pt idx="0">
                  <c:v>100G 100-300m</c:v>
                </c:pt>
              </c:strCache>
            </c:strRef>
          </c:tx>
          <c:cat>
            <c:numRef>
              <c:f>Summary!$C$747:$M$747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Summary!$C$748:$M$748</c:f>
              <c:numCache>
                <c:formatCode>_(* #,##0_);_(* \(#,##0\);_(* "-"??_);_(@_)</c:formatCode>
                <c:ptCount val="11"/>
                <c:pt idx="0">
                  <c:v>28869.035000000003</c:v>
                </c:pt>
                <c:pt idx="1">
                  <c:v>125017.50000000001</c:v>
                </c:pt>
                <c:pt idx="2">
                  <c:v>986203.51970000006</c:v>
                </c:pt>
              </c:numCache>
            </c:numRef>
          </c:val>
          <c:smooth val="1"/>
          <c:extLst>
            <c:ext xmlns:c16="http://schemas.microsoft.com/office/drawing/2014/chart" uri="{C3380CC4-5D6E-409C-BE32-E72D297353CC}">
              <c16:uniqueId val="{00000000-AA00-7747-8534-B250B65C5EB2}"/>
            </c:ext>
          </c:extLst>
        </c:ser>
        <c:ser>
          <c:idx val="3"/>
          <c:order val="1"/>
          <c:tx>
            <c:strRef>
              <c:f>Summary!$B$749</c:f>
              <c:strCache>
                <c:ptCount val="1"/>
                <c:pt idx="0">
                  <c:v>100G 500m</c:v>
                </c:pt>
              </c:strCache>
            </c:strRef>
          </c:tx>
          <c:cat>
            <c:numRef>
              <c:f>Summary!$C$747:$M$747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Summary!$C$749:$M$749</c:f>
              <c:numCache>
                <c:formatCode>_(* #,##0_);_(* \(#,##0\);_(* "-"??_);_(@_)</c:formatCode>
                <c:ptCount val="11"/>
                <c:pt idx="0">
                  <c:v>0</c:v>
                </c:pt>
                <c:pt idx="1">
                  <c:v>27869.002000000004</c:v>
                </c:pt>
                <c:pt idx="2">
                  <c:v>64572.44</c:v>
                </c:pt>
              </c:numCache>
            </c:numRef>
          </c:val>
          <c:smooth val="0"/>
          <c:extLst>
            <c:ext xmlns:c16="http://schemas.microsoft.com/office/drawing/2014/chart" uri="{C3380CC4-5D6E-409C-BE32-E72D297353CC}">
              <c16:uniqueId val="{00000001-AA00-7747-8534-B250B65C5EB2}"/>
            </c:ext>
          </c:extLst>
        </c:ser>
        <c:ser>
          <c:idx val="1"/>
          <c:order val="2"/>
          <c:tx>
            <c:strRef>
              <c:f>Summary!$B$750</c:f>
              <c:strCache>
                <c:ptCount val="1"/>
                <c:pt idx="0">
                  <c:v>100G 2km</c:v>
                </c:pt>
              </c:strCache>
            </c:strRef>
          </c:tx>
          <c:cat>
            <c:numRef>
              <c:f>Summary!$C$747:$M$747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Summary!$C$750:$M$750</c:f>
              <c:numCache>
                <c:formatCode>_(* #,##0_);_(* \(#,##0\);_(* "-"??_);_(@_)</c:formatCode>
                <c:ptCount val="11"/>
                <c:pt idx="0">
                  <c:v>0</c:v>
                </c:pt>
                <c:pt idx="1">
                  <c:v>5857.8180000000002</c:v>
                </c:pt>
                <c:pt idx="2">
                  <c:v>93464.630952380947</c:v>
                </c:pt>
              </c:numCache>
            </c:numRef>
          </c:val>
          <c:smooth val="1"/>
          <c:extLst>
            <c:ext xmlns:c16="http://schemas.microsoft.com/office/drawing/2014/chart" uri="{C3380CC4-5D6E-409C-BE32-E72D297353CC}">
              <c16:uniqueId val="{00000002-AA00-7747-8534-B250B65C5EB2}"/>
            </c:ext>
          </c:extLst>
        </c:ser>
        <c:ser>
          <c:idx val="4"/>
          <c:order val="3"/>
          <c:tx>
            <c:strRef>
              <c:f>Summary!$B$751</c:f>
              <c:strCache>
                <c:ptCount val="1"/>
                <c:pt idx="0">
                  <c:v>100G 10-20km</c:v>
                </c:pt>
              </c:strCache>
            </c:strRef>
          </c:tx>
          <c:cat>
            <c:numRef>
              <c:f>Summary!$C$747:$M$747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Summary!$C$751:$M$751</c:f>
              <c:numCache>
                <c:formatCode>_(* #,##0_);_(* \(#,##0\);_(* "-"??_);_(@_)</c:formatCode>
                <c:ptCount val="11"/>
                <c:pt idx="0">
                  <c:v>88107.040000000008</c:v>
                </c:pt>
                <c:pt idx="1">
                  <c:v>94872.737999999983</c:v>
                </c:pt>
                <c:pt idx="2">
                  <c:v>109806.75876470588</c:v>
                </c:pt>
              </c:numCache>
            </c:numRef>
          </c:val>
          <c:smooth val="0"/>
          <c:extLst>
            <c:ext xmlns:c16="http://schemas.microsoft.com/office/drawing/2014/chart" uri="{C3380CC4-5D6E-409C-BE32-E72D297353CC}">
              <c16:uniqueId val="{00000003-AA00-7747-8534-B250B65C5EB2}"/>
            </c:ext>
          </c:extLst>
        </c:ser>
        <c:ser>
          <c:idx val="2"/>
          <c:order val="4"/>
          <c:tx>
            <c:strRef>
              <c:f>Summary!$B$752</c:f>
              <c:strCache>
                <c:ptCount val="1"/>
                <c:pt idx="0">
                  <c:v>100G 30-80km</c:v>
                </c:pt>
              </c:strCache>
            </c:strRef>
          </c:tx>
          <c:cat>
            <c:numRef>
              <c:f>Summary!$C$747:$M$747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Summary!$C$752:$M$752</c:f>
              <c:numCache>
                <c:formatCode>_(* #,##0_);_(* \(#,##0\);_(* "-"??_);_(@_)</c:formatCode>
                <c:ptCount val="11"/>
                <c:pt idx="0">
                  <c:v>1312.2560000000001</c:v>
                </c:pt>
                <c:pt idx="1">
                  <c:v>1972.2239999999999</c:v>
                </c:pt>
                <c:pt idx="2">
                  <c:v>2100.8000000000002</c:v>
                </c:pt>
              </c:numCache>
            </c:numRef>
          </c:val>
          <c:smooth val="0"/>
          <c:extLst>
            <c:ext xmlns:c16="http://schemas.microsoft.com/office/drawing/2014/chart" uri="{C3380CC4-5D6E-409C-BE32-E72D297353CC}">
              <c16:uniqueId val="{00000000-55F7-A346-8AEA-752D762F976B}"/>
            </c:ext>
          </c:extLst>
        </c:ser>
        <c:dLbls>
          <c:showLegendKey val="0"/>
          <c:showVal val="0"/>
          <c:showCatName val="0"/>
          <c:showSerName val="0"/>
          <c:showPercent val="0"/>
          <c:showBubbleSize val="0"/>
        </c:dLbls>
        <c:marker val="1"/>
        <c:smooth val="0"/>
        <c:axId val="124664832"/>
        <c:axId val="124670720"/>
      </c:lineChart>
      <c:catAx>
        <c:axId val="124664832"/>
        <c:scaling>
          <c:orientation val="minMax"/>
        </c:scaling>
        <c:delete val="0"/>
        <c:axPos val="b"/>
        <c:numFmt formatCode="General" sourceLinked="1"/>
        <c:majorTickMark val="out"/>
        <c:minorTickMark val="none"/>
        <c:tickLblPos val="nextTo"/>
        <c:txPr>
          <a:bodyPr/>
          <a:lstStyle/>
          <a:p>
            <a:pPr>
              <a:defRPr b="0"/>
            </a:pPr>
            <a:endParaRPr lang="en-US"/>
          </a:p>
        </c:txPr>
        <c:crossAx val="124670720"/>
        <c:crosses val="autoZero"/>
        <c:auto val="1"/>
        <c:lblAlgn val="ctr"/>
        <c:lblOffset val="100"/>
        <c:noMultiLvlLbl val="1"/>
      </c:catAx>
      <c:valAx>
        <c:axId val="124670720"/>
        <c:scaling>
          <c:orientation val="minMax"/>
          <c:min val="0"/>
        </c:scaling>
        <c:delete val="0"/>
        <c:axPos val="l"/>
        <c:majorGridlines/>
        <c:title>
          <c:tx>
            <c:rich>
              <a:bodyPr rot="-5400000" vert="horz"/>
              <a:lstStyle/>
              <a:p>
                <a:pPr>
                  <a:defRPr sz="1600" b="0"/>
                </a:pPr>
                <a:r>
                  <a:rPr lang="en-US" sz="1600" b="0"/>
                  <a:t>Units</a:t>
                </a:r>
              </a:p>
            </c:rich>
          </c:tx>
          <c:layout>
            <c:manualLayout>
              <c:xMode val="edge"/>
              <c:yMode val="edge"/>
              <c:x val="1.39080554609037E-2"/>
              <c:y val="0.43410072825238"/>
            </c:manualLayout>
          </c:layout>
          <c:overlay val="0"/>
        </c:title>
        <c:numFmt formatCode="_(* #,##0_);_(* \(#,##0\);_(* &quot;-&quot;??_);_(@_)" sourceLinked="1"/>
        <c:majorTickMark val="out"/>
        <c:minorTickMark val="none"/>
        <c:tickLblPos val="nextTo"/>
        <c:crossAx val="124664832"/>
        <c:crosses val="autoZero"/>
        <c:crossBetween val="between"/>
      </c:valAx>
    </c:plotArea>
    <c:legend>
      <c:legendPos val="r"/>
      <c:layout>
        <c:manualLayout>
          <c:xMode val="edge"/>
          <c:yMode val="edge"/>
          <c:x val="0.85551334136068702"/>
          <c:y val="0.2044336834351235"/>
          <c:w val="0.13115994846943183"/>
          <c:h val="0.62859545107754089"/>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- 100 GbE transceivers by reach</a:t>
            </a:r>
          </a:p>
        </c:rich>
      </c:tx>
      <c:overlay val="1"/>
    </c:title>
    <c:autoTitleDeleted val="0"/>
    <c:plotArea>
      <c:layout>
        <c:manualLayout>
          <c:layoutTarget val="inner"/>
          <c:xMode val="edge"/>
          <c:yMode val="edge"/>
          <c:x val="0.143614068674255"/>
          <c:y val="0.106068173175442"/>
          <c:w val="0.71534113607049299"/>
          <c:h val="0.77695321386878202"/>
        </c:manualLayout>
      </c:layout>
      <c:lineChart>
        <c:grouping val="standard"/>
        <c:varyColors val="0"/>
        <c:ser>
          <c:idx val="0"/>
          <c:order val="0"/>
          <c:tx>
            <c:strRef>
              <c:f>Summary!$O$748</c:f>
              <c:strCache>
                <c:ptCount val="1"/>
                <c:pt idx="0">
                  <c:v>100G 100-300m</c:v>
                </c:pt>
              </c:strCache>
            </c:strRef>
          </c:tx>
          <c:cat>
            <c:numRef>
              <c:f>Summary!$P$747:$Z$747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Summary!$P$748:$Z$748</c:f>
              <c:numCache>
                <c:formatCode>_("$"* #,##0_);_("$"* \(#,##0\);_("$"* "-"??_);_(@_)</c:formatCode>
                <c:ptCount val="11"/>
                <c:pt idx="0">
                  <c:v>8.4134355900000006</c:v>
                </c:pt>
                <c:pt idx="1">
                  <c:v>23.236572126144001</c:v>
                </c:pt>
              </c:numCache>
            </c:numRef>
          </c:val>
          <c:smooth val="1"/>
          <c:extLst>
            <c:ext xmlns:c16="http://schemas.microsoft.com/office/drawing/2014/chart" uri="{C3380CC4-5D6E-409C-BE32-E72D297353CC}">
              <c16:uniqueId val="{00000000-BF51-5C41-9629-E029EEFD11F8}"/>
            </c:ext>
          </c:extLst>
        </c:ser>
        <c:ser>
          <c:idx val="3"/>
          <c:order val="1"/>
          <c:tx>
            <c:strRef>
              <c:f>Summary!$O$749</c:f>
              <c:strCache>
                <c:ptCount val="1"/>
                <c:pt idx="0">
                  <c:v>100G 500m</c:v>
                </c:pt>
              </c:strCache>
            </c:strRef>
          </c:tx>
          <c:cat>
            <c:numRef>
              <c:f>Summary!$P$747:$Z$747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Summary!$P$749:$Z$749</c:f>
              <c:numCache>
                <c:formatCode>_("$"* #,##0_);_("$"* \(#,##0\);_("$"* "-"??_);_(@_)</c:formatCode>
                <c:ptCount val="11"/>
                <c:pt idx="0">
                  <c:v>0</c:v>
                </c:pt>
                <c:pt idx="1">
                  <c:v>9.3125889599999994</c:v>
                </c:pt>
              </c:numCache>
            </c:numRef>
          </c:val>
          <c:smooth val="0"/>
          <c:extLst>
            <c:ext xmlns:c16="http://schemas.microsoft.com/office/drawing/2014/chart" uri="{C3380CC4-5D6E-409C-BE32-E72D297353CC}">
              <c16:uniqueId val="{00000001-BF51-5C41-9629-E029EEFD11F8}"/>
            </c:ext>
          </c:extLst>
        </c:ser>
        <c:ser>
          <c:idx val="1"/>
          <c:order val="2"/>
          <c:tx>
            <c:strRef>
              <c:f>Summary!$O$750</c:f>
              <c:strCache>
                <c:ptCount val="1"/>
                <c:pt idx="0">
                  <c:v>100G 2km</c:v>
                </c:pt>
              </c:strCache>
            </c:strRef>
          </c:tx>
          <c:cat>
            <c:numRef>
              <c:f>Summary!$P$747:$Z$747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Summary!$P$750:$Z$750</c:f>
              <c:numCache>
                <c:formatCode>_("$"* #,##0_);_("$"* \(#,##0\);_("$"* "-"??_);_(@_)</c:formatCode>
                <c:ptCount val="11"/>
                <c:pt idx="0">
                  <c:v>0</c:v>
                </c:pt>
                <c:pt idx="1">
                  <c:v>3.8075817000000001</c:v>
                </c:pt>
              </c:numCache>
            </c:numRef>
          </c:val>
          <c:smooth val="1"/>
          <c:extLst>
            <c:ext xmlns:c16="http://schemas.microsoft.com/office/drawing/2014/chart" uri="{C3380CC4-5D6E-409C-BE32-E72D297353CC}">
              <c16:uniqueId val="{00000002-BF51-5C41-9629-E029EEFD11F8}"/>
            </c:ext>
          </c:extLst>
        </c:ser>
        <c:ser>
          <c:idx val="4"/>
          <c:order val="3"/>
          <c:tx>
            <c:strRef>
              <c:f>Summary!$O$751</c:f>
              <c:strCache>
                <c:ptCount val="1"/>
                <c:pt idx="0">
                  <c:v>100G 10-20km</c:v>
                </c:pt>
              </c:strCache>
            </c:strRef>
          </c:tx>
          <c:cat>
            <c:numRef>
              <c:f>Summary!$P$747:$Z$747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Summary!$P$751:$Z$751</c:f>
              <c:numCache>
                <c:formatCode>_("$"* #,##0_);_("$"* \(#,##0\);_("$"* "-"??_);_(@_)</c:formatCode>
                <c:ptCount val="11"/>
                <c:pt idx="0">
                  <c:v>275.51654796896685</c:v>
                </c:pt>
                <c:pt idx="1">
                  <c:v>175.9805796164346</c:v>
                </c:pt>
              </c:numCache>
            </c:numRef>
          </c:val>
          <c:smooth val="0"/>
          <c:extLst>
            <c:ext xmlns:c16="http://schemas.microsoft.com/office/drawing/2014/chart" uri="{C3380CC4-5D6E-409C-BE32-E72D297353CC}">
              <c16:uniqueId val="{00000003-BF51-5C41-9629-E029EEFD11F8}"/>
            </c:ext>
          </c:extLst>
        </c:ser>
        <c:ser>
          <c:idx val="2"/>
          <c:order val="4"/>
          <c:tx>
            <c:strRef>
              <c:f>Summary!$O$752</c:f>
              <c:strCache>
                <c:ptCount val="1"/>
                <c:pt idx="0">
                  <c:v>100G 30-80km</c:v>
                </c:pt>
              </c:strCache>
            </c:strRef>
          </c:tx>
          <c:cat>
            <c:numRef>
              <c:f>Summary!$P$747:$Z$747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Summary!$P$752:$Z$752</c:f>
              <c:numCache>
                <c:formatCode>_("$"* #,##0_);_("$"* \(#,##0\);_("$"* "-"??_);_(@_)</c:formatCode>
                <c:ptCount val="11"/>
                <c:pt idx="0">
                  <c:v>11.80027895800878</c:v>
                </c:pt>
                <c:pt idx="1">
                  <c:v>11.941267469495122</c:v>
                </c:pt>
              </c:numCache>
            </c:numRef>
          </c:val>
          <c:smooth val="0"/>
          <c:extLst>
            <c:ext xmlns:c16="http://schemas.microsoft.com/office/drawing/2014/chart" uri="{C3380CC4-5D6E-409C-BE32-E72D297353CC}">
              <c16:uniqueId val="{00000000-A9FE-AE4D-B623-4CF3656FD4FC}"/>
            </c:ext>
          </c:extLst>
        </c:ser>
        <c:dLbls>
          <c:showLegendKey val="0"/>
          <c:showVal val="0"/>
          <c:showCatName val="0"/>
          <c:showSerName val="0"/>
          <c:showPercent val="0"/>
          <c:showBubbleSize val="0"/>
        </c:dLbls>
        <c:marker val="1"/>
        <c:smooth val="0"/>
        <c:axId val="124708736"/>
        <c:axId val="124710272"/>
      </c:lineChart>
      <c:catAx>
        <c:axId val="124708736"/>
        <c:scaling>
          <c:orientation val="minMax"/>
        </c:scaling>
        <c:delete val="0"/>
        <c:axPos val="b"/>
        <c:numFmt formatCode="General" sourceLinked="1"/>
        <c:majorTickMark val="out"/>
        <c:minorTickMark val="none"/>
        <c:tickLblPos val="nextTo"/>
        <c:txPr>
          <a:bodyPr/>
          <a:lstStyle/>
          <a:p>
            <a:pPr>
              <a:defRPr b="1"/>
            </a:pPr>
            <a:endParaRPr lang="en-US"/>
          </a:p>
        </c:txPr>
        <c:crossAx val="124710272"/>
        <c:crosses val="autoZero"/>
        <c:auto val="1"/>
        <c:lblAlgn val="ctr"/>
        <c:lblOffset val="100"/>
        <c:tickLblSkip val="1"/>
        <c:noMultiLvlLbl val="1"/>
      </c:catAx>
      <c:valAx>
        <c:axId val="124710272"/>
        <c:scaling>
          <c:orientation val="minMax"/>
          <c:min val="0"/>
        </c:scaling>
        <c:delete val="0"/>
        <c:axPos val="l"/>
        <c:majorGridlines/>
        <c:title>
          <c:tx>
            <c:rich>
              <a:bodyPr rot="-5400000" vert="horz"/>
              <a:lstStyle/>
              <a:p>
                <a:pPr>
                  <a:defRPr/>
                </a:pPr>
                <a:r>
                  <a:rPr lang="en-US"/>
                  <a:t>Sales ($M)</a:t>
                </a:r>
              </a:p>
            </c:rich>
          </c:tx>
          <c:layout>
            <c:manualLayout>
              <c:xMode val="edge"/>
              <c:yMode val="edge"/>
              <c:x val="2.9497338194325401E-2"/>
              <c:y val="0.38840480195292199"/>
            </c:manualLayout>
          </c:layout>
          <c:overlay val="0"/>
        </c:title>
        <c:numFmt formatCode="_(&quot;$&quot;* #,##0_);_(&quot;$&quot;* \(#,##0\);_(&quot;$&quot;* &quot;-&quot;??_);_(@_)" sourceLinked="1"/>
        <c:majorTickMark val="out"/>
        <c:minorTickMark val="none"/>
        <c:tickLblPos val="nextTo"/>
        <c:crossAx val="124708736"/>
        <c:crosses val="autoZero"/>
        <c:crossBetween val="between"/>
      </c:valAx>
    </c:plotArea>
    <c:legend>
      <c:legendPos val="r"/>
      <c:layout>
        <c:manualLayout>
          <c:xMode val="edge"/>
          <c:yMode val="edge"/>
          <c:x val="0.86906997531633601"/>
          <c:y val="0.138705045110572"/>
          <c:w val="0.1292025068940385"/>
          <c:h val="0.69189257230016554"/>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Transceiver sales by segment
</a:t>
            </a:r>
          </a:p>
        </c:rich>
      </c:tx>
      <c:overlay val="1"/>
    </c:title>
    <c:autoTitleDeleted val="0"/>
    <c:plotArea>
      <c:layout>
        <c:manualLayout>
          <c:layoutTarget val="inner"/>
          <c:xMode val="edge"/>
          <c:yMode val="edge"/>
          <c:x val="0.187373029924394"/>
          <c:y val="0.106272060455931"/>
          <c:w val="0.79644194548935499"/>
          <c:h val="0.78628717588645303"/>
        </c:manualLayout>
      </c:layout>
      <c:lineChart>
        <c:grouping val="standard"/>
        <c:varyColors val="0"/>
        <c:ser>
          <c:idx val="1"/>
          <c:order val="0"/>
          <c:tx>
            <c:strRef>
              <c:f>Summary!$B$174</c:f>
              <c:strCache>
                <c:ptCount val="1"/>
                <c:pt idx="0">
                  <c:v>Ethernet </c:v>
                </c:pt>
              </c:strCache>
            </c:strRef>
          </c:tx>
          <c:cat>
            <c:numRef>
              <c:f>Summary!$C$173:$M$173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Summary!$C$174:$M$174</c:f>
              <c:numCache>
                <c:formatCode>_("$"* #,##0_);_("$"* \(#,##0\);_("$"* "-"??_);_(@_)</c:formatCode>
                <c:ptCount val="11"/>
                <c:pt idx="0">
                  <c:v>558.49600159069382</c:v>
                </c:pt>
                <c:pt idx="1">
                  <c:v>452.59164949916038</c:v>
                </c:pt>
                <c:pt idx="2">
                  <c:v>514.08349587026476</c:v>
                </c:pt>
              </c:numCache>
            </c:numRef>
          </c:val>
          <c:smooth val="1"/>
          <c:extLst>
            <c:ext xmlns:c16="http://schemas.microsoft.com/office/drawing/2014/chart" uri="{C3380CC4-5D6E-409C-BE32-E72D297353CC}">
              <c16:uniqueId val="{00000000-B508-2E4D-82D3-65F1B92AEBBA}"/>
            </c:ext>
          </c:extLst>
        </c:ser>
        <c:ser>
          <c:idx val="2"/>
          <c:order val="1"/>
          <c:tx>
            <c:strRef>
              <c:f>Summary!$B$175</c:f>
              <c:strCache>
                <c:ptCount val="1"/>
                <c:pt idx="0">
                  <c:v>Fibre Channel</c:v>
                </c:pt>
              </c:strCache>
            </c:strRef>
          </c:tx>
          <c:cat>
            <c:numRef>
              <c:f>Summary!$C$173:$M$173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Summary!$C$175:$M$175</c:f>
              <c:numCache>
                <c:formatCode>_("$"* #,##0_);_("$"* \(#,##0\);_("$"* "-"??_);_(@_)</c:formatCode>
                <c:ptCount val="11"/>
                <c:pt idx="0">
                  <c:v>10.657444375880214</c:v>
                </c:pt>
                <c:pt idx="1">
                  <c:v>11.524866549999999</c:v>
                </c:pt>
                <c:pt idx="2">
                  <c:v>10.921111333335626</c:v>
                </c:pt>
              </c:numCache>
            </c:numRef>
          </c:val>
          <c:smooth val="1"/>
          <c:extLst>
            <c:ext xmlns:c16="http://schemas.microsoft.com/office/drawing/2014/chart" uri="{C3380CC4-5D6E-409C-BE32-E72D297353CC}">
              <c16:uniqueId val="{00000001-B508-2E4D-82D3-65F1B92AEBBA}"/>
            </c:ext>
          </c:extLst>
        </c:ser>
        <c:ser>
          <c:idx val="4"/>
          <c:order val="2"/>
          <c:tx>
            <c:strRef>
              <c:f>Summary!$B$176</c:f>
              <c:strCache>
                <c:ptCount val="1"/>
                <c:pt idx="0">
                  <c:v>Optical Interconnects</c:v>
                </c:pt>
              </c:strCache>
            </c:strRef>
          </c:tx>
          <c:cat>
            <c:numRef>
              <c:f>Summary!$C$173:$M$173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Summary!$C$176:$M$176</c:f>
              <c:numCache>
                <c:formatCode>_("$"* #,##0_);_("$"* \(#,##0\);_("$"* "-"??_);_(@_)</c:formatCode>
                <c:ptCount val="11"/>
                <c:pt idx="0">
                  <c:v>50.320081966952372</c:v>
                </c:pt>
                <c:pt idx="1">
                  <c:v>71.798419920037247</c:v>
                </c:pt>
                <c:pt idx="2">
                  <c:v>104.0789901856628</c:v>
                </c:pt>
              </c:numCache>
            </c:numRef>
          </c:val>
          <c:smooth val="1"/>
          <c:extLst>
            <c:ext xmlns:c16="http://schemas.microsoft.com/office/drawing/2014/chart" uri="{C3380CC4-5D6E-409C-BE32-E72D297353CC}">
              <c16:uniqueId val="{00000002-B508-2E4D-82D3-65F1B92AEBBA}"/>
            </c:ext>
          </c:extLst>
        </c:ser>
        <c:dLbls>
          <c:showLegendKey val="0"/>
          <c:showVal val="0"/>
          <c:showCatName val="0"/>
          <c:showSerName val="0"/>
          <c:showPercent val="0"/>
          <c:showBubbleSize val="0"/>
        </c:dLbls>
        <c:marker val="1"/>
        <c:smooth val="0"/>
        <c:axId val="124955648"/>
        <c:axId val="124957440"/>
      </c:lineChart>
      <c:catAx>
        <c:axId val="124955648"/>
        <c:scaling>
          <c:orientation val="minMax"/>
        </c:scaling>
        <c:delete val="0"/>
        <c:axPos val="b"/>
        <c:numFmt formatCode="General" sourceLinked="1"/>
        <c:majorTickMark val="out"/>
        <c:minorTickMark val="none"/>
        <c:tickLblPos val="nextTo"/>
        <c:txPr>
          <a:bodyPr/>
          <a:lstStyle/>
          <a:p>
            <a:pPr>
              <a:defRPr sz="1200" b="0"/>
            </a:pPr>
            <a:endParaRPr lang="en-US"/>
          </a:p>
        </c:txPr>
        <c:crossAx val="124957440"/>
        <c:crosses val="autoZero"/>
        <c:auto val="1"/>
        <c:lblAlgn val="ctr"/>
        <c:lblOffset val="100"/>
        <c:noMultiLvlLbl val="1"/>
      </c:catAx>
      <c:valAx>
        <c:axId val="124957440"/>
        <c:scaling>
          <c:orientation val="minMax"/>
          <c:min val="0"/>
        </c:scaling>
        <c:delete val="0"/>
        <c:axPos val="l"/>
        <c:majorGridlines/>
        <c:title>
          <c:tx>
            <c:rich>
              <a:bodyPr rot="-5400000" vert="horz"/>
              <a:lstStyle/>
              <a:p>
                <a:pPr>
                  <a:defRPr sz="1400">
                    <a:latin typeface="+mn-lt"/>
                  </a:defRPr>
                </a:pPr>
                <a:r>
                  <a:rPr lang="en-US" sz="1400">
                    <a:latin typeface="+mn-lt"/>
                  </a:rPr>
                  <a:t>Revenues ($ M)</a:t>
                </a:r>
              </a:p>
            </c:rich>
          </c:tx>
          <c:layout>
            <c:manualLayout>
              <c:xMode val="edge"/>
              <c:yMode val="edge"/>
              <c:x val="1.8283259702862601E-2"/>
              <c:y val="0.39729775816239499"/>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24955648"/>
        <c:crosses val="autoZero"/>
        <c:crossBetween val="between"/>
      </c:valAx>
    </c:plotArea>
    <c:legend>
      <c:legendPos val="t"/>
      <c:layout>
        <c:manualLayout>
          <c:xMode val="edge"/>
          <c:yMode val="edge"/>
          <c:x val="0.232729587651371"/>
          <c:y val="0.116558703699974"/>
          <c:w val="0.67230222899579295"/>
          <c:h val="7.4205727131791702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China market only - Transceiver sales by segment</a:t>
            </a:r>
            <a:endParaRPr lang="en-US">
              <a:effectLst/>
            </a:endParaRPr>
          </a:p>
        </c:rich>
      </c:tx>
      <c:layout>
        <c:manualLayout>
          <c:xMode val="edge"/>
          <c:yMode val="edge"/>
          <c:x val="0.215438095776149"/>
          <c:y val="1.97206295901577E-2"/>
        </c:manualLayout>
      </c:layout>
      <c:overlay val="1"/>
    </c:title>
    <c:autoTitleDeleted val="0"/>
    <c:plotArea>
      <c:layout>
        <c:manualLayout>
          <c:layoutTarget val="inner"/>
          <c:xMode val="edge"/>
          <c:yMode val="edge"/>
          <c:x val="0.18538987240768101"/>
          <c:y val="0.116934016636758"/>
          <c:w val="0.79394912936635598"/>
          <c:h val="0.77320525448670196"/>
        </c:manualLayout>
      </c:layout>
      <c:lineChart>
        <c:grouping val="standard"/>
        <c:varyColors val="0"/>
        <c:ser>
          <c:idx val="0"/>
          <c:order val="0"/>
          <c:tx>
            <c:strRef>
              <c:f>Summary!$B$177</c:f>
              <c:strCache>
                <c:ptCount val="1"/>
                <c:pt idx="0">
                  <c:v>CWDM / DWDM</c:v>
                </c:pt>
              </c:strCache>
            </c:strRef>
          </c:tx>
          <c:cat>
            <c:numRef>
              <c:f>Summary!$C$173:$M$173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Summary!$C$177:$M$177</c:f>
              <c:numCache>
                <c:formatCode>_("$"* #,##0_);_("$"* \(#,##0\);_("$"* "-"??_);_(@_)</c:formatCode>
                <c:ptCount val="11"/>
                <c:pt idx="0">
                  <c:v>254.38839104399941</c:v>
                </c:pt>
                <c:pt idx="1">
                  <c:v>197.49337154756168</c:v>
                </c:pt>
                <c:pt idx="2">
                  <c:v>225.7815534972049</c:v>
                </c:pt>
              </c:numCache>
            </c:numRef>
          </c:val>
          <c:smooth val="1"/>
          <c:extLst>
            <c:ext xmlns:c16="http://schemas.microsoft.com/office/drawing/2014/chart" uri="{C3380CC4-5D6E-409C-BE32-E72D297353CC}">
              <c16:uniqueId val="{00000000-B103-8348-B636-B5E3F81A1C34}"/>
            </c:ext>
          </c:extLst>
        </c:ser>
        <c:ser>
          <c:idx val="5"/>
          <c:order val="1"/>
          <c:tx>
            <c:strRef>
              <c:f>Summary!$B$178</c:f>
              <c:strCache>
                <c:ptCount val="1"/>
                <c:pt idx="0">
                  <c:v>Wireless fronthaul</c:v>
                </c:pt>
              </c:strCache>
            </c:strRef>
          </c:tx>
          <c:cat>
            <c:numRef>
              <c:f>Summary!$C$173:$M$173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Summary!$C$178:$M$178</c:f>
              <c:numCache>
                <c:formatCode>_("$"* #,##0_);_("$"* \(#,##0\);_("$"* "-"??_);_(@_)</c:formatCode>
                <c:ptCount val="11"/>
                <c:pt idx="0">
                  <c:v>218.74931045678585</c:v>
                </c:pt>
                <c:pt idx="1">
                  <c:v>118.15802502183853</c:v>
                </c:pt>
                <c:pt idx="2">
                  <c:v>183.24297093819771</c:v>
                </c:pt>
              </c:numCache>
            </c:numRef>
          </c:val>
          <c:smooth val="1"/>
          <c:extLst>
            <c:ext xmlns:c16="http://schemas.microsoft.com/office/drawing/2014/chart" uri="{C3380CC4-5D6E-409C-BE32-E72D297353CC}">
              <c16:uniqueId val="{00000001-B103-8348-B636-B5E3F81A1C34}"/>
            </c:ext>
          </c:extLst>
        </c:ser>
        <c:ser>
          <c:idx val="4"/>
          <c:order val="2"/>
          <c:tx>
            <c:strRef>
              <c:f>Summary!$B$180</c:f>
              <c:strCache>
                <c:ptCount val="1"/>
                <c:pt idx="0">
                  <c:v>FTTx</c:v>
                </c:pt>
              </c:strCache>
            </c:strRef>
          </c:tx>
          <c:cat>
            <c:numRef>
              <c:f>Summary!$C$173:$M$173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Summary!$C$180:$M$180</c:f>
              <c:numCache>
                <c:formatCode>_("$"* #,##0_);_("$"* \(#,##0\);_("$"* "-"??_);_(@_)</c:formatCode>
                <c:ptCount val="11"/>
                <c:pt idx="0">
                  <c:v>778.72766782705617</c:v>
                </c:pt>
                <c:pt idx="1">
                  <c:v>619.11111158007179</c:v>
                </c:pt>
                <c:pt idx="2">
                  <c:v>490.15587763558267</c:v>
                </c:pt>
              </c:numCache>
            </c:numRef>
          </c:val>
          <c:smooth val="1"/>
          <c:extLst>
            <c:ext xmlns:c16="http://schemas.microsoft.com/office/drawing/2014/chart" uri="{C3380CC4-5D6E-409C-BE32-E72D297353CC}">
              <c16:uniqueId val="{00000002-B103-8348-B636-B5E3F81A1C34}"/>
            </c:ext>
          </c:extLst>
        </c:ser>
        <c:dLbls>
          <c:showLegendKey val="0"/>
          <c:showVal val="0"/>
          <c:showCatName val="0"/>
          <c:showSerName val="0"/>
          <c:showPercent val="0"/>
          <c:showBubbleSize val="0"/>
        </c:dLbls>
        <c:marker val="1"/>
        <c:smooth val="0"/>
        <c:axId val="125001728"/>
        <c:axId val="125003264"/>
      </c:lineChart>
      <c:catAx>
        <c:axId val="125001728"/>
        <c:scaling>
          <c:orientation val="minMax"/>
        </c:scaling>
        <c:delete val="0"/>
        <c:axPos val="b"/>
        <c:numFmt formatCode="General" sourceLinked="1"/>
        <c:majorTickMark val="out"/>
        <c:minorTickMark val="none"/>
        <c:tickLblPos val="nextTo"/>
        <c:txPr>
          <a:bodyPr/>
          <a:lstStyle/>
          <a:p>
            <a:pPr>
              <a:defRPr sz="1200" b="0"/>
            </a:pPr>
            <a:endParaRPr lang="en-US"/>
          </a:p>
        </c:txPr>
        <c:crossAx val="125003264"/>
        <c:crosses val="autoZero"/>
        <c:auto val="1"/>
        <c:lblAlgn val="ctr"/>
        <c:lblOffset val="100"/>
        <c:noMultiLvlLbl val="1"/>
      </c:catAx>
      <c:valAx>
        <c:axId val="125003264"/>
        <c:scaling>
          <c:orientation val="minMax"/>
          <c:min val="0"/>
        </c:scaling>
        <c:delete val="0"/>
        <c:axPos val="l"/>
        <c:majorGridlines/>
        <c:title>
          <c:tx>
            <c:rich>
              <a:bodyPr rot="-5400000" vert="horz"/>
              <a:lstStyle/>
              <a:p>
                <a:pPr>
                  <a:defRPr sz="1400"/>
                </a:pPr>
                <a:r>
                  <a:rPr lang="en-US" sz="1400"/>
                  <a:t>Revenues</a:t>
                </a:r>
                <a:r>
                  <a:rPr lang="en-US" sz="1400" baseline="0"/>
                  <a:t> ($ M)</a:t>
                </a:r>
                <a:endParaRPr lang="en-US" sz="1400"/>
              </a:p>
            </c:rich>
          </c:tx>
          <c:layout>
            <c:manualLayout>
              <c:xMode val="edge"/>
              <c:yMode val="edge"/>
              <c:x val="2.1594723176963398E-2"/>
              <c:y val="0.392907621011298"/>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25001728"/>
        <c:crosses val="autoZero"/>
        <c:crossBetween val="between"/>
      </c:valAx>
    </c:plotArea>
    <c:legend>
      <c:legendPos val="t"/>
      <c:layout>
        <c:manualLayout>
          <c:xMode val="edge"/>
          <c:yMode val="edge"/>
          <c:x val="0.17041665184527999"/>
          <c:y val="0.13151951850607699"/>
          <c:w val="0.82754936567952697"/>
          <c:h val="7.5453439733888003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5024682003121143"/>
          <c:y val="5.450637398284551E-2"/>
          <c:w val="0.82532125972818704"/>
          <c:h val="0.83732913229167905"/>
        </c:manualLayout>
      </c:layout>
      <c:barChart>
        <c:barDir val="col"/>
        <c:grouping val="clustered"/>
        <c:varyColors val="0"/>
        <c:ser>
          <c:idx val="0"/>
          <c:order val="0"/>
          <c:tx>
            <c:strRef>
              <c:f>Summary!$B$346</c:f>
              <c:strCache>
                <c:ptCount val="1"/>
                <c:pt idx="0">
                  <c:v>100G</c:v>
                </c:pt>
              </c:strCache>
            </c:strRef>
          </c:tx>
          <c:invertIfNegative val="0"/>
          <c:cat>
            <c:numRef>
              <c:f>Summary!$C$342:$M$342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Summary!$C$346:$M$346</c:f>
              <c:numCache>
                <c:formatCode>_(* #,##0_);_(* \(#,##0\);_(* "-"??_);_(@_)</c:formatCode>
                <c:ptCount val="11"/>
                <c:pt idx="0">
                  <c:v>86832</c:v>
                </c:pt>
                <c:pt idx="1">
                  <c:v>110000</c:v>
                </c:pt>
                <c:pt idx="2">
                  <c:v>138000</c:v>
                </c:pt>
              </c:numCache>
            </c:numRef>
          </c:val>
          <c:extLst>
            <c:ext xmlns:c16="http://schemas.microsoft.com/office/drawing/2014/chart" uri="{C3380CC4-5D6E-409C-BE32-E72D297353CC}">
              <c16:uniqueId val="{00000000-E43B-C54E-8AFE-5AB216F2A100}"/>
            </c:ext>
          </c:extLst>
        </c:ser>
        <c:ser>
          <c:idx val="1"/>
          <c:order val="1"/>
          <c:tx>
            <c:strRef>
              <c:f>Summary!$B$347</c:f>
              <c:strCache>
                <c:ptCount val="1"/>
                <c:pt idx="0">
                  <c:v>200G</c:v>
                </c:pt>
              </c:strCache>
            </c:strRef>
          </c:tx>
          <c:invertIfNegative val="0"/>
          <c:cat>
            <c:numRef>
              <c:f>Summary!$C$342:$M$342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Summary!$C$347:$M$347</c:f>
              <c:numCache>
                <c:formatCode>_(* #,##0_);_(* \(#,##0\);_(* "-"??_);_(@_)</c:formatCode>
                <c:ptCount val="11"/>
                <c:pt idx="0">
                  <c:v>0</c:v>
                </c:pt>
                <c:pt idx="1">
                  <c:v>2000</c:v>
                </c:pt>
                <c:pt idx="2">
                  <c:v>13000</c:v>
                </c:pt>
              </c:numCache>
            </c:numRef>
          </c:val>
          <c:extLst>
            <c:ext xmlns:c16="http://schemas.microsoft.com/office/drawing/2014/chart" uri="{C3380CC4-5D6E-409C-BE32-E72D297353CC}">
              <c16:uniqueId val="{00000001-E43B-C54E-8AFE-5AB216F2A100}"/>
            </c:ext>
          </c:extLst>
        </c:ser>
        <c:ser>
          <c:idx val="2"/>
          <c:order val="2"/>
          <c:tx>
            <c:strRef>
              <c:f>Summary!$B$348</c:f>
              <c:strCache>
                <c:ptCount val="1"/>
                <c:pt idx="0">
                  <c:v>400G</c:v>
                </c:pt>
              </c:strCache>
            </c:strRef>
          </c:tx>
          <c:invertIfNegative val="0"/>
          <c:cat>
            <c:numRef>
              <c:f>Summary!$C$342:$M$342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Summary!$C$348:$M$348</c:f>
              <c:numCache>
                <c:formatCode>_(* #,##0_);_(* \(#,##0\);_(* "-"??_);_(@_)</c:formatCode>
                <c:ptCount val="11"/>
                <c:pt idx="0">
                  <c:v>0</c:v>
                </c:pt>
                <c:pt idx="1">
                  <c:v>0</c:v>
                </c:pt>
                <c:pt idx="2">
                  <c:v>0</c:v>
                </c:pt>
              </c:numCache>
            </c:numRef>
          </c:val>
          <c:extLst>
            <c:ext xmlns:c16="http://schemas.microsoft.com/office/drawing/2014/chart" uri="{C3380CC4-5D6E-409C-BE32-E72D297353CC}">
              <c16:uniqueId val="{00000002-E43B-C54E-8AFE-5AB216F2A100}"/>
            </c:ext>
          </c:extLst>
        </c:ser>
        <c:ser>
          <c:idx val="3"/>
          <c:order val="3"/>
          <c:tx>
            <c:strRef>
              <c:f>Summary!$B$349</c:f>
              <c:strCache>
                <c:ptCount val="1"/>
                <c:pt idx="0">
                  <c:v>600G</c:v>
                </c:pt>
              </c:strCache>
            </c:strRef>
          </c:tx>
          <c:invertIfNegative val="0"/>
          <c:cat>
            <c:numRef>
              <c:f>Summary!$C$342:$M$342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Summary!$C$349:$M$349</c:f>
              <c:numCache>
                <c:formatCode>_(* #,##0_);_(* \(#,##0\);_(* "-"??_);_(@_)</c:formatCode>
                <c:ptCount val="11"/>
                <c:pt idx="0">
                  <c:v>0</c:v>
                </c:pt>
                <c:pt idx="1">
                  <c:v>0</c:v>
                </c:pt>
                <c:pt idx="2">
                  <c:v>0</c:v>
                </c:pt>
              </c:numCache>
            </c:numRef>
          </c:val>
          <c:extLst>
            <c:ext xmlns:c16="http://schemas.microsoft.com/office/drawing/2014/chart" uri="{C3380CC4-5D6E-409C-BE32-E72D297353CC}">
              <c16:uniqueId val="{00000001-B90C-D84B-A713-4893305AB4B1}"/>
            </c:ext>
          </c:extLst>
        </c:ser>
        <c:ser>
          <c:idx val="4"/>
          <c:order val="4"/>
          <c:tx>
            <c:strRef>
              <c:f>Summary!$B$350</c:f>
              <c:strCache>
                <c:ptCount val="1"/>
                <c:pt idx="0">
                  <c:v>800G</c:v>
                </c:pt>
              </c:strCache>
            </c:strRef>
          </c:tx>
          <c:invertIfNegative val="0"/>
          <c:cat>
            <c:numRef>
              <c:f>Summary!$C$342:$M$342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Summary!$C$350:$M$350</c:f>
              <c:numCache>
                <c:formatCode>_(* #,##0_);_(* \(#,##0\);_(* "-"??_);_(@_)</c:formatCode>
                <c:ptCount val="11"/>
                <c:pt idx="0">
                  <c:v>0</c:v>
                </c:pt>
                <c:pt idx="1">
                  <c:v>0</c:v>
                </c:pt>
                <c:pt idx="2">
                  <c:v>0</c:v>
                </c:pt>
              </c:numCache>
            </c:numRef>
          </c:val>
          <c:extLst>
            <c:ext xmlns:c16="http://schemas.microsoft.com/office/drawing/2014/chart" uri="{C3380CC4-5D6E-409C-BE32-E72D297353CC}">
              <c16:uniqueId val="{00000002-B90C-D84B-A713-4893305AB4B1}"/>
            </c:ext>
          </c:extLst>
        </c:ser>
        <c:dLbls>
          <c:showLegendKey val="0"/>
          <c:showVal val="0"/>
          <c:showCatName val="0"/>
          <c:showSerName val="0"/>
          <c:showPercent val="0"/>
          <c:showBubbleSize val="0"/>
        </c:dLbls>
        <c:gapWidth val="150"/>
        <c:axId val="125045760"/>
        <c:axId val="125047552"/>
      </c:barChart>
      <c:catAx>
        <c:axId val="125045760"/>
        <c:scaling>
          <c:orientation val="minMax"/>
        </c:scaling>
        <c:delete val="0"/>
        <c:axPos val="b"/>
        <c:numFmt formatCode="General" sourceLinked="1"/>
        <c:majorTickMark val="out"/>
        <c:minorTickMark val="none"/>
        <c:tickLblPos val="nextTo"/>
        <c:txPr>
          <a:bodyPr/>
          <a:lstStyle/>
          <a:p>
            <a:pPr>
              <a:defRPr sz="1200" b="1"/>
            </a:pPr>
            <a:endParaRPr lang="en-US"/>
          </a:p>
        </c:txPr>
        <c:crossAx val="125047552"/>
        <c:crosses val="autoZero"/>
        <c:auto val="1"/>
        <c:lblAlgn val="ctr"/>
        <c:lblOffset val="100"/>
        <c:noMultiLvlLbl val="0"/>
      </c:catAx>
      <c:valAx>
        <c:axId val="125047552"/>
        <c:scaling>
          <c:orientation val="minMax"/>
          <c:min val="0"/>
        </c:scaling>
        <c:delete val="0"/>
        <c:axPos val="l"/>
        <c:majorGridlines/>
        <c:title>
          <c:tx>
            <c:rich>
              <a:bodyPr rot="-5400000" vert="horz"/>
              <a:lstStyle/>
              <a:p>
                <a:pPr>
                  <a:defRPr sz="1200"/>
                </a:pPr>
                <a:r>
                  <a:rPr lang="en-US" sz="1200"/>
                  <a:t>Annual Port Shipments</a:t>
                </a:r>
              </a:p>
            </c:rich>
          </c:tx>
          <c:overlay val="0"/>
        </c:title>
        <c:numFmt formatCode="_(* #,##0_);_(* \(#,##0\);_(* &quot;-&quot;??_);_(@_)" sourceLinked="1"/>
        <c:majorTickMark val="out"/>
        <c:minorTickMark val="none"/>
        <c:tickLblPos val="nextTo"/>
        <c:txPr>
          <a:bodyPr/>
          <a:lstStyle/>
          <a:p>
            <a:pPr>
              <a:defRPr sz="1100"/>
            </a:pPr>
            <a:endParaRPr lang="en-US"/>
          </a:p>
        </c:txPr>
        <c:crossAx val="125045760"/>
        <c:crosses val="autoZero"/>
        <c:crossBetween val="between"/>
      </c:valAx>
    </c:plotArea>
    <c:legend>
      <c:legendPos val="r"/>
      <c:layout>
        <c:manualLayout>
          <c:xMode val="edge"/>
          <c:yMode val="edge"/>
          <c:x val="0.160954575931465"/>
          <c:y val="7.3091606797182504E-2"/>
          <c:w val="5.5434557725896408E-2"/>
          <c:h val="0.3467326018209988"/>
        </c:manualLayout>
      </c:layout>
      <c:overlay val="0"/>
      <c:spPr>
        <a:solidFill>
          <a:schemeClr val="bg1"/>
        </a:solidFill>
        <a:ln>
          <a:solidFill>
            <a:schemeClr val="bg1">
              <a:lumMod val="50000"/>
            </a:schemeClr>
          </a:solidFill>
        </a:ln>
      </c:spPr>
      <c:txPr>
        <a:bodyPr/>
        <a:lstStyle/>
        <a:p>
          <a:pPr>
            <a:defRPr sz="1100"/>
          </a:pPr>
          <a:endParaRPr lang="en-US"/>
        </a:p>
      </c:txPr>
    </c:legend>
    <c:plotVisOnly val="1"/>
    <c:dispBlanksAs val="gap"/>
    <c:showDLblsOverMax val="0"/>
  </c:chart>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transceiver</a:t>
            </a:r>
            <a:r>
              <a:rPr lang="en-US" baseline="0"/>
              <a:t> shipments</a:t>
            </a:r>
            <a:endParaRPr lang="en-US"/>
          </a:p>
        </c:rich>
      </c:tx>
      <c:overlay val="1"/>
    </c:title>
    <c:autoTitleDeleted val="0"/>
    <c:plotArea>
      <c:layout>
        <c:manualLayout>
          <c:layoutTarget val="inner"/>
          <c:xMode val="edge"/>
          <c:yMode val="edge"/>
          <c:x val="0.18675799864713699"/>
          <c:y val="0.120388231560365"/>
          <c:w val="0.78914898157139812"/>
          <c:h val="0.77200477342946305"/>
        </c:manualLayout>
      </c:layout>
      <c:barChart>
        <c:barDir val="col"/>
        <c:grouping val="stacked"/>
        <c:varyColors val="0"/>
        <c:ser>
          <c:idx val="0"/>
          <c:order val="0"/>
          <c:tx>
            <c:strRef>
              <c:f>Summary!$B$53</c:f>
              <c:strCache>
                <c:ptCount val="1"/>
                <c:pt idx="0">
                  <c:v>China</c:v>
                </c:pt>
              </c:strCache>
            </c:strRef>
          </c:tx>
          <c:invertIfNegative val="0"/>
          <c:cat>
            <c:numRef>
              <c:f>Summary!$C$52:$M$52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Summary!$C$53:$M$53</c:f>
              <c:numCache>
                <c:formatCode>_(* #,##0_);_(* \(#,##0\);_(* "-"??_);_(@_)</c:formatCode>
                <c:ptCount val="11"/>
                <c:pt idx="0">
                  <c:v>90366138.471432179</c:v>
                </c:pt>
                <c:pt idx="1">
                  <c:v>67604501.738780394</c:v>
                </c:pt>
                <c:pt idx="2">
                  <c:v>90864188.895657837</c:v>
                </c:pt>
              </c:numCache>
            </c:numRef>
          </c:val>
          <c:extLst>
            <c:ext xmlns:c16="http://schemas.microsoft.com/office/drawing/2014/chart" uri="{C3380CC4-5D6E-409C-BE32-E72D297353CC}">
              <c16:uniqueId val="{00000000-3DFF-7741-AA71-52968EF29299}"/>
            </c:ext>
          </c:extLst>
        </c:ser>
        <c:ser>
          <c:idx val="1"/>
          <c:order val="1"/>
          <c:tx>
            <c:strRef>
              <c:f>Summary!$B$54</c:f>
              <c:strCache>
                <c:ptCount val="1"/>
                <c:pt idx="0">
                  <c:v>Rest of World</c:v>
                </c:pt>
              </c:strCache>
            </c:strRef>
          </c:tx>
          <c:invertIfNegative val="0"/>
          <c:cat>
            <c:numRef>
              <c:f>Summary!$C$52:$M$52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Summary!$C$54:$M$54</c:f>
              <c:numCache>
                <c:formatCode>_(* #,##0_);_(* \(#,##0\);_(* "-"??_);_(@_)</c:formatCode>
                <c:ptCount val="11"/>
                <c:pt idx="0">
                  <c:v>79910766.343535155</c:v>
                </c:pt>
                <c:pt idx="1">
                  <c:v>75356713.858189628</c:v>
                </c:pt>
                <c:pt idx="2">
                  <c:v>79772326.137406766</c:v>
                </c:pt>
              </c:numCache>
            </c:numRef>
          </c:val>
          <c:extLst>
            <c:ext xmlns:c16="http://schemas.microsoft.com/office/drawing/2014/chart" uri="{C3380CC4-5D6E-409C-BE32-E72D297353CC}">
              <c16:uniqueId val="{00000001-3DFF-7741-AA71-52968EF29299}"/>
            </c:ext>
          </c:extLst>
        </c:ser>
        <c:dLbls>
          <c:showLegendKey val="0"/>
          <c:showVal val="0"/>
          <c:showCatName val="0"/>
          <c:showSerName val="0"/>
          <c:showPercent val="0"/>
          <c:showBubbleSize val="0"/>
        </c:dLbls>
        <c:gapWidth val="150"/>
        <c:overlap val="100"/>
        <c:axId val="125089664"/>
        <c:axId val="125091200"/>
      </c:barChart>
      <c:catAx>
        <c:axId val="125089664"/>
        <c:scaling>
          <c:orientation val="minMax"/>
        </c:scaling>
        <c:delete val="0"/>
        <c:axPos val="b"/>
        <c:numFmt formatCode="General" sourceLinked="1"/>
        <c:majorTickMark val="out"/>
        <c:minorTickMark val="none"/>
        <c:tickLblPos val="nextTo"/>
        <c:txPr>
          <a:bodyPr/>
          <a:lstStyle/>
          <a:p>
            <a:pPr>
              <a:defRPr b="1"/>
            </a:pPr>
            <a:endParaRPr lang="en-US"/>
          </a:p>
        </c:txPr>
        <c:crossAx val="125091200"/>
        <c:crosses val="autoZero"/>
        <c:auto val="1"/>
        <c:lblAlgn val="ctr"/>
        <c:lblOffset val="100"/>
        <c:noMultiLvlLbl val="1"/>
      </c:catAx>
      <c:valAx>
        <c:axId val="125091200"/>
        <c:scaling>
          <c:orientation val="minMax"/>
          <c:min val="0"/>
        </c:scaling>
        <c:delete val="0"/>
        <c:axPos val="l"/>
        <c:majorGridlines/>
        <c:title>
          <c:tx>
            <c:rich>
              <a:bodyPr rot="-5400000" vert="horz"/>
              <a:lstStyle/>
              <a:p>
                <a:pPr>
                  <a:defRPr/>
                </a:pPr>
                <a:r>
                  <a:rPr lang="en-US"/>
                  <a:t>Units</a:t>
                </a:r>
              </a:p>
            </c:rich>
          </c:tx>
          <c:overlay val="0"/>
        </c:title>
        <c:numFmt formatCode="_(* #,##0_);_(* \(#,##0\);_(* &quot;-&quot;??_);_(@_)" sourceLinked="1"/>
        <c:majorTickMark val="out"/>
        <c:minorTickMark val="none"/>
        <c:tickLblPos val="nextTo"/>
        <c:crossAx val="125089664"/>
        <c:crosses val="autoZero"/>
        <c:crossBetween val="between"/>
      </c:valAx>
    </c:plotArea>
    <c:legend>
      <c:legendPos val="t"/>
      <c:layout>
        <c:manualLayout>
          <c:xMode val="edge"/>
          <c:yMode val="edge"/>
          <c:x val="0.40315821787948225"/>
          <c:y val="0.12821279529228582"/>
          <c:w val="0.24034209016963778"/>
          <c:h val="7.9950766735848874E-2"/>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Components Shipments - Transceivers &amp; Other</a:t>
            </a:r>
          </a:p>
        </c:rich>
      </c:tx>
      <c:layout>
        <c:manualLayout>
          <c:xMode val="edge"/>
          <c:yMode val="edge"/>
          <c:x val="0.2618825722273998"/>
          <c:y val="3.4252523628847207E-3"/>
        </c:manualLayout>
      </c:layout>
      <c:overlay val="1"/>
    </c:title>
    <c:autoTitleDeleted val="0"/>
    <c:plotArea>
      <c:layout>
        <c:manualLayout>
          <c:layoutTarget val="inner"/>
          <c:xMode val="edge"/>
          <c:yMode val="edge"/>
          <c:x val="0.18250376668372864"/>
          <c:y val="7.5728927444026969E-2"/>
          <c:w val="0.77636132470309327"/>
          <c:h val="0.81666409692523678"/>
        </c:manualLayout>
      </c:layout>
      <c:barChart>
        <c:barDir val="col"/>
        <c:grouping val="stacked"/>
        <c:varyColors val="0"/>
        <c:ser>
          <c:idx val="0"/>
          <c:order val="0"/>
          <c:tx>
            <c:strRef>
              <c:f>Summary!$B$27</c:f>
              <c:strCache>
                <c:ptCount val="1"/>
                <c:pt idx="0">
                  <c:v>China</c:v>
                </c:pt>
              </c:strCache>
            </c:strRef>
          </c:tx>
          <c:spPr>
            <a:ln>
              <a:solidFill>
                <a:schemeClr val="accent1"/>
              </a:solidFill>
            </a:ln>
          </c:spPr>
          <c:invertIfNegative val="0"/>
          <c:cat>
            <c:numRef>
              <c:f>Summary!$C$26:$M$26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Summary!$C$27:$M$27</c:f>
              <c:numCache>
                <c:formatCode>_(* #,##0_);_(* \(#,##0\);_(* "-"??_);_(@_)</c:formatCode>
                <c:ptCount val="11"/>
                <c:pt idx="0">
                  <c:v>90670050.471432179</c:v>
                </c:pt>
                <c:pt idx="1">
                  <c:v>67957301.738780394</c:v>
                </c:pt>
                <c:pt idx="2">
                  <c:v>91286988.895657837</c:v>
                </c:pt>
              </c:numCache>
            </c:numRef>
          </c:val>
          <c:extLst>
            <c:ext xmlns:c16="http://schemas.microsoft.com/office/drawing/2014/chart" uri="{C3380CC4-5D6E-409C-BE32-E72D297353CC}">
              <c16:uniqueId val="{00000000-F50B-7149-9AF2-EC757F0BB199}"/>
            </c:ext>
          </c:extLst>
        </c:ser>
        <c:ser>
          <c:idx val="1"/>
          <c:order val="1"/>
          <c:tx>
            <c:strRef>
              <c:f>Summary!$B$28</c:f>
              <c:strCache>
                <c:ptCount val="1"/>
                <c:pt idx="0">
                  <c:v>Rest of World</c:v>
                </c:pt>
              </c:strCache>
            </c:strRef>
          </c:tx>
          <c:spPr>
            <a:ln>
              <a:solidFill>
                <a:schemeClr val="accent2"/>
              </a:solidFill>
            </a:ln>
          </c:spPr>
          <c:invertIfNegative val="0"/>
          <c:cat>
            <c:numRef>
              <c:f>Summary!$C$26:$M$26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Summary!$C$28:$M$28</c:f>
              <c:numCache>
                <c:formatCode>_(* #,##0_);_(* \(#,##0\);_(* "-"??_);_(@_)</c:formatCode>
                <c:ptCount val="11"/>
                <c:pt idx="0">
                  <c:v>79606854.343535155</c:v>
                </c:pt>
                <c:pt idx="1">
                  <c:v>75003913.858189628</c:v>
                </c:pt>
                <c:pt idx="2">
                  <c:v>79349526.137406766</c:v>
                </c:pt>
              </c:numCache>
            </c:numRef>
          </c:val>
          <c:extLst>
            <c:ext xmlns:c16="http://schemas.microsoft.com/office/drawing/2014/chart" uri="{C3380CC4-5D6E-409C-BE32-E72D297353CC}">
              <c16:uniqueId val="{00000001-F50B-7149-9AF2-EC757F0BB199}"/>
            </c:ext>
          </c:extLst>
        </c:ser>
        <c:dLbls>
          <c:showLegendKey val="0"/>
          <c:showVal val="0"/>
          <c:showCatName val="0"/>
          <c:showSerName val="0"/>
          <c:showPercent val="0"/>
          <c:showBubbleSize val="0"/>
        </c:dLbls>
        <c:gapWidth val="150"/>
        <c:overlap val="100"/>
        <c:axId val="125134336"/>
        <c:axId val="125135872"/>
      </c:barChart>
      <c:catAx>
        <c:axId val="125134336"/>
        <c:scaling>
          <c:orientation val="minMax"/>
        </c:scaling>
        <c:delete val="0"/>
        <c:axPos val="b"/>
        <c:numFmt formatCode="General" sourceLinked="1"/>
        <c:majorTickMark val="out"/>
        <c:minorTickMark val="none"/>
        <c:tickLblPos val="nextTo"/>
        <c:txPr>
          <a:bodyPr/>
          <a:lstStyle/>
          <a:p>
            <a:pPr>
              <a:defRPr sz="1200" b="0" i="0"/>
            </a:pPr>
            <a:endParaRPr lang="en-US"/>
          </a:p>
        </c:txPr>
        <c:crossAx val="125135872"/>
        <c:crosses val="autoZero"/>
        <c:auto val="1"/>
        <c:lblAlgn val="ctr"/>
        <c:lblOffset val="100"/>
        <c:noMultiLvlLbl val="1"/>
      </c:catAx>
      <c:valAx>
        <c:axId val="125135872"/>
        <c:scaling>
          <c:orientation val="minMax"/>
          <c:min val="0"/>
        </c:scaling>
        <c:delete val="0"/>
        <c:axPos val="l"/>
        <c:majorGridlines/>
        <c:title>
          <c:tx>
            <c:rich>
              <a:bodyPr rot="-5400000" vert="horz"/>
              <a:lstStyle/>
              <a:p>
                <a:pPr>
                  <a:defRPr/>
                </a:pPr>
                <a:r>
                  <a:rPr lang="en-US"/>
                  <a:t>Units</a:t>
                </a:r>
              </a:p>
            </c:rich>
          </c:tx>
          <c:layout>
            <c:manualLayout>
              <c:xMode val="edge"/>
              <c:yMode val="edge"/>
              <c:x val="1.49679256335809E-2"/>
              <c:y val="0.4351909888352955"/>
            </c:manualLayout>
          </c:layout>
          <c:overlay val="0"/>
        </c:title>
        <c:numFmt formatCode="_(* #,##0_);_(* \(#,##0\);_(* &quot;-&quot;??_);_(@_)" sourceLinked="1"/>
        <c:majorTickMark val="out"/>
        <c:minorTickMark val="none"/>
        <c:tickLblPos val="nextTo"/>
        <c:crossAx val="125134336"/>
        <c:crosses val="autoZero"/>
        <c:crossBetween val="between"/>
        <c:majorUnit val="50000000"/>
      </c:valAx>
    </c:plotArea>
    <c:legend>
      <c:legendPos val="r"/>
      <c:layout>
        <c:manualLayout>
          <c:xMode val="edge"/>
          <c:yMode val="edge"/>
          <c:x val="0.43302170320089417"/>
          <c:y val="8.5998377455258651E-2"/>
          <c:w val="0.25299500228930577"/>
          <c:h val="0.10347094037471721"/>
        </c:manualLayout>
      </c:layout>
      <c:overlay val="0"/>
      <c:spPr>
        <a:solidFill>
          <a:schemeClr val="bg1"/>
        </a:solidFill>
        <a:ln>
          <a:noFill/>
        </a:ln>
      </c:sp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3694757517119"/>
          <c:y val="0.1530157653955731"/>
          <c:w val="0.84168195211687891"/>
          <c:h val="0.69020141628314702"/>
        </c:manualLayout>
      </c:layout>
      <c:lineChart>
        <c:grouping val="standard"/>
        <c:varyColors val="0"/>
        <c:ser>
          <c:idx val="0"/>
          <c:order val="0"/>
          <c:tx>
            <c:strRef>
              <c:f>Methodology!$B$29</c:f>
              <c:strCache>
                <c:ptCount val="1"/>
                <c:pt idx="0">
                  <c:v>Ethernet </c:v>
                </c:pt>
              </c:strCache>
            </c:strRef>
          </c:tx>
          <c:cat>
            <c:numRef>
              <c:f>Methodology!$C$27:$U$27</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Methodology!$C$29:$U$29</c:f>
              <c:numCache>
                <c:formatCode>0%</c:formatCode>
                <c:ptCount val="19"/>
                <c:pt idx="0">
                  <c:v>0.2363366825514075</c:v>
                </c:pt>
                <c:pt idx="1">
                  <c:v>0.26126010671388444</c:v>
                </c:pt>
                <c:pt idx="2">
                  <c:v>0.25114039004710653</c:v>
                </c:pt>
                <c:pt idx="3">
                  <c:v>0.35550001923164087</c:v>
                </c:pt>
                <c:pt idx="4">
                  <c:v>0.42738651562811047</c:v>
                </c:pt>
                <c:pt idx="5">
                  <c:v>0.39027527519628302</c:v>
                </c:pt>
                <c:pt idx="6">
                  <c:v>0.46390695578739249</c:v>
                </c:pt>
                <c:pt idx="7">
                  <c:v>0.52480775361558596</c:v>
                </c:pt>
                <c:pt idx="8">
                  <c:v>0.42028665922647979</c:v>
                </c:pt>
                <c:pt idx="9">
                  <c:v>0.43657007399725223</c:v>
                </c:pt>
                <c:pt idx="10">
                  <c:v>0.47819777911848482</c:v>
                </c:pt>
                <c:pt idx="11">
                  <c:v>0.49405707213598404</c:v>
                </c:pt>
                <c:pt idx="12">
                  <c:v>0.38804235440167179</c:v>
                </c:pt>
                <c:pt idx="13">
                  <c:v>0.50170963946814684</c:v>
                </c:pt>
                <c:pt idx="14">
                  <c:v>0.45176660909106348</c:v>
                </c:pt>
                <c:pt idx="15">
                  <c:v>0.43265182556536264</c:v>
                </c:pt>
                <c:pt idx="16">
                  <c:v>0.39527873986059547</c:v>
                </c:pt>
                <c:pt idx="17">
                  <c:v>0.3717049053598267</c:v>
                </c:pt>
                <c:pt idx="18">
                  <c:v>0.3679645537336016</c:v>
                </c:pt>
              </c:numCache>
            </c:numRef>
          </c:val>
          <c:smooth val="1"/>
          <c:extLst>
            <c:ext xmlns:c16="http://schemas.microsoft.com/office/drawing/2014/chart" uri="{C3380CC4-5D6E-409C-BE32-E72D297353CC}">
              <c16:uniqueId val="{00000000-9261-D041-BD9B-0B90EE1654D1}"/>
            </c:ext>
          </c:extLst>
        </c:ser>
        <c:ser>
          <c:idx val="1"/>
          <c:order val="1"/>
          <c:tx>
            <c:strRef>
              <c:f>Methodology!$B$28</c:f>
              <c:strCache>
                <c:ptCount val="1"/>
                <c:pt idx="0">
                  <c:v>Internet Traffic</c:v>
                </c:pt>
              </c:strCache>
            </c:strRef>
          </c:tx>
          <c:cat>
            <c:numRef>
              <c:f>Methodology!$C$27:$U$27</c:f>
              <c:numCache>
                <c:formatCode>General</c:formatCode>
                <c:ptCount val="19"/>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numCache>
            </c:numRef>
          </c:cat>
          <c:val>
            <c:numRef>
              <c:f>Methodology!$C$28:$U$28</c:f>
              <c:numCache>
                <c:formatCode>0%</c:formatCode>
                <c:ptCount val="19"/>
                <c:pt idx="0">
                  <c:v>0.45098039215686292</c:v>
                </c:pt>
                <c:pt idx="1">
                  <c:v>0.41891891891891886</c:v>
                </c:pt>
                <c:pt idx="2">
                  <c:v>0.39999999999999991</c:v>
                </c:pt>
                <c:pt idx="3">
                  <c:v>0.38775510204081631</c:v>
                </c:pt>
                <c:pt idx="4">
                  <c:v>0.38</c:v>
                </c:pt>
                <c:pt idx="5">
                  <c:v>0.37</c:v>
                </c:pt>
                <c:pt idx="6">
                  <c:v>0.36</c:v>
                </c:pt>
                <c:pt idx="7">
                  <c:v>0.35</c:v>
                </c:pt>
                <c:pt idx="8">
                  <c:v>0.33</c:v>
                </c:pt>
                <c:pt idx="9">
                  <c:v>0.31</c:v>
                </c:pt>
                <c:pt idx="10">
                  <c:v>0.3</c:v>
                </c:pt>
                <c:pt idx="11">
                  <c:v>0.28999999999999998</c:v>
                </c:pt>
                <c:pt idx="12">
                  <c:v>0.28999999999999998</c:v>
                </c:pt>
                <c:pt idx="13">
                  <c:v>0.5</c:v>
                </c:pt>
                <c:pt idx="14">
                  <c:v>0.35</c:v>
                </c:pt>
                <c:pt idx="15">
                  <c:v>0.3</c:v>
                </c:pt>
                <c:pt idx="16">
                  <c:v>0.28999999999999998</c:v>
                </c:pt>
                <c:pt idx="17">
                  <c:v>0.28000000000000003</c:v>
                </c:pt>
                <c:pt idx="18">
                  <c:v>0.27</c:v>
                </c:pt>
              </c:numCache>
            </c:numRef>
          </c:val>
          <c:smooth val="1"/>
          <c:extLst>
            <c:ext xmlns:c16="http://schemas.microsoft.com/office/drawing/2014/chart" uri="{C3380CC4-5D6E-409C-BE32-E72D297353CC}">
              <c16:uniqueId val="{00000001-9261-D041-BD9B-0B90EE1654D1}"/>
            </c:ext>
          </c:extLst>
        </c:ser>
        <c:dLbls>
          <c:showLegendKey val="0"/>
          <c:showVal val="0"/>
          <c:showCatName val="0"/>
          <c:showSerName val="0"/>
          <c:showPercent val="0"/>
          <c:showBubbleSize val="0"/>
        </c:dLbls>
        <c:marker val="1"/>
        <c:smooth val="0"/>
        <c:axId val="123196544"/>
        <c:axId val="123198080"/>
      </c:lineChart>
      <c:catAx>
        <c:axId val="123196544"/>
        <c:scaling>
          <c:orientation val="minMax"/>
        </c:scaling>
        <c:delete val="0"/>
        <c:axPos val="b"/>
        <c:numFmt formatCode="General" sourceLinked="1"/>
        <c:majorTickMark val="out"/>
        <c:minorTickMark val="none"/>
        <c:tickLblPos val="nextTo"/>
        <c:txPr>
          <a:bodyPr/>
          <a:lstStyle/>
          <a:p>
            <a:pPr>
              <a:defRPr sz="1050"/>
            </a:pPr>
            <a:endParaRPr lang="en-US"/>
          </a:p>
        </c:txPr>
        <c:crossAx val="123198080"/>
        <c:crosses val="autoZero"/>
        <c:auto val="1"/>
        <c:lblAlgn val="ctr"/>
        <c:lblOffset val="100"/>
        <c:tickLblSkip val="1"/>
        <c:noMultiLvlLbl val="1"/>
      </c:catAx>
      <c:valAx>
        <c:axId val="123198080"/>
        <c:scaling>
          <c:orientation val="minMax"/>
          <c:min val="0"/>
        </c:scaling>
        <c:delete val="0"/>
        <c:axPos val="l"/>
        <c:majorGridlines/>
        <c:title>
          <c:tx>
            <c:rich>
              <a:bodyPr rot="-5400000" vert="horz"/>
              <a:lstStyle/>
              <a:p>
                <a:pPr>
                  <a:defRPr/>
                </a:pPr>
                <a:r>
                  <a:rPr lang="en-US"/>
                  <a:t>Growth rate (%)</a:t>
                </a:r>
              </a:p>
            </c:rich>
          </c:tx>
          <c:overlay val="0"/>
        </c:title>
        <c:numFmt formatCode="0%" sourceLinked="1"/>
        <c:majorTickMark val="out"/>
        <c:minorTickMark val="none"/>
        <c:tickLblPos val="nextTo"/>
        <c:crossAx val="123196544"/>
        <c:crosses val="autoZero"/>
        <c:crossBetween val="between"/>
        <c:majorUnit val="0.1"/>
      </c:valAx>
    </c:plotArea>
    <c:legend>
      <c:legendPos val="t"/>
      <c:overlay val="0"/>
    </c:legend>
    <c:plotVisOnly val="1"/>
    <c:dispBlanksAs val="zero"/>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Components Sales - Transceivers &amp; Other</a:t>
            </a:r>
          </a:p>
        </c:rich>
      </c:tx>
      <c:layout>
        <c:manualLayout>
          <c:xMode val="edge"/>
          <c:yMode val="edge"/>
          <c:x val="0.25697805653465638"/>
          <c:y val="1.4335349202521431E-2"/>
        </c:manualLayout>
      </c:layout>
      <c:overlay val="1"/>
    </c:title>
    <c:autoTitleDeleted val="0"/>
    <c:plotArea>
      <c:layout>
        <c:manualLayout>
          <c:layoutTarget val="inner"/>
          <c:xMode val="edge"/>
          <c:yMode val="edge"/>
          <c:x val="0.17661552214187801"/>
          <c:y val="0.120388231560365"/>
          <c:w val="0.70950563013928802"/>
          <c:h val="0.77200477342946305"/>
        </c:manualLayout>
      </c:layout>
      <c:barChart>
        <c:barDir val="col"/>
        <c:grouping val="stacked"/>
        <c:varyColors val="0"/>
        <c:ser>
          <c:idx val="0"/>
          <c:order val="0"/>
          <c:tx>
            <c:strRef>
              <c:f>Summary!$O$27</c:f>
              <c:strCache>
                <c:ptCount val="1"/>
                <c:pt idx="0">
                  <c:v>China</c:v>
                </c:pt>
              </c:strCache>
            </c:strRef>
          </c:tx>
          <c:spPr>
            <a:ln>
              <a:solidFill>
                <a:schemeClr val="accent1"/>
              </a:solidFill>
            </a:ln>
          </c:spPr>
          <c:invertIfNegative val="0"/>
          <c:cat>
            <c:numRef>
              <c:f>Summary!$P$26:$Z$26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Summary!$P$27:$Z$27</c:f>
              <c:numCache>
                <c:formatCode>_("$"* #,##0_);_("$"* \(#,##0\);_("$"* "-"??_);_(@_)</c:formatCode>
                <c:ptCount val="11"/>
                <c:pt idx="0">
                  <c:v>4626.7897129541034</c:v>
                </c:pt>
                <c:pt idx="1">
                  <c:v>4050.9451617957038</c:v>
                </c:pt>
                <c:pt idx="2">
                  <c:v>3669.7355709183321</c:v>
                </c:pt>
              </c:numCache>
            </c:numRef>
          </c:val>
          <c:extLst>
            <c:ext xmlns:c16="http://schemas.microsoft.com/office/drawing/2014/chart" uri="{C3380CC4-5D6E-409C-BE32-E72D297353CC}">
              <c16:uniqueId val="{00000000-3551-1A41-9A75-03EC71165722}"/>
            </c:ext>
          </c:extLst>
        </c:ser>
        <c:ser>
          <c:idx val="1"/>
          <c:order val="1"/>
          <c:tx>
            <c:strRef>
              <c:f>Summary!$O$28</c:f>
              <c:strCache>
                <c:ptCount val="1"/>
                <c:pt idx="0">
                  <c:v>Rest of World</c:v>
                </c:pt>
              </c:strCache>
            </c:strRef>
          </c:tx>
          <c:spPr>
            <a:ln>
              <a:solidFill>
                <a:schemeClr val="accent2"/>
              </a:solidFill>
            </a:ln>
          </c:spPr>
          <c:invertIfNegative val="0"/>
          <c:cat>
            <c:numRef>
              <c:f>Summary!$P$26:$Z$26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Summary!$P$28:$Z$28</c:f>
              <c:numCache>
                <c:formatCode>_("$"* #,##0_);_("$"* \(#,##0\);_("$"* "-"??_);_(@_)</c:formatCode>
                <c:ptCount val="11"/>
                <c:pt idx="0">
                  <c:v>1962.6564401228479</c:v>
                </c:pt>
                <c:pt idx="1">
                  <c:v>2628.6327906750439</c:v>
                </c:pt>
                <c:pt idx="2">
                  <c:v>3248.8359724672973</c:v>
                </c:pt>
              </c:numCache>
            </c:numRef>
          </c:val>
          <c:extLst>
            <c:ext xmlns:c16="http://schemas.microsoft.com/office/drawing/2014/chart" uri="{C3380CC4-5D6E-409C-BE32-E72D297353CC}">
              <c16:uniqueId val="{00000001-3551-1A41-9A75-03EC71165722}"/>
            </c:ext>
          </c:extLst>
        </c:ser>
        <c:dLbls>
          <c:showLegendKey val="0"/>
          <c:showVal val="0"/>
          <c:showCatName val="0"/>
          <c:showSerName val="0"/>
          <c:showPercent val="0"/>
          <c:showBubbleSize val="0"/>
        </c:dLbls>
        <c:gapWidth val="150"/>
        <c:overlap val="100"/>
        <c:axId val="125240448"/>
        <c:axId val="125241984"/>
      </c:barChart>
      <c:catAx>
        <c:axId val="125240448"/>
        <c:scaling>
          <c:orientation val="minMax"/>
        </c:scaling>
        <c:delete val="0"/>
        <c:axPos val="b"/>
        <c:numFmt formatCode="General" sourceLinked="1"/>
        <c:majorTickMark val="out"/>
        <c:minorTickMark val="none"/>
        <c:tickLblPos val="nextTo"/>
        <c:txPr>
          <a:bodyPr/>
          <a:lstStyle/>
          <a:p>
            <a:pPr>
              <a:defRPr sz="1200" b="0"/>
            </a:pPr>
            <a:endParaRPr lang="en-US"/>
          </a:p>
        </c:txPr>
        <c:crossAx val="125241984"/>
        <c:crosses val="autoZero"/>
        <c:auto val="1"/>
        <c:lblAlgn val="ctr"/>
        <c:lblOffset val="100"/>
        <c:noMultiLvlLbl val="1"/>
      </c:catAx>
      <c:valAx>
        <c:axId val="125241984"/>
        <c:scaling>
          <c:orientation val="minMax"/>
          <c:min val="0"/>
        </c:scaling>
        <c:delete val="0"/>
        <c:axPos val="l"/>
        <c:majorGridlines/>
        <c:title>
          <c:tx>
            <c:rich>
              <a:bodyPr rot="-5400000" vert="horz"/>
              <a:lstStyle/>
              <a:p>
                <a:pPr>
                  <a:defRPr/>
                </a:pPr>
                <a:r>
                  <a:rPr lang="en-US"/>
                  <a:t>Revenues ($ mn)</a:t>
                </a:r>
              </a:p>
            </c:rich>
          </c:tx>
          <c:layout>
            <c:manualLayout>
              <c:xMode val="edge"/>
              <c:yMode val="edge"/>
              <c:x val="2.4522964190668999E-2"/>
              <c:y val="0.32348847284321902"/>
            </c:manualLayout>
          </c:layout>
          <c:overlay val="0"/>
        </c:title>
        <c:numFmt formatCode="_(&quot;$&quot;* #,##0_);_(&quot;$&quot;* \(#,##0\);_(&quot;$&quot;* &quot;-&quot;??_);_(@_)" sourceLinked="1"/>
        <c:majorTickMark val="out"/>
        <c:minorTickMark val="none"/>
        <c:tickLblPos val="nextTo"/>
        <c:crossAx val="125240448"/>
        <c:crosses val="autoZero"/>
        <c:crossBetween val="between"/>
      </c:valAx>
    </c:plotArea>
    <c:legend>
      <c:legendPos val="t"/>
      <c:layout>
        <c:manualLayout>
          <c:xMode val="edge"/>
          <c:yMode val="edge"/>
          <c:x val="0.39675765910453131"/>
          <c:y val="0.13687612575898217"/>
          <c:w val="0.24407692970629721"/>
          <c:h val="7.923997185080929E-2"/>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10G-PON</a:t>
            </a:r>
          </a:p>
        </c:rich>
      </c:tx>
      <c:layout>
        <c:manualLayout>
          <c:xMode val="edge"/>
          <c:yMode val="edge"/>
          <c:x val="0.45516850730852448"/>
          <c:y val="3.2315406562767018E-2"/>
        </c:manualLayout>
      </c:layout>
      <c:overlay val="1"/>
    </c:title>
    <c:autoTitleDeleted val="0"/>
    <c:plotArea>
      <c:layout>
        <c:manualLayout>
          <c:layoutTarget val="inner"/>
          <c:xMode val="edge"/>
          <c:yMode val="edge"/>
          <c:x val="0.16647973881313599"/>
          <c:y val="0.10285283534174"/>
          <c:w val="0.78083241141224213"/>
          <c:h val="0.80933840259032497"/>
        </c:manualLayout>
      </c:layout>
      <c:barChart>
        <c:barDir val="col"/>
        <c:grouping val="stacked"/>
        <c:varyColors val="0"/>
        <c:ser>
          <c:idx val="0"/>
          <c:order val="0"/>
          <c:tx>
            <c:strRef>
              <c:f>Summary!$B$414</c:f>
              <c:strCache>
                <c:ptCount val="1"/>
                <c:pt idx="0">
                  <c:v>China</c:v>
                </c:pt>
              </c:strCache>
            </c:strRef>
          </c:tx>
          <c:invertIfNegative val="0"/>
          <c:cat>
            <c:numRef>
              <c:f>Summary!$C$413:$M$413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Summary!$C$414:$M$414</c:f>
              <c:numCache>
                <c:formatCode>_(* #,##0_);_(* \(#,##0\);_(* "-"??_);_(@_)</c:formatCode>
                <c:ptCount val="11"/>
                <c:pt idx="0">
                  <c:v>154000</c:v>
                </c:pt>
                <c:pt idx="1">
                  <c:v>780027.86250000005</c:v>
                </c:pt>
                <c:pt idx="2">
                  <c:v>1388100</c:v>
                </c:pt>
              </c:numCache>
            </c:numRef>
          </c:val>
          <c:extLst>
            <c:ext xmlns:c16="http://schemas.microsoft.com/office/drawing/2014/chart" uri="{C3380CC4-5D6E-409C-BE32-E72D297353CC}">
              <c16:uniqueId val="{00000000-5060-614F-97EC-5BBCB439308A}"/>
            </c:ext>
          </c:extLst>
        </c:ser>
        <c:ser>
          <c:idx val="1"/>
          <c:order val="1"/>
          <c:tx>
            <c:strRef>
              <c:f>Summary!$B$415</c:f>
              <c:strCache>
                <c:ptCount val="1"/>
                <c:pt idx="0">
                  <c:v>Rest of World</c:v>
                </c:pt>
              </c:strCache>
            </c:strRef>
          </c:tx>
          <c:invertIfNegative val="0"/>
          <c:cat>
            <c:numRef>
              <c:f>Summary!$C$413:$M$413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Summary!$C$415:$M$415</c:f>
              <c:numCache>
                <c:formatCode>_(* #,##0_);_(* \(#,##0\);_(* "-"??_);_(@_)</c:formatCode>
                <c:ptCount val="11"/>
                <c:pt idx="0">
                  <c:v>231000</c:v>
                </c:pt>
                <c:pt idx="1">
                  <c:v>953367.38749999995</c:v>
                </c:pt>
                <c:pt idx="2">
                  <c:v>925400</c:v>
                </c:pt>
              </c:numCache>
            </c:numRef>
          </c:val>
          <c:extLst>
            <c:ext xmlns:c16="http://schemas.microsoft.com/office/drawing/2014/chart" uri="{C3380CC4-5D6E-409C-BE32-E72D297353CC}">
              <c16:uniqueId val="{00000000-29B0-C443-AB3F-A86E505DAEA8}"/>
            </c:ext>
          </c:extLst>
        </c:ser>
        <c:dLbls>
          <c:showLegendKey val="0"/>
          <c:showVal val="0"/>
          <c:showCatName val="0"/>
          <c:showSerName val="0"/>
          <c:showPercent val="0"/>
          <c:showBubbleSize val="0"/>
        </c:dLbls>
        <c:gapWidth val="150"/>
        <c:overlap val="100"/>
        <c:axId val="125272832"/>
        <c:axId val="125274368"/>
      </c:barChart>
      <c:catAx>
        <c:axId val="125272832"/>
        <c:scaling>
          <c:orientation val="minMax"/>
        </c:scaling>
        <c:delete val="0"/>
        <c:axPos val="b"/>
        <c:numFmt formatCode="General" sourceLinked="1"/>
        <c:majorTickMark val="out"/>
        <c:minorTickMark val="none"/>
        <c:tickLblPos val="nextTo"/>
        <c:txPr>
          <a:bodyPr/>
          <a:lstStyle/>
          <a:p>
            <a:pPr>
              <a:defRPr sz="1400" b="0"/>
            </a:pPr>
            <a:endParaRPr lang="en-US"/>
          </a:p>
        </c:txPr>
        <c:crossAx val="125274368"/>
        <c:crosses val="autoZero"/>
        <c:auto val="1"/>
        <c:lblAlgn val="ctr"/>
        <c:lblOffset val="100"/>
        <c:noMultiLvlLbl val="0"/>
      </c:catAx>
      <c:valAx>
        <c:axId val="125274368"/>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125272832"/>
        <c:crosses val="autoZero"/>
        <c:crossBetween val="between"/>
      </c:valAx>
    </c:plotArea>
    <c:legend>
      <c:legendPos val="r"/>
      <c:layout>
        <c:manualLayout>
          <c:xMode val="edge"/>
          <c:yMode val="edge"/>
          <c:x val="0.21088233868378795"/>
          <c:y val="0.15459763656141526"/>
          <c:w val="0.16026917897390489"/>
          <c:h val="0.14265142332203354"/>
        </c:manualLayout>
      </c:layout>
      <c:overlay val="0"/>
      <c:spPr>
        <a:solidFill>
          <a:schemeClr val="bg1"/>
        </a:solidFill>
        <a:ln>
          <a:solidFill>
            <a:schemeClr val="tx1">
              <a:lumMod val="50000"/>
              <a:lumOff val="50000"/>
            </a:schemeClr>
          </a:solidFill>
        </a:ln>
      </c:spPr>
      <c:txPr>
        <a:bodyPr/>
        <a:lstStyle/>
        <a:p>
          <a:pPr>
            <a:defRPr sz="16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10G-PON</a:t>
            </a:r>
          </a:p>
        </c:rich>
      </c:tx>
      <c:overlay val="1"/>
    </c:title>
    <c:autoTitleDeleted val="0"/>
    <c:plotArea>
      <c:layout>
        <c:manualLayout>
          <c:layoutTarget val="inner"/>
          <c:xMode val="edge"/>
          <c:yMode val="edge"/>
          <c:x val="0.13556202111507401"/>
          <c:y val="9.4210464076599595E-2"/>
          <c:w val="0.72122426645915405"/>
          <c:h val="0.8166724142499"/>
        </c:manualLayout>
      </c:layout>
      <c:barChart>
        <c:barDir val="col"/>
        <c:grouping val="stacked"/>
        <c:varyColors val="0"/>
        <c:ser>
          <c:idx val="0"/>
          <c:order val="0"/>
          <c:tx>
            <c:strRef>
              <c:f>Summary!$O$414</c:f>
              <c:strCache>
                <c:ptCount val="1"/>
                <c:pt idx="0">
                  <c:v>China</c:v>
                </c:pt>
              </c:strCache>
            </c:strRef>
          </c:tx>
          <c:invertIfNegative val="0"/>
          <c:cat>
            <c:numRef>
              <c:f>Summary!$P$413:$Z$413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Summary!$P$414:$Z$414</c:f>
              <c:numCache>
                <c:formatCode>_("$"* #,##0_);_("$"* \(#,##0\);_("$"* "-"??_);_(@_)</c:formatCode>
                <c:ptCount val="11"/>
                <c:pt idx="0">
                  <c:v>14.29</c:v>
                </c:pt>
                <c:pt idx="1">
                  <c:v>108.51612975</c:v>
                </c:pt>
                <c:pt idx="2">
                  <c:v>106.2967096657575</c:v>
                </c:pt>
              </c:numCache>
            </c:numRef>
          </c:val>
          <c:extLst>
            <c:ext xmlns:c16="http://schemas.microsoft.com/office/drawing/2014/chart" uri="{C3380CC4-5D6E-409C-BE32-E72D297353CC}">
              <c16:uniqueId val="{00000000-9290-B843-A72C-0F5CD7BE2EBE}"/>
            </c:ext>
          </c:extLst>
        </c:ser>
        <c:ser>
          <c:idx val="1"/>
          <c:order val="1"/>
          <c:tx>
            <c:strRef>
              <c:f>Summary!$O$415</c:f>
              <c:strCache>
                <c:ptCount val="1"/>
                <c:pt idx="0">
                  <c:v>Rest of World</c:v>
                </c:pt>
              </c:strCache>
            </c:strRef>
          </c:tx>
          <c:invertIfNegative val="0"/>
          <c:cat>
            <c:numRef>
              <c:f>Summary!$P$413:$Z$413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Summary!$P$415:$Z$415</c:f>
              <c:numCache>
                <c:formatCode>_("$"* #,##0_);_("$"* \(#,##0\);_("$"* "-"??_);_(@_)</c:formatCode>
                <c:ptCount val="11"/>
                <c:pt idx="0">
                  <c:v>21.434999999999999</c:v>
                </c:pt>
                <c:pt idx="1">
                  <c:v>132.63082525000002</c:v>
                </c:pt>
                <c:pt idx="2">
                  <c:v>70.864473110505017</c:v>
                </c:pt>
              </c:numCache>
            </c:numRef>
          </c:val>
          <c:extLst>
            <c:ext xmlns:c16="http://schemas.microsoft.com/office/drawing/2014/chart" uri="{C3380CC4-5D6E-409C-BE32-E72D297353CC}">
              <c16:uniqueId val="{00000001-9290-B843-A72C-0F5CD7BE2EBE}"/>
            </c:ext>
          </c:extLst>
        </c:ser>
        <c:dLbls>
          <c:showLegendKey val="0"/>
          <c:showVal val="0"/>
          <c:showCatName val="0"/>
          <c:showSerName val="0"/>
          <c:showPercent val="0"/>
          <c:showBubbleSize val="0"/>
        </c:dLbls>
        <c:gapWidth val="150"/>
        <c:overlap val="100"/>
        <c:axId val="129901312"/>
        <c:axId val="129902848"/>
      </c:barChart>
      <c:catAx>
        <c:axId val="129901312"/>
        <c:scaling>
          <c:orientation val="minMax"/>
        </c:scaling>
        <c:delete val="0"/>
        <c:axPos val="b"/>
        <c:numFmt formatCode="General" sourceLinked="1"/>
        <c:majorTickMark val="out"/>
        <c:minorTickMark val="none"/>
        <c:tickLblPos val="nextTo"/>
        <c:txPr>
          <a:bodyPr/>
          <a:lstStyle/>
          <a:p>
            <a:pPr>
              <a:defRPr sz="1400" b="1"/>
            </a:pPr>
            <a:endParaRPr lang="en-US"/>
          </a:p>
        </c:txPr>
        <c:crossAx val="129902848"/>
        <c:crosses val="autoZero"/>
        <c:auto val="1"/>
        <c:lblAlgn val="ctr"/>
        <c:lblOffset val="100"/>
        <c:noMultiLvlLbl val="0"/>
      </c:catAx>
      <c:valAx>
        <c:axId val="129902848"/>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29901312"/>
        <c:crosses val="autoZero"/>
        <c:crossBetween val="between"/>
      </c:valAx>
    </c:plotArea>
    <c:legend>
      <c:legendPos val="r"/>
      <c:layout>
        <c:manualLayout>
          <c:xMode val="edge"/>
          <c:yMode val="edge"/>
          <c:x val="0.87820508113318096"/>
          <c:y val="0.308113005388712"/>
          <c:w val="0.106059124700318"/>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61255989489614"/>
          <c:y val="7.8616245512626096E-2"/>
          <c:w val="0.78508701939137937"/>
          <c:h val="0.833574992419439"/>
        </c:manualLayout>
      </c:layout>
      <c:barChart>
        <c:barDir val="col"/>
        <c:grouping val="stacked"/>
        <c:varyColors val="0"/>
        <c:ser>
          <c:idx val="0"/>
          <c:order val="0"/>
          <c:tx>
            <c:strRef>
              <c:f>Summary!$B$480</c:f>
              <c:strCache>
                <c:ptCount val="1"/>
                <c:pt idx="0">
                  <c:v>China</c:v>
                </c:pt>
              </c:strCache>
            </c:strRef>
          </c:tx>
          <c:invertIfNegative val="0"/>
          <c:cat>
            <c:numRef>
              <c:f>Summary!$C$479:$M$479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Summary!$C$480:$M$480</c:f>
              <c:numCache>
                <c:formatCode>_(* #,##0_);_(* \(#,##0\);_(* "-"??_);_(@_)</c:formatCode>
                <c:ptCount val="11"/>
                <c:pt idx="0">
                  <c:v>11390120.661512379</c:v>
                </c:pt>
                <c:pt idx="1">
                  <c:v>7193790.5449723806</c:v>
                </c:pt>
                <c:pt idx="2">
                  <c:v>10108293.015557047</c:v>
                </c:pt>
              </c:numCache>
            </c:numRef>
          </c:val>
          <c:extLst>
            <c:ext xmlns:c16="http://schemas.microsoft.com/office/drawing/2014/chart" uri="{C3380CC4-5D6E-409C-BE32-E72D297353CC}">
              <c16:uniqueId val="{00000000-2723-5D45-B254-3C9A988FF969}"/>
            </c:ext>
          </c:extLst>
        </c:ser>
        <c:ser>
          <c:idx val="1"/>
          <c:order val="1"/>
          <c:tx>
            <c:strRef>
              <c:f>Summary!$B$481</c:f>
              <c:strCache>
                <c:ptCount val="1"/>
                <c:pt idx="0">
                  <c:v>Rest of World</c:v>
                </c:pt>
              </c:strCache>
            </c:strRef>
          </c:tx>
          <c:spPr>
            <a:solidFill>
              <a:schemeClr val="accent2"/>
            </a:solidFill>
          </c:spPr>
          <c:invertIfNegative val="0"/>
          <c:cat>
            <c:numRef>
              <c:f>Summary!$C$479:$M$479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Summary!$C$481:$M$481</c:f>
              <c:numCache>
                <c:formatCode>_(* #,##0_);_(* \(#,##0\);_(* "-"??_);_(@_)</c:formatCode>
                <c:ptCount val="11"/>
                <c:pt idx="0">
                  <c:v>7633999.1108612223</c:v>
                </c:pt>
                <c:pt idx="1">
                  <c:v>5805763.9996211585</c:v>
                </c:pt>
                <c:pt idx="2">
                  <c:v>6356376.0461051837</c:v>
                </c:pt>
              </c:numCache>
            </c:numRef>
          </c:val>
          <c:extLst>
            <c:ext xmlns:c16="http://schemas.microsoft.com/office/drawing/2014/chart" uri="{C3380CC4-5D6E-409C-BE32-E72D297353CC}">
              <c16:uniqueId val="{00000001-2723-5D45-B254-3C9A988FF969}"/>
            </c:ext>
          </c:extLst>
        </c:ser>
        <c:dLbls>
          <c:showLegendKey val="0"/>
          <c:showVal val="0"/>
          <c:showCatName val="0"/>
          <c:showSerName val="0"/>
          <c:showPercent val="0"/>
          <c:showBubbleSize val="0"/>
        </c:dLbls>
        <c:gapWidth val="150"/>
        <c:overlap val="100"/>
        <c:axId val="129929600"/>
        <c:axId val="129931136"/>
      </c:barChart>
      <c:catAx>
        <c:axId val="129929600"/>
        <c:scaling>
          <c:orientation val="minMax"/>
        </c:scaling>
        <c:delete val="0"/>
        <c:axPos val="b"/>
        <c:numFmt formatCode="General" sourceLinked="1"/>
        <c:majorTickMark val="out"/>
        <c:minorTickMark val="none"/>
        <c:tickLblPos val="nextTo"/>
        <c:txPr>
          <a:bodyPr/>
          <a:lstStyle/>
          <a:p>
            <a:pPr>
              <a:defRPr sz="1400" b="0"/>
            </a:pPr>
            <a:endParaRPr lang="en-US"/>
          </a:p>
        </c:txPr>
        <c:crossAx val="129931136"/>
        <c:crosses val="autoZero"/>
        <c:auto val="1"/>
        <c:lblAlgn val="ctr"/>
        <c:lblOffset val="100"/>
        <c:noMultiLvlLbl val="0"/>
      </c:catAx>
      <c:valAx>
        <c:axId val="129931136"/>
        <c:scaling>
          <c:orientation val="minMax"/>
        </c:scaling>
        <c:delete val="0"/>
        <c:axPos val="l"/>
        <c:majorGridlines/>
        <c:title>
          <c:tx>
            <c:rich>
              <a:bodyPr rot="-5400000" vert="horz"/>
              <a:lstStyle/>
              <a:p>
                <a:pPr>
                  <a:defRPr sz="1600" b="0"/>
                </a:pPr>
                <a:r>
                  <a:rPr lang="en-US" sz="1600" b="0"/>
                  <a:t>Units</a:t>
                </a:r>
              </a:p>
            </c:rich>
          </c:tx>
          <c:layout>
            <c:manualLayout>
              <c:xMode val="edge"/>
              <c:yMode val="edge"/>
              <c:x val="1.2101389715159692E-2"/>
              <c:y val="0.42926032811635262"/>
            </c:manualLayout>
          </c:layout>
          <c:overlay val="0"/>
        </c:title>
        <c:numFmt formatCode="_(* #,##0_);_(* \(#,##0\);_(* &quot;-&quot;??_);_(@_)" sourceLinked="1"/>
        <c:majorTickMark val="out"/>
        <c:minorTickMark val="none"/>
        <c:tickLblPos val="nextTo"/>
        <c:txPr>
          <a:bodyPr/>
          <a:lstStyle/>
          <a:p>
            <a:pPr>
              <a:defRPr sz="1400"/>
            </a:pPr>
            <a:endParaRPr lang="en-US"/>
          </a:p>
        </c:txPr>
        <c:crossAx val="129929600"/>
        <c:crosses val="autoZero"/>
        <c:crossBetween val="between"/>
      </c:valAx>
    </c:plotArea>
    <c:legend>
      <c:legendPos val="r"/>
      <c:layout>
        <c:manualLayout>
          <c:xMode val="edge"/>
          <c:yMode val="edge"/>
          <c:x val="0.74761695932443295"/>
          <c:y val="6.9546889269162596E-2"/>
          <c:w val="0.21732626244258579"/>
          <c:h val="0.13215154932828999"/>
        </c:manualLayout>
      </c:layout>
      <c:overlay val="0"/>
      <c:spPr>
        <a:solidFill>
          <a:schemeClr val="bg1"/>
        </a:solidFill>
        <a:ln>
          <a:solidFill>
            <a:schemeClr val="tx1">
              <a:lumMod val="50000"/>
              <a:lumOff val="50000"/>
            </a:schemeClr>
          </a:solidFill>
        </a:ln>
      </c:spPr>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Wireless Transceivers - All Speeds/Reaches</a:t>
            </a:r>
          </a:p>
        </c:rich>
      </c:tx>
      <c:overlay val="1"/>
    </c:title>
    <c:autoTitleDeleted val="0"/>
    <c:plotArea>
      <c:layout>
        <c:manualLayout>
          <c:layoutTarget val="inner"/>
          <c:xMode val="edge"/>
          <c:yMode val="edge"/>
          <c:x val="0.13556202111507401"/>
          <c:y val="8.8739310518335807E-2"/>
          <c:w val="0.733214701805321"/>
          <c:h val="0.822143567808163"/>
        </c:manualLayout>
      </c:layout>
      <c:barChart>
        <c:barDir val="col"/>
        <c:grouping val="stacked"/>
        <c:varyColors val="0"/>
        <c:ser>
          <c:idx val="0"/>
          <c:order val="0"/>
          <c:tx>
            <c:strRef>
              <c:f>Summary!$O$480</c:f>
              <c:strCache>
                <c:ptCount val="1"/>
                <c:pt idx="0">
                  <c:v>China</c:v>
                </c:pt>
              </c:strCache>
            </c:strRef>
          </c:tx>
          <c:invertIfNegative val="0"/>
          <c:cat>
            <c:numRef>
              <c:f>Summary!$P$479:$Z$479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Summary!$P$480:$Z$480</c:f>
              <c:numCache>
                <c:formatCode>_("$"* #,##0_);_("$"* \(#,##0\);_("$"* "-"??_);_(@_)</c:formatCode>
                <c:ptCount val="11"/>
                <c:pt idx="0">
                  <c:v>218.74931045678585</c:v>
                </c:pt>
                <c:pt idx="1">
                  <c:v>118.15802502183853</c:v>
                </c:pt>
                <c:pt idx="2">
                  <c:v>183.24297093819771</c:v>
                </c:pt>
              </c:numCache>
            </c:numRef>
          </c:val>
          <c:extLst>
            <c:ext xmlns:c16="http://schemas.microsoft.com/office/drawing/2014/chart" uri="{C3380CC4-5D6E-409C-BE32-E72D297353CC}">
              <c16:uniqueId val="{00000000-FCCF-A840-BA6A-C201D71B0334}"/>
            </c:ext>
          </c:extLst>
        </c:ser>
        <c:ser>
          <c:idx val="1"/>
          <c:order val="1"/>
          <c:tx>
            <c:strRef>
              <c:f>Summary!$O$481</c:f>
              <c:strCache>
                <c:ptCount val="1"/>
                <c:pt idx="0">
                  <c:v>Rest of World</c:v>
                </c:pt>
              </c:strCache>
            </c:strRef>
          </c:tx>
          <c:invertIfNegative val="0"/>
          <c:cat>
            <c:numRef>
              <c:f>Summary!$P$479:$Z$479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Summary!$P$481:$Z$481</c:f>
              <c:numCache>
                <c:formatCode>_("$"* #,##0_);_("$"* \(#,##0\);_("$"* "-"??_);_(@_)</c:formatCode>
                <c:ptCount val="11"/>
                <c:pt idx="0">
                  <c:v>163.50751053190257</c:v>
                </c:pt>
                <c:pt idx="1">
                  <c:v>129.19089863121624</c:v>
                </c:pt>
                <c:pt idx="2">
                  <c:v>182.54773865882396</c:v>
                </c:pt>
              </c:numCache>
            </c:numRef>
          </c:val>
          <c:extLst>
            <c:ext xmlns:c16="http://schemas.microsoft.com/office/drawing/2014/chart" uri="{C3380CC4-5D6E-409C-BE32-E72D297353CC}">
              <c16:uniqueId val="{00000001-FCCF-A840-BA6A-C201D71B0334}"/>
            </c:ext>
          </c:extLst>
        </c:ser>
        <c:dLbls>
          <c:showLegendKey val="0"/>
          <c:showVal val="0"/>
          <c:showCatName val="0"/>
          <c:showSerName val="0"/>
          <c:showPercent val="0"/>
          <c:showBubbleSize val="0"/>
        </c:dLbls>
        <c:gapWidth val="150"/>
        <c:overlap val="100"/>
        <c:axId val="129989632"/>
        <c:axId val="129995520"/>
      </c:barChart>
      <c:catAx>
        <c:axId val="129989632"/>
        <c:scaling>
          <c:orientation val="minMax"/>
        </c:scaling>
        <c:delete val="0"/>
        <c:axPos val="b"/>
        <c:numFmt formatCode="General" sourceLinked="1"/>
        <c:majorTickMark val="out"/>
        <c:minorTickMark val="none"/>
        <c:tickLblPos val="nextTo"/>
        <c:txPr>
          <a:bodyPr/>
          <a:lstStyle/>
          <a:p>
            <a:pPr>
              <a:defRPr sz="1400" b="1"/>
            </a:pPr>
            <a:endParaRPr lang="en-US"/>
          </a:p>
        </c:txPr>
        <c:crossAx val="129995520"/>
        <c:crosses val="autoZero"/>
        <c:auto val="1"/>
        <c:lblAlgn val="ctr"/>
        <c:lblOffset val="100"/>
        <c:noMultiLvlLbl val="0"/>
      </c:catAx>
      <c:valAx>
        <c:axId val="129995520"/>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29989632"/>
        <c:crosses val="autoZero"/>
        <c:crossBetween val="between"/>
      </c:valAx>
    </c:plotArea>
    <c:legend>
      <c:legendPos val="r"/>
      <c:layout>
        <c:manualLayout>
          <c:xMode val="edge"/>
          <c:yMode val="edge"/>
          <c:x val="0.86754691638103298"/>
          <c:y val="0.308113005388712"/>
          <c:w val="0.116717289452466"/>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47973881313599"/>
          <c:y val="0.10285283534174"/>
          <c:w val="0.71673173511689503"/>
          <c:h val="0.80933840259032497"/>
        </c:manualLayout>
      </c:layout>
      <c:barChart>
        <c:barDir val="col"/>
        <c:grouping val="stacked"/>
        <c:varyColors val="0"/>
        <c:ser>
          <c:idx val="0"/>
          <c:order val="0"/>
          <c:tx>
            <c:strRef>
              <c:f>Summary!$B$512</c:f>
              <c:strCache>
                <c:ptCount val="1"/>
                <c:pt idx="0">
                  <c:v>China</c:v>
                </c:pt>
              </c:strCache>
            </c:strRef>
          </c:tx>
          <c:invertIfNegative val="0"/>
          <c:cat>
            <c:numRef>
              <c:f>Summary!$C$511:$M$511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Summary!$C$512:$M$512</c:f>
              <c:numCache>
                <c:formatCode>_(* #,##0_);_(* \(#,##0\);_(* "-"??_);_(@_)</c:formatCode>
                <c:ptCount val="11"/>
                <c:pt idx="0">
                  <c:v>0</c:v>
                </c:pt>
                <c:pt idx="1">
                  <c:v>0</c:v>
                </c:pt>
                <c:pt idx="2">
                  <c:v>213633.6</c:v>
                </c:pt>
              </c:numCache>
            </c:numRef>
          </c:val>
          <c:extLst>
            <c:ext xmlns:c16="http://schemas.microsoft.com/office/drawing/2014/chart" uri="{C3380CC4-5D6E-409C-BE32-E72D297353CC}">
              <c16:uniqueId val="{00000000-CF34-D44A-B954-AC756A0BF8AC}"/>
            </c:ext>
          </c:extLst>
        </c:ser>
        <c:ser>
          <c:idx val="1"/>
          <c:order val="1"/>
          <c:tx>
            <c:strRef>
              <c:f>Summary!$B$513</c:f>
              <c:strCache>
                <c:ptCount val="1"/>
                <c:pt idx="0">
                  <c:v>Rest of World</c:v>
                </c:pt>
              </c:strCache>
            </c:strRef>
          </c:tx>
          <c:spPr>
            <a:solidFill>
              <a:schemeClr val="accent2"/>
            </a:solidFill>
          </c:spPr>
          <c:invertIfNegative val="0"/>
          <c:cat>
            <c:numRef>
              <c:f>Summary!$C$511:$M$511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Summary!$C$513:$M$513</c:f>
              <c:numCache>
                <c:formatCode>_(* #,##0_);_(* \(#,##0\);_(* "-"??_);_(@_)</c:formatCode>
                <c:ptCount val="11"/>
                <c:pt idx="0">
                  <c:v>40585.336519634919</c:v>
                </c:pt>
                <c:pt idx="1">
                  <c:v>153500</c:v>
                </c:pt>
                <c:pt idx="2">
                  <c:v>212474.4</c:v>
                </c:pt>
              </c:numCache>
            </c:numRef>
          </c:val>
          <c:extLst>
            <c:ext xmlns:c16="http://schemas.microsoft.com/office/drawing/2014/chart" uri="{C3380CC4-5D6E-409C-BE32-E72D297353CC}">
              <c16:uniqueId val="{00000001-CF34-D44A-B954-AC756A0BF8AC}"/>
            </c:ext>
          </c:extLst>
        </c:ser>
        <c:dLbls>
          <c:showLegendKey val="0"/>
          <c:showVal val="0"/>
          <c:showCatName val="0"/>
          <c:showSerName val="0"/>
          <c:showPercent val="0"/>
          <c:showBubbleSize val="0"/>
        </c:dLbls>
        <c:gapWidth val="150"/>
        <c:overlap val="100"/>
        <c:axId val="130013824"/>
        <c:axId val="130040192"/>
      </c:barChart>
      <c:catAx>
        <c:axId val="130013824"/>
        <c:scaling>
          <c:orientation val="minMax"/>
        </c:scaling>
        <c:delete val="0"/>
        <c:axPos val="b"/>
        <c:numFmt formatCode="General" sourceLinked="1"/>
        <c:majorTickMark val="out"/>
        <c:minorTickMark val="none"/>
        <c:tickLblPos val="nextTo"/>
        <c:txPr>
          <a:bodyPr/>
          <a:lstStyle/>
          <a:p>
            <a:pPr>
              <a:defRPr sz="1400" b="1"/>
            </a:pPr>
            <a:endParaRPr lang="en-US"/>
          </a:p>
        </c:txPr>
        <c:crossAx val="130040192"/>
        <c:crosses val="autoZero"/>
        <c:auto val="1"/>
        <c:lblAlgn val="ctr"/>
        <c:lblOffset val="100"/>
        <c:noMultiLvlLbl val="0"/>
      </c:catAx>
      <c:valAx>
        <c:axId val="130040192"/>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130013824"/>
        <c:crosses val="autoZero"/>
        <c:crossBetween val="between"/>
      </c:valAx>
    </c:plotArea>
    <c:legend>
      <c:legendPos val="r"/>
      <c:layout>
        <c:manualLayout>
          <c:xMode val="edge"/>
          <c:yMode val="edge"/>
          <c:x val="0.87726276705962902"/>
          <c:y val="0.29463126668518502"/>
          <c:w val="0.11552145288230301"/>
          <c:h val="0.375056244579633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Fronthaul - 25G, 50G, 100G devices only</a:t>
            </a:r>
            <a:endParaRPr lang="en-US">
              <a:effectLst/>
            </a:endParaRPr>
          </a:p>
        </c:rich>
      </c:tx>
      <c:overlay val="1"/>
    </c:title>
    <c:autoTitleDeleted val="0"/>
    <c:plotArea>
      <c:layout>
        <c:manualLayout>
          <c:layoutTarget val="inner"/>
          <c:xMode val="edge"/>
          <c:yMode val="edge"/>
          <c:x val="0.13422972415284901"/>
          <c:y val="9.9681617634863398E-2"/>
          <c:w val="0.72122426645915405"/>
          <c:h val="0.8166724142499"/>
        </c:manualLayout>
      </c:layout>
      <c:barChart>
        <c:barDir val="col"/>
        <c:grouping val="stacked"/>
        <c:varyColors val="0"/>
        <c:ser>
          <c:idx val="0"/>
          <c:order val="0"/>
          <c:tx>
            <c:strRef>
              <c:f>Summary!$O$512</c:f>
              <c:strCache>
                <c:ptCount val="1"/>
                <c:pt idx="0">
                  <c:v>China</c:v>
                </c:pt>
              </c:strCache>
            </c:strRef>
          </c:tx>
          <c:invertIfNegative val="0"/>
          <c:cat>
            <c:numRef>
              <c:f>Summary!$P$511:$Z$511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Summary!$P$512:$Z$512</c:f>
              <c:numCache>
                <c:formatCode>_("$"* #,##0_);_("$"* \(#,##0\);_("$"* "-"??_);_(@_)</c:formatCode>
                <c:ptCount val="11"/>
                <c:pt idx="0">
                  <c:v>0</c:v>
                </c:pt>
                <c:pt idx="1">
                  <c:v>0</c:v>
                </c:pt>
                <c:pt idx="2">
                  <c:v>14.712872109948242</c:v>
                </c:pt>
              </c:numCache>
            </c:numRef>
          </c:val>
          <c:extLst>
            <c:ext xmlns:c16="http://schemas.microsoft.com/office/drawing/2014/chart" uri="{C3380CC4-5D6E-409C-BE32-E72D297353CC}">
              <c16:uniqueId val="{00000000-0BBE-6E42-BD9D-D6DDC7486180}"/>
            </c:ext>
          </c:extLst>
        </c:ser>
        <c:ser>
          <c:idx val="1"/>
          <c:order val="1"/>
          <c:tx>
            <c:strRef>
              <c:f>Summary!$O$513</c:f>
              <c:strCache>
                <c:ptCount val="1"/>
                <c:pt idx="0">
                  <c:v>Rest of World</c:v>
                </c:pt>
              </c:strCache>
            </c:strRef>
          </c:tx>
          <c:invertIfNegative val="0"/>
          <c:cat>
            <c:numRef>
              <c:f>Summary!$P$511:$Z$511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Summary!$P$513:$Z$513</c:f>
              <c:numCache>
                <c:formatCode>_("$"* #,##0_);_("$"* \(#,##0\);_("$"* "-"??_);_(@_)</c:formatCode>
                <c:ptCount val="11"/>
                <c:pt idx="0">
                  <c:v>17.674636894045314</c:v>
                </c:pt>
                <c:pt idx="1">
                  <c:v>36.352450399771676</c:v>
                </c:pt>
                <c:pt idx="2">
                  <c:v>84.565318027487052</c:v>
                </c:pt>
              </c:numCache>
            </c:numRef>
          </c:val>
          <c:extLst>
            <c:ext xmlns:c16="http://schemas.microsoft.com/office/drawing/2014/chart" uri="{C3380CC4-5D6E-409C-BE32-E72D297353CC}">
              <c16:uniqueId val="{00000001-0BBE-6E42-BD9D-D6DDC7486180}"/>
            </c:ext>
          </c:extLst>
        </c:ser>
        <c:dLbls>
          <c:showLegendKey val="0"/>
          <c:showVal val="0"/>
          <c:showCatName val="0"/>
          <c:showSerName val="0"/>
          <c:showPercent val="0"/>
          <c:showBubbleSize val="0"/>
        </c:dLbls>
        <c:gapWidth val="150"/>
        <c:overlap val="100"/>
        <c:axId val="130057728"/>
        <c:axId val="130059264"/>
      </c:barChart>
      <c:catAx>
        <c:axId val="130057728"/>
        <c:scaling>
          <c:orientation val="minMax"/>
        </c:scaling>
        <c:delete val="0"/>
        <c:axPos val="b"/>
        <c:numFmt formatCode="General" sourceLinked="1"/>
        <c:majorTickMark val="out"/>
        <c:minorTickMark val="none"/>
        <c:tickLblPos val="nextTo"/>
        <c:txPr>
          <a:bodyPr/>
          <a:lstStyle/>
          <a:p>
            <a:pPr>
              <a:defRPr sz="1400" b="1"/>
            </a:pPr>
            <a:endParaRPr lang="en-US"/>
          </a:p>
        </c:txPr>
        <c:crossAx val="130059264"/>
        <c:crosses val="autoZero"/>
        <c:auto val="1"/>
        <c:lblAlgn val="ctr"/>
        <c:lblOffset val="100"/>
        <c:noMultiLvlLbl val="0"/>
      </c:catAx>
      <c:valAx>
        <c:axId val="130059264"/>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30057728"/>
        <c:crosses val="autoZero"/>
        <c:crossBetween val="between"/>
      </c:valAx>
    </c:plotArea>
    <c:legend>
      <c:legendPos val="r"/>
      <c:layout>
        <c:manualLayout>
          <c:xMode val="edge"/>
          <c:yMode val="edge"/>
          <c:x val="0.87820508113318096"/>
          <c:y val="0.308113005388712"/>
          <c:w val="0.106059124700318"/>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Ethernet</a:t>
            </a:r>
            <a:r>
              <a:rPr lang="en-US" baseline="0"/>
              <a:t> transceivers</a:t>
            </a:r>
            <a:r>
              <a:rPr lang="en-US"/>
              <a:t> - all speeds/reaches</a:t>
            </a:r>
          </a:p>
        </c:rich>
      </c:tx>
      <c:layout>
        <c:manualLayout>
          <c:xMode val="edge"/>
          <c:yMode val="edge"/>
          <c:x val="0.31265009044499498"/>
          <c:y val="2.69295442545711E-2"/>
        </c:manualLayout>
      </c:layout>
      <c:overlay val="1"/>
    </c:title>
    <c:autoTitleDeleted val="0"/>
    <c:plotArea>
      <c:layout>
        <c:manualLayout>
          <c:layoutTarget val="inner"/>
          <c:xMode val="edge"/>
          <c:yMode val="edge"/>
          <c:x val="0.16647973881313599"/>
          <c:y val="0.10285283534174"/>
          <c:w val="0.71673173511689503"/>
          <c:h val="0.80933840259032497"/>
        </c:manualLayout>
      </c:layout>
      <c:barChart>
        <c:barDir val="col"/>
        <c:grouping val="stacked"/>
        <c:varyColors val="0"/>
        <c:ser>
          <c:idx val="0"/>
          <c:order val="0"/>
          <c:tx>
            <c:strRef>
              <c:f>Summary!$B$608</c:f>
              <c:strCache>
                <c:ptCount val="1"/>
                <c:pt idx="0">
                  <c:v>China</c:v>
                </c:pt>
              </c:strCache>
            </c:strRef>
          </c:tx>
          <c:invertIfNegative val="0"/>
          <c:cat>
            <c:numRef>
              <c:f>Summary!$C$607:$M$607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Summary!$C$608:$M$608</c:f>
              <c:numCache>
                <c:formatCode>_(* #,##0_);_(* \(#,##0\);_(* "-"??_);_(@_)</c:formatCode>
                <c:ptCount val="11"/>
                <c:pt idx="0">
                  <c:v>7322339.52912571</c:v>
                </c:pt>
                <c:pt idx="1">
                  <c:v>7778645.4455145895</c:v>
                </c:pt>
                <c:pt idx="2">
                  <c:v>10263652.931845356</c:v>
                </c:pt>
              </c:numCache>
            </c:numRef>
          </c:val>
          <c:extLst>
            <c:ext xmlns:c16="http://schemas.microsoft.com/office/drawing/2014/chart" uri="{C3380CC4-5D6E-409C-BE32-E72D297353CC}">
              <c16:uniqueId val="{00000000-C3D8-AA46-B640-A37DF844425A}"/>
            </c:ext>
          </c:extLst>
        </c:ser>
        <c:ser>
          <c:idx val="1"/>
          <c:order val="1"/>
          <c:tx>
            <c:strRef>
              <c:f>Summary!$B$609</c:f>
              <c:strCache>
                <c:ptCount val="1"/>
                <c:pt idx="0">
                  <c:v>Rest of World</c:v>
                </c:pt>
              </c:strCache>
            </c:strRef>
          </c:tx>
          <c:spPr>
            <a:solidFill>
              <a:schemeClr val="accent2"/>
            </a:solidFill>
          </c:spPr>
          <c:invertIfNegative val="0"/>
          <c:cat>
            <c:numRef>
              <c:f>Summary!$C$607:$M$607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Summary!$C$609:$M$609</c:f>
              <c:numCache>
                <c:formatCode>_(* #,##0_);_(* \(#,##0\);_(* "-"??_);_(@_)</c:formatCode>
                <c:ptCount val="11"/>
                <c:pt idx="0">
                  <c:v>29111074.505874287</c:v>
                </c:pt>
                <c:pt idx="1">
                  <c:v>30323466.704485405</c:v>
                </c:pt>
                <c:pt idx="2">
                  <c:v>35796657.404849321</c:v>
                </c:pt>
              </c:numCache>
            </c:numRef>
          </c:val>
          <c:extLst>
            <c:ext xmlns:c16="http://schemas.microsoft.com/office/drawing/2014/chart" uri="{C3380CC4-5D6E-409C-BE32-E72D297353CC}">
              <c16:uniqueId val="{00000001-C3D8-AA46-B640-A37DF844425A}"/>
            </c:ext>
          </c:extLst>
        </c:ser>
        <c:dLbls>
          <c:showLegendKey val="0"/>
          <c:showVal val="0"/>
          <c:showCatName val="0"/>
          <c:showSerName val="0"/>
          <c:showPercent val="0"/>
          <c:showBubbleSize val="0"/>
        </c:dLbls>
        <c:gapWidth val="150"/>
        <c:overlap val="100"/>
        <c:axId val="130356352"/>
        <c:axId val="130357888"/>
      </c:barChart>
      <c:catAx>
        <c:axId val="130356352"/>
        <c:scaling>
          <c:orientation val="minMax"/>
        </c:scaling>
        <c:delete val="0"/>
        <c:axPos val="b"/>
        <c:numFmt formatCode="General" sourceLinked="1"/>
        <c:majorTickMark val="out"/>
        <c:minorTickMark val="none"/>
        <c:tickLblPos val="nextTo"/>
        <c:txPr>
          <a:bodyPr/>
          <a:lstStyle/>
          <a:p>
            <a:pPr>
              <a:defRPr sz="1400" b="1"/>
            </a:pPr>
            <a:endParaRPr lang="en-US"/>
          </a:p>
        </c:txPr>
        <c:crossAx val="130357888"/>
        <c:crosses val="autoZero"/>
        <c:auto val="1"/>
        <c:lblAlgn val="ctr"/>
        <c:lblOffset val="100"/>
        <c:noMultiLvlLbl val="0"/>
      </c:catAx>
      <c:valAx>
        <c:axId val="130357888"/>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130356352"/>
        <c:crosses val="autoZero"/>
        <c:crossBetween val="between"/>
      </c:valAx>
    </c:plotArea>
    <c:legend>
      <c:legendPos val="r"/>
      <c:layout>
        <c:manualLayout>
          <c:xMode val="edge"/>
          <c:yMode val="edge"/>
          <c:x val="0.87726276705962902"/>
          <c:y val="0.29463126668518502"/>
          <c:w val="0.11552145288230301"/>
          <c:h val="0.375056244579633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Ethernet transceivers - all speeds/reaches</a:t>
            </a:r>
            <a:endParaRPr lang="en-US">
              <a:effectLst/>
            </a:endParaRPr>
          </a:p>
        </c:rich>
      </c:tx>
      <c:overlay val="1"/>
    </c:title>
    <c:autoTitleDeleted val="0"/>
    <c:plotArea>
      <c:layout>
        <c:manualLayout>
          <c:layoutTarget val="inner"/>
          <c:xMode val="edge"/>
          <c:yMode val="edge"/>
          <c:x val="0.14374986803577133"/>
          <c:y val="9.9681617634863398E-2"/>
          <c:w val="0.82563105762660793"/>
          <c:h val="0.8166724142499"/>
        </c:manualLayout>
      </c:layout>
      <c:barChart>
        <c:barDir val="col"/>
        <c:grouping val="stacked"/>
        <c:varyColors val="0"/>
        <c:ser>
          <c:idx val="0"/>
          <c:order val="0"/>
          <c:tx>
            <c:strRef>
              <c:f>Summary!$O$608</c:f>
              <c:strCache>
                <c:ptCount val="1"/>
                <c:pt idx="0">
                  <c:v>China</c:v>
                </c:pt>
              </c:strCache>
            </c:strRef>
          </c:tx>
          <c:invertIfNegative val="0"/>
          <c:cat>
            <c:numRef>
              <c:f>Summary!$P$607:$Z$607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Summary!$P$608:$Z$608</c:f>
              <c:numCache>
                <c:formatCode>_("$"* #,##0_);_("$"* \(#,##0\);_("$"* "-"??_);_(@_)</c:formatCode>
                <c:ptCount val="11"/>
                <c:pt idx="0">
                  <c:v>568.94931047595719</c:v>
                </c:pt>
                <c:pt idx="1">
                  <c:v>499.09770086236341</c:v>
                </c:pt>
                <c:pt idx="2">
                  <c:v>555.62399798964725</c:v>
                </c:pt>
              </c:numCache>
            </c:numRef>
          </c:val>
          <c:extLst>
            <c:ext xmlns:c16="http://schemas.microsoft.com/office/drawing/2014/chart" uri="{C3380CC4-5D6E-409C-BE32-E72D297353CC}">
              <c16:uniqueId val="{00000000-C580-9847-972A-41D665C9F49B}"/>
            </c:ext>
          </c:extLst>
        </c:ser>
        <c:ser>
          <c:idx val="1"/>
          <c:order val="1"/>
          <c:tx>
            <c:strRef>
              <c:f>Summary!$O$609</c:f>
              <c:strCache>
                <c:ptCount val="1"/>
                <c:pt idx="0">
                  <c:v>Rest of World</c:v>
                </c:pt>
              </c:strCache>
            </c:strRef>
          </c:tx>
          <c:invertIfNegative val="0"/>
          <c:cat>
            <c:numRef>
              <c:f>Summary!$P$607:$Z$607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Summary!$P$609:$Z$609</c:f>
              <c:numCache>
                <c:formatCode>_("$"* #,##0_);_("$"* \(#,##0\);_("$"* "-"??_);_(@_)</c:formatCode>
                <c:ptCount val="11"/>
                <c:pt idx="0">
                  <c:v>2118.6660971692295</c:v>
                </c:pt>
                <c:pt idx="1">
                  <c:v>2679.2155912264097</c:v>
                </c:pt>
                <c:pt idx="2">
                  <c:v>2832.3935298238816</c:v>
                </c:pt>
              </c:numCache>
            </c:numRef>
          </c:val>
          <c:extLst>
            <c:ext xmlns:c16="http://schemas.microsoft.com/office/drawing/2014/chart" uri="{C3380CC4-5D6E-409C-BE32-E72D297353CC}">
              <c16:uniqueId val="{00000001-C580-9847-972A-41D665C9F49B}"/>
            </c:ext>
          </c:extLst>
        </c:ser>
        <c:dLbls>
          <c:showLegendKey val="0"/>
          <c:showVal val="0"/>
          <c:showCatName val="0"/>
          <c:showSerName val="0"/>
          <c:showPercent val="0"/>
          <c:showBubbleSize val="0"/>
        </c:dLbls>
        <c:gapWidth val="150"/>
        <c:overlap val="100"/>
        <c:axId val="130409600"/>
        <c:axId val="130411136"/>
      </c:barChart>
      <c:catAx>
        <c:axId val="130409600"/>
        <c:scaling>
          <c:orientation val="minMax"/>
        </c:scaling>
        <c:delete val="0"/>
        <c:axPos val="b"/>
        <c:numFmt formatCode="General" sourceLinked="1"/>
        <c:majorTickMark val="out"/>
        <c:minorTickMark val="none"/>
        <c:tickLblPos val="nextTo"/>
        <c:txPr>
          <a:bodyPr/>
          <a:lstStyle/>
          <a:p>
            <a:pPr>
              <a:defRPr sz="1400" b="0"/>
            </a:pPr>
            <a:endParaRPr lang="en-US"/>
          </a:p>
        </c:txPr>
        <c:crossAx val="130411136"/>
        <c:crosses val="autoZero"/>
        <c:auto val="1"/>
        <c:lblAlgn val="ctr"/>
        <c:lblOffset val="100"/>
        <c:noMultiLvlLbl val="0"/>
      </c:catAx>
      <c:valAx>
        <c:axId val="130411136"/>
        <c:scaling>
          <c:orientation val="minMax"/>
          <c:max val="8000"/>
        </c:scaling>
        <c:delete val="0"/>
        <c:axPos val="l"/>
        <c:majorGridlines/>
        <c:title>
          <c:tx>
            <c:rich>
              <a:bodyPr rot="-5400000" vert="horz"/>
              <a:lstStyle/>
              <a:p>
                <a:pPr>
                  <a:defRPr sz="1600" b="0"/>
                </a:pPr>
                <a:r>
                  <a:rPr lang="en-US" sz="1600" b="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30409600"/>
        <c:crosses val="autoZero"/>
        <c:crossBetween val="between"/>
      </c:valAx>
    </c:plotArea>
    <c:legend>
      <c:legendPos val="r"/>
      <c:layout>
        <c:manualLayout>
          <c:xMode val="edge"/>
          <c:yMode val="edge"/>
          <c:x val="0.21191115624062237"/>
          <c:y val="0.17133412787119784"/>
          <c:w val="0.17833537776802905"/>
          <c:h val="0.31473349343278484"/>
        </c:manualLayout>
      </c:layout>
      <c:overlay val="0"/>
      <c:spPr>
        <a:solidFill>
          <a:schemeClr val="bg1"/>
        </a:solidFill>
        <a:ln>
          <a:solidFill>
            <a:schemeClr val="dk1">
              <a:lumMod val="25000"/>
              <a:lumOff val="75000"/>
            </a:schemeClr>
          </a:solidFill>
        </a:ln>
      </c:spPr>
      <c:txPr>
        <a:bodyPr/>
        <a:lstStyle/>
        <a:p>
          <a:pPr>
            <a:defRPr sz="1600" b="0"/>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AOC shipments</a:t>
            </a:r>
            <a:r>
              <a:rPr lang="en-US" baseline="0"/>
              <a:t> </a:t>
            </a:r>
            <a:r>
              <a:rPr lang="en-US"/>
              <a:t>- China vs RoW</a:t>
            </a:r>
            <a:endParaRPr lang="en-US" baseline="0"/>
          </a:p>
        </c:rich>
      </c:tx>
      <c:layout>
        <c:manualLayout>
          <c:xMode val="edge"/>
          <c:yMode val="edge"/>
          <c:x val="0.37737500220846198"/>
          <c:y val="2.69295442545711E-2"/>
        </c:manualLayout>
      </c:layout>
      <c:overlay val="1"/>
    </c:title>
    <c:autoTitleDeleted val="0"/>
    <c:plotArea>
      <c:layout>
        <c:manualLayout>
          <c:layoutTarget val="inner"/>
          <c:xMode val="edge"/>
          <c:yMode val="edge"/>
          <c:x val="0.166479721339718"/>
          <c:y val="0.108238744192654"/>
          <c:w val="0.71673173511689503"/>
          <c:h val="0.80933840259032497"/>
        </c:manualLayout>
      </c:layout>
      <c:barChart>
        <c:barDir val="col"/>
        <c:grouping val="stacked"/>
        <c:varyColors val="0"/>
        <c:ser>
          <c:idx val="2"/>
          <c:order val="2"/>
          <c:tx>
            <c:strRef>
              <c:f>Summary!$B$784</c:f>
              <c:strCache>
                <c:ptCount val="1"/>
                <c:pt idx="0">
                  <c:v>China</c:v>
                </c:pt>
              </c:strCache>
            </c:strRef>
          </c:tx>
          <c:invertIfNegative val="0"/>
          <c:cat>
            <c:numRef>
              <c:f>Summary!$C$783:$M$783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Summary!$C$784:$M$784</c:f>
              <c:numCache>
                <c:formatCode>_(* #,##0_);_(* \(#,##0\);_(* "-"??_);_(@_)</c:formatCode>
                <c:ptCount val="11"/>
                <c:pt idx="0">
                  <c:v>798184.53714285721</c:v>
                </c:pt>
                <c:pt idx="1">
                  <c:v>1828451.8199999998</c:v>
                </c:pt>
                <c:pt idx="2">
                  <c:v>3064803.6500000004</c:v>
                </c:pt>
              </c:numCache>
            </c:numRef>
          </c:val>
          <c:extLst>
            <c:ext xmlns:c16="http://schemas.microsoft.com/office/drawing/2014/chart" uri="{C3380CC4-5D6E-409C-BE32-E72D297353CC}">
              <c16:uniqueId val="{00000000-A3DA-E340-A5B4-546669EF54D4}"/>
            </c:ext>
          </c:extLst>
        </c:ser>
        <c:ser>
          <c:idx val="3"/>
          <c:order val="3"/>
          <c:tx>
            <c:strRef>
              <c:f>Summary!$B$785</c:f>
              <c:strCache>
                <c:ptCount val="1"/>
                <c:pt idx="0">
                  <c:v>Rest of World</c:v>
                </c:pt>
              </c:strCache>
            </c:strRef>
          </c:tx>
          <c:spPr>
            <a:solidFill>
              <a:schemeClr val="accent2"/>
            </a:solidFill>
          </c:spPr>
          <c:invertIfNegative val="0"/>
          <c:cat>
            <c:numRef>
              <c:f>Summary!$C$783:$M$783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Summary!$C$785:$M$785</c:f>
              <c:numCache>
                <c:formatCode>_(* #,##0_);_(* \(#,##0\);_(* "-"??_);_(@_)</c:formatCode>
                <c:ptCount val="11"/>
                <c:pt idx="0">
                  <c:v>1694201.82</c:v>
                </c:pt>
                <c:pt idx="1">
                  <c:v>2280979.1800000002</c:v>
                </c:pt>
                <c:pt idx="2">
                  <c:v>3016150.35</c:v>
                </c:pt>
              </c:numCache>
            </c:numRef>
          </c:val>
          <c:extLst>
            <c:ext xmlns:c16="http://schemas.microsoft.com/office/drawing/2014/chart" uri="{C3380CC4-5D6E-409C-BE32-E72D297353CC}">
              <c16:uniqueId val="{00000001-A3DA-E340-A5B4-546669EF54D4}"/>
            </c:ext>
          </c:extLst>
        </c:ser>
        <c:ser>
          <c:idx val="0"/>
          <c:order val="0"/>
          <c:tx>
            <c:strRef>
              <c:f>Summary!$O$784</c:f>
              <c:strCache>
                <c:ptCount val="1"/>
                <c:pt idx="0">
                  <c:v>China</c:v>
                </c:pt>
              </c:strCache>
            </c:strRef>
          </c:tx>
          <c:invertIfNegative val="0"/>
          <c:cat>
            <c:numRef>
              <c:f>Summary!$C$783:$M$783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Summary!$P$784:$Y$784</c:f>
              <c:numCache>
                <c:formatCode>_("$"* #,##0_);_("$"* \(#,##0\);_("$"* "-"??_);_(@_)</c:formatCode>
                <c:ptCount val="10"/>
                <c:pt idx="0">
                  <c:v>45.391423804391181</c:v>
                </c:pt>
                <c:pt idx="1">
                  <c:v>60.773786520037241</c:v>
                </c:pt>
                <c:pt idx="2">
                  <c:v>87.055140760662795</c:v>
                </c:pt>
              </c:numCache>
            </c:numRef>
          </c:val>
          <c:extLst>
            <c:ext xmlns:c16="http://schemas.microsoft.com/office/drawing/2014/chart" uri="{C3380CC4-5D6E-409C-BE32-E72D297353CC}">
              <c16:uniqueId val="{00000000-D353-674F-B37B-17BAD6445B93}"/>
            </c:ext>
          </c:extLst>
        </c:ser>
        <c:ser>
          <c:idx val="1"/>
          <c:order val="1"/>
          <c:tx>
            <c:strRef>
              <c:f>Summary!$O$785</c:f>
              <c:strCache>
                <c:ptCount val="1"/>
                <c:pt idx="0">
                  <c:v>Rest of World</c:v>
                </c:pt>
              </c:strCache>
            </c:strRef>
          </c:tx>
          <c:spPr>
            <a:solidFill>
              <a:schemeClr val="accent2"/>
            </a:solidFill>
          </c:spPr>
          <c:invertIfNegative val="0"/>
          <c:cat>
            <c:numRef>
              <c:f>Summary!$C$783:$M$783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Summary!$P$785:$Y$785</c:f>
              <c:numCache>
                <c:formatCode>_("$"* #,##0_);_("$"* \(#,##0\);_("$"* "-"??_);_(@_)</c:formatCode>
                <c:ptCount val="10"/>
                <c:pt idx="0">
                  <c:v>176.3331209888417</c:v>
                </c:pt>
                <c:pt idx="1">
                  <c:v>145.88562481350334</c:v>
                </c:pt>
                <c:pt idx="2">
                  <c:v>140.11352106765142</c:v>
                </c:pt>
              </c:numCache>
            </c:numRef>
          </c:val>
          <c:extLst>
            <c:ext xmlns:c16="http://schemas.microsoft.com/office/drawing/2014/chart" uri="{C3380CC4-5D6E-409C-BE32-E72D297353CC}">
              <c16:uniqueId val="{00000001-D353-674F-B37B-17BAD6445B93}"/>
            </c:ext>
          </c:extLst>
        </c:ser>
        <c:dLbls>
          <c:showLegendKey val="0"/>
          <c:showVal val="0"/>
          <c:showCatName val="0"/>
          <c:showSerName val="0"/>
          <c:showPercent val="0"/>
          <c:showBubbleSize val="0"/>
        </c:dLbls>
        <c:gapWidth val="150"/>
        <c:overlap val="100"/>
        <c:axId val="130202624"/>
        <c:axId val="130204416"/>
      </c:barChart>
      <c:catAx>
        <c:axId val="130202624"/>
        <c:scaling>
          <c:orientation val="minMax"/>
        </c:scaling>
        <c:delete val="0"/>
        <c:axPos val="b"/>
        <c:numFmt formatCode="General" sourceLinked="1"/>
        <c:majorTickMark val="out"/>
        <c:minorTickMark val="none"/>
        <c:tickLblPos val="nextTo"/>
        <c:txPr>
          <a:bodyPr/>
          <a:lstStyle/>
          <a:p>
            <a:pPr>
              <a:defRPr sz="1400" b="1"/>
            </a:pPr>
            <a:endParaRPr lang="en-US"/>
          </a:p>
        </c:txPr>
        <c:crossAx val="130204416"/>
        <c:crosses val="autoZero"/>
        <c:auto val="1"/>
        <c:lblAlgn val="ctr"/>
        <c:lblOffset val="100"/>
        <c:noMultiLvlLbl val="0"/>
      </c:catAx>
      <c:valAx>
        <c:axId val="130204416"/>
        <c:scaling>
          <c:orientation val="minMax"/>
        </c:scaling>
        <c:delete val="0"/>
        <c:axPos val="l"/>
        <c:majorGridlines/>
        <c:title>
          <c:tx>
            <c:rich>
              <a:bodyPr rot="-5400000" vert="horz"/>
              <a:lstStyle/>
              <a:p>
                <a:pPr>
                  <a:defRPr sz="1400"/>
                </a:pPr>
                <a:r>
                  <a:rPr lang="en-US" sz="1400"/>
                  <a:t>Revenues ($ mn)</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130202624"/>
        <c:crosses val="autoZero"/>
        <c:crossBetween val="between"/>
      </c:valAx>
    </c:plotArea>
    <c:legend>
      <c:legendPos val="r"/>
      <c:layout>
        <c:manualLayout>
          <c:xMode val="edge"/>
          <c:yMode val="edge"/>
          <c:x val="0.87726276705962902"/>
          <c:y val="0.29463126668518502"/>
          <c:w val="0.11552145288230301"/>
          <c:h val="0.375056244579633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Transceiver shipments by segment</a:t>
            </a:r>
          </a:p>
        </c:rich>
      </c:tx>
      <c:layout>
        <c:manualLayout>
          <c:xMode val="edge"/>
          <c:yMode val="edge"/>
          <c:x val="0.220847541145965"/>
          <c:y val="2.3447318997544001E-2"/>
        </c:manualLayout>
      </c:layout>
      <c:overlay val="1"/>
    </c:title>
    <c:autoTitleDeleted val="0"/>
    <c:plotArea>
      <c:layout>
        <c:manualLayout>
          <c:layoutTarget val="inner"/>
          <c:xMode val="edge"/>
          <c:yMode val="edge"/>
          <c:x val="0.211267444745148"/>
          <c:y val="0.106272060455931"/>
          <c:w val="0.75220969683644801"/>
          <c:h val="0.78628717588645303"/>
        </c:manualLayout>
      </c:layout>
      <c:lineChart>
        <c:grouping val="standard"/>
        <c:varyColors val="0"/>
        <c:ser>
          <c:idx val="1"/>
          <c:order val="0"/>
          <c:tx>
            <c:strRef>
              <c:f>Summary!$B$132</c:f>
              <c:strCache>
                <c:ptCount val="1"/>
                <c:pt idx="0">
                  <c:v>Ethernet </c:v>
                </c:pt>
              </c:strCache>
            </c:strRef>
          </c:tx>
          <c:cat>
            <c:numRef>
              <c:f>Summary!$C$131:$M$131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Summary!$C$132:$M$132</c:f>
              <c:numCache>
                <c:formatCode>_(* #,##0_);_(* \(#,##0\);_(* "-"??_);_(@_)</c:formatCode>
                <c:ptCount val="11"/>
                <c:pt idx="0">
                  <c:v>7001359.3589884602</c:v>
                </c:pt>
                <c:pt idx="1">
                  <c:v>7235325.7083745897</c:v>
                </c:pt>
                <c:pt idx="2">
                  <c:v>10263652.931845356</c:v>
                </c:pt>
              </c:numCache>
            </c:numRef>
          </c:val>
          <c:smooth val="1"/>
          <c:extLst>
            <c:ext xmlns:c16="http://schemas.microsoft.com/office/drawing/2014/chart" uri="{C3380CC4-5D6E-409C-BE32-E72D297353CC}">
              <c16:uniqueId val="{00000000-C09B-F24A-AACA-72FD900F8291}"/>
            </c:ext>
          </c:extLst>
        </c:ser>
        <c:ser>
          <c:idx val="2"/>
          <c:order val="1"/>
          <c:tx>
            <c:strRef>
              <c:f>Summary!$B$133</c:f>
              <c:strCache>
                <c:ptCount val="1"/>
                <c:pt idx="0">
                  <c:v>Fibre Channel</c:v>
                </c:pt>
              </c:strCache>
            </c:strRef>
          </c:tx>
          <c:cat>
            <c:numRef>
              <c:f>Summary!$C$131:$M$131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Summary!$C$133:$M$133</c:f>
              <c:numCache>
                <c:formatCode>_(* #,##0_);_(* \(#,##0\);_(* "-"??_);_(@_)</c:formatCode>
                <c:ptCount val="11"/>
                <c:pt idx="0">
                  <c:v>391882.55</c:v>
                </c:pt>
                <c:pt idx="1">
                  <c:v>385244.85000000003</c:v>
                </c:pt>
                <c:pt idx="2">
                  <c:v>391958.50000000006</c:v>
                </c:pt>
              </c:numCache>
            </c:numRef>
          </c:val>
          <c:smooth val="1"/>
          <c:extLst>
            <c:ext xmlns:c16="http://schemas.microsoft.com/office/drawing/2014/chart" uri="{C3380CC4-5D6E-409C-BE32-E72D297353CC}">
              <c16:uniqueId val="{00000001-C09B-F24A-AACA-72FD900F8291}"/>
            </c:ext>
          </c:extLst>
        </c:ser>
        <c:ser>
          <c:idx val="4"/>
          <c:order val="2"/>
          <c:tx>
            <c:strRef>
              <c:f>Summary!$B$134</c:f>
              <c:strCache>
                <c:ptCount val="1"/>
                <c:pt idx="0">
                  <c:v>Optical Interconnects</c:v>
                </c:pt>
              </c:strCache>
            </c:strRef>
          </c:tx>
          <c:cat>
            <c:numRef>
              <c:f>Summary!$C$131:$M$131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Summary!$C$134:$M$134</c:f>
              <c:numCache>
                <c:formatCode>_(* #,##0_);_(* \(#,##0\);_(* "-"??_);_(@_)</c:formatCode>
                <c:ptCount val="11"/>
                <c:pt idx="0">
                  <c:v>809884.53714285721</c:v>
                </c:pt>
                <c:pt idx="1">
                  <c:v>1855355.0199999996</c:v>
                </c:pt>
                <c:pt idx="2">
                  <c:v>3110325.9000000004</c:v>
                </c:pt>
              </c:numCache>
            </c:numRef>
          </c:val>
          <c:smooth val="1"/>
          <c:extLst>
            <c:ext xmlns:c16="http://schemas.microsoft.com/office/drawing/2014/chart" uri="{C3380CC4-5D6E-409C-BE32-E72D297353CC}">
              <c16:uniqueId val="{00000002-C09B-F24A-AACA-72FD900F8291}"/>
            </c:ext>
          </c:extLst>
        </c:ser>
        <c:dLbls>
          <c:showLegendKey val="0"/>
          <c:showVal val="0"/>
          <c:showCatName val="0"/>
          <c:showSerName val="0"/>
          <c:showPercent val="0"/>
          <c:showBubbleSize val="0"/>
        </c:dLbls>
        <c:marker val="1"/>
        <c:smooth val="0"/>
        <c:axId val="123714560"/>
        <c:axId val="123867904"/>
      </c:lineChart>
      <c:catAx>
        <c:axId val="123714560"/>
        <c:scaling>
          <c:orientation val="minMax"/>
        </c:scaling>
        <c:delete val="0"/>
        <c:axPos val="b"/>
        <c:numFmt formatCode="General" sourceLinked="1"/>
        <c:majorTickMark val="out"/>
        <c:minorTickMark val="none"/>
        <c:tickLblPos val="nextTo"/>
        <c:txPr>
          <a:bodyPr/>
          <a:lstStyle/>
          <a:p>
            <a:pPr>
              <a:defRPr sz="1200" b="0"/>
            </a:pPr>
            <a:endParaRPr lang="en-US"/>
          </a:p>
        </c:txPr>
        <c:crossAx val="123867904"/>
        <c:crosses val="autoZero"/>
        <c:auto val="1"/>
        <c:lblAlgn val="ctr"/>
        <c:lblOffset val="100"/>
        <c:noMultiLvlLbl val="1"/>
      </c:catAx>
      <c:valAx>
        <c:axId val="123867904"/>
        <c:scaling>
          <c:orientation val="minMax"/>
          <c:min val="0"/>
        </c:scaling>
        <c:delete val="0"/>
        <c:axPos val="l"/>
        <c:majorGridlines/>
        <c:title>
          <c:tx>
            <c:rich>
              <a:bodyPr rot="-5400000" vert="horz"/>
              <a:lstStyle/>
              <a:p>
                <a:pPr>
                  <a:defRPr sz="1600"/>
                </a:pPr>
                <a:r>
                  <a:rPr lang="en-US" sz="1600"/>
                  <a:t>Shipments</a:t>
                </a:r>
              </a:p>
            </c:rich>
          </c:tx>
          <c:layout>
            <c:manualLayout>
              <c:xMode val="edge"/>
              <c:yMode val="edge"/>
              <c:x val="1.8283259702862601E-2"/>
              <c:y val="0.39729775816239499"/>
            </c:manualLayout>
          </c:layout>
          <c:overlay val="0"/>
        </c:title>
        <c:numFmt formatCode="_(* #,##0_);_(* \(#,##0\);_(* &quot;-&quot;??_);_(@_)" sourceLinked="1"/>
        <c:majorTickMark val="out"/>
        <c:minorTickMark val="none"/>
        <c:tickLblPos val="nextTo"/>
        <c:txPr>
          <a:bodyPr/>
          <a:lstStyle/>
          <a:p>
            <a:pPr>
              <a:defRPr sz="1400" b="0"/>
            </a:pPr>
            <a:endParaRPr lang="en-US"/>
          </a:p>
        </c:txPr>
        <c:crossAx val="123714560"/>
        <c:crosses val="autoZero"/>
        <c:crossBetween val="between"/>
      </c:valAx>
    </c:plotArea>
    <c:legend>
      <c:legendPos val="t"/>
      <c:layout>
        <c:manualLayout>
          <c:xMode val="edge"/>
          <c:yMode val="edge"/>
          <c:x val="0.27142224229717798"/>
          <c:y val="0.105512935488948"/>
          <c:w val="0.66993309554149105"/>
          <c:h val="6.7173568778879297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EOMs - all types</a:t>
            </a:r>
          </a:p>
        </c:rich>
      </c:tx>
      <c:overlay val="0"/>
    </c:title>
    <c:autoTitleDeleted val="0"/>
    <c:plotArea>
      <c:layout>
        <c:manualLayout>
          <c:layoutTarget val="inner"/>
          <c:xMode val="edge"/>
          <c:yMode val="edge"/>
          <c:x val="0.16647974351898059"/>
          <c:y val="0.1081994045614366"/>
          <c:w val="0.78034699332801472"/>
          <c:h val="0.80933840259032497"/>
        </c:manualLayout>
      </c:layout>
      <c:barChart>
        <c:barDir val="col"/>
        <c:grouping val="stacked"/>
        <c:varyColors val="0"/>
        <c:ser>
          <c:idx val="0"/>
          <c:order val="0"/>
          <c:tx>
            <c:strRef>
              <c:f>Summary!$B$816</c:f>
              <c:strCache>
                <c:ptCount val="1"/>
                <c:pt idx="0">
                  <c:v>China</c:v>
                </c:pt>
              </c:strCache>
            </c:strRef>
          </c:tx>
          <c:invertIfNegative val="0"/>
          <c:cat>
            <c:numRef>
              <c:f>Summary!$C$815:$M$815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Summary!$C$816:$M$816</c:f>
              <c:numCache>
                <c:formatCode>_(* #,##0_);_(* \(#,##0\);_(* "-"??_);_(@_)</c:formatCode>
                <c:ptCount val="11"/>
                <c:pt idx="0">
                  <c:v>11700</c:v>
                </c:pt>
                <c:pt idx="1">
                  <c:v>26903.200000000001</c:v>
                </c:pt>
                <c:pt idx="2">
                  <c:v>45522.25</c:v>
                </c:pt>
              </c:numCache>
            </c:numRef>
          </c:val>
          <c:extLst>
            <c:ext xmlns:c16="http://schemas.microsoft.com/office/drawing/2014/chart" uri="{C3380CC4-5D6E-409C-BE32-E72D297353CC}">
              <c16:uniqueId val="{00000000-C495-AF44-A278-6CC4354D109A}"/>
            </c:ext>
          </c:extLst>
        </c:ser>
        <c:ser>
          <c:idx val="1"/>
          <c:order val="1"/>
          <c:tx>
            <c:strRef>
              <c:f>Summary!$B$817</c:f>
              <c:strCache>
                <c:ptCount val="1"/>
                <c:pt idx="0">
                  <c:v>Rest of World</c:v>
                </c:pt>
              </c:strCache>
            </c:strRef>
          </c:tx>
          <c:spPr>
            <a:solidFill>
              <a:schemeClr val="accent2"/>
            </a:solidFill>
          </c:spPr>
          <c:invertIfNegative val="0"/>
          <c:cat>
            <c:numRef>
              <c:f>Summary!$C$815:$M$815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Summary!$C$817:$M$817</c:f>
              <c:numCache>
                <c:formatCode>_(* #,##0_);_(* \(#,##0\);_(* "-"??_);_(@_)</c:formatCode>
                <c:ptCount val="11"/>
                <c:pt idx="0">
                  <c:v>66300</c:v>
                </c:pt>
                <c:pt idx="1">
                  <c:v>107612.8</c:v>
                </c:pt>
                <c:pt idx="2">
                  <c:v>136566.75</c:v>
                </c:pt>
              </c:numCache>
            </c:numRef>
          </c:val>
          <c:extLst>
            <c:ext xmlns:c16="http://schemas.microsoft.com/office/drawing/2014/chart" uri="{C3380CC4-5D6E-409C-BE32-E72D297353CC}">
              <c16:uniqueId val="{00000001-C495-AF44-A278-6CC4354D109A}"/>
            </c:ext>
          </c:extLst>
        </c:ser>
        <c:dLbls>
          <c:showLegendKey val="0"/>
          <c:showVal val="0"/>
          <c:showCatName val="0"/>
          <c:showSerName val="0"/>
          <c:showPercent val="0"/>
          <c:showBubbleSize val="0"/>
        </c:dLbls>
        <c:gapWidth val="150"/>
        <c:overlap val="100"/>
        <c:axId val="130226816"/>
        <c:axId val="130240896"/>
      </c:barChart>
      <c:catAx>
        <c:axId val="130226816"/>
        <c:scaling>
          <c:orientation val="minMax"/>
        </c:scaling>
        <c:delete val="0"/>
        <c:axPos val="b"/>
        <c:numFmt formatCode="General" sourceLinked="1"/>
        <c:majorTickMark val="out"/>
        <c:minorTickMark val="none"/>
        <c:tickLblPos val="nextTo"/>
        <c:txPr>
          <a:bodyPr/>
          <a:lstStyle/>
          <a:p>
            <a:pPr>
              <a:defRPr sz="1400" b="0"/>
            </a:pPr>
            <a:endParaRPr lang="en-US"/>
          </a:p>
        </c:txPr>
        <c:crossAx val="130240896"/>
        <c:crosses val="autoZero"/>
        <c:auto val="1"/>
        <c:lblAlgn val="ctr"/>
        <c:lblOffset val="100"/>
        <c:noMultiLvlLbl val="0"/>
      </c:catAx>
      <c:valAx>
        <c:axId val="130240896"/>
        <c:scaling>
          <c:orientation val="minMax"/>
          <c:max val="600000"/>
        </c:scaling>
        <c:delete val="0"/>
        <c:axPos val="l"/>
        <c:majorGridlines/>
        <c:title>
          <c:tx>
            <c:rich>
              <a:bodyPr rot="-5400000" vert="horz"/>
              <a:lstStyle/>
              <a:p>
                <a:pPr>
                  <a:defRPr sz="1600" b="0"/>
                </a:pPr>
                <a:r>
                  <a:rPr lang="en-US" sz="1600" b="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130226816"/>
        <c:crosses val="autoZero"/>
        <c:crossBetween val="between"/>
        <c:majorUnit val="200000"/>
      </c:valAx>
    </c:plotArea>
    <c:legend>
      <c:legendPos val="r"/>
      <c:layout>
        <c:manualLayout>
          <c:xMode val="edge"/>
          <c:yMode val="edge"/>
          <c:x val="0.2200179387546497"/>
          <c:y val="0.18422013524144348"/>
          <c:w val="0.171184766563998"/>
          <c:h val="0.2484871745394942"/>
        </c:manualLayout>
      </c:layout>
      <c:overlay val="0"/>
      <c:spPr>
        <a:solidFill>
          <a:schemeClr val="bg1"/>
        </a:solidFill>
        <a:ln>
          <a:solidFill>
            <a:schemeClr val="tx1">
              <a:lumMod val="50000"/>
              <a:lumOff val="50000"/>
            </a:schemeClr>
          </a:solidFill>
        </a:ln>
      </c:spPr>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AOC revenues</a:t>
            </a:r>
            <a:r>
              <a:rPr lang="en-US" baseline="0"/>
              <a:t> </a:t>
            </a:r>
            <a:r>
              <a:rPr lang="en-US"/>
              <a:t>- China vs RoW</a:t>
            </a:r>
            <a:endParaRPr lang="en-US" baseline="0"/>
          </a:p>
        </c:rich>
      </c:tx>
      <c:layout>
        <c:manualLayout>
          <c:xMode val="edge"/>
          <c:yMode val="edge"/>
          <c:x val="0.37737500220846198"/>
          <c:y val="2.69295442545711E-2"/>
        </c:manualLayout>
      </c:layout>
      <c:overlay val="1"/>
    </c:title>
    <c:autoTitleDeleted val="0"/>
    <c:plotArea>
      <c:layout>
        <c:manualLayout>
          <c:layoutTarget val="inner"/>
          <c:xMode val="edge"/>
          <c:yMode val="edge"/>
          <c:x val="0.166479721339718"/>
          <c:y val="0.108238744192654"/>
          <c:w val="0.71673173511689503"/>
          <c:h val="0.80933840259032497"/>
        </c:manualLayout>
      </c:layout>
      <c:barChart>
        <c:barDir val="col"/>
        <c:grouping val="stacked"/>
        <c:varyColors val="0"/>
        <c:ser>
          <c:idx val="0"/>
          <c:order val="0"/>
          <c:tx>
            <c:strRef>
              <c:f>Summary!$O$784</c:f>
              <c:strCache>
                <c:ptCount val="1"/>
                <c:pt idx="0">
                  <c:v>China</c:v>
                </c:pt>
              </c:strCache>
            </c:strRef>
          </c:tx>
          <c:invertIfNegative val="0"/>
          <c:cat>
            <c:numRef>
              <c:f>Summary!$P$783:$Z$783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Summary!$P$784:$Z$784</c:f>
              <c:numCache>
                <c:formatCode>_("$"* #,##0_);_("$"* \(#,##0\);_("$"* "-"??_);_(@_)</c:formatCode>
                <c:ptCount val="11"/>
                <c:pt idx="0">
                  <c:v>45.391423804391181</c:v>
                </c:pt>
                <c:pt idx="1">
                  <c:v>60.773786520037241</c:v>
                </c:pt>
                <c:pt idx="2">
                  <c:v>87.055140760662795</c:v>
                </c:pt>
              </c:numCache>
            </c:numRef>
          </c:val>
          <c:extLst>
            <c:ext xmlns:c16="http://schemas.microsoft.com/office/drawing/2014/chart" uri="{C3380CC4-5D6E-409C-BE32-E72D297353CC}">
              <c16:uniqueId val="{00000000-D353-674F-B37B-17BAD6445B93}"/>
            </c:ext>
          </c:extLst>
        </c:ser>
        <c:ser>
          <c:idx val="1"/>
          <c:order val="1"/>
          <c:tx>
            <c:strRef>
              <c:f>Summary!$O$785</c:f>
              <c:strCache>
                <c:ptCount val="1"/>
                <c:pt idx="0">
                  <c:v>Rest of World</c:v>
                </c:pt>
              </c:strCache>
            </c:strRef>
          </c:tx>
          <c:spPr>
            <a:solidFill>
              <a:schemeClr val="accent2"/>
            </a:solidFill>
          </c:spPr>
          <c:invertIfNegative val="0"/>
          <c:cat>
            <c:numRef>
              <c:f>Summary!$P$783:$Z$783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Summary!$P$785:$Z$785</c:f>
              <c:numCache>
                <c:formatCode>_("$"* #,##0_);_("$"* \(#,##0\);_("$"* "-"??_);_(@_)</c:formatCode>
                <c:ptCount val="11"/>
                <c:pt idx="0">
                  <c:v>176.3331209888417</c:v>
                </c:pt>
                <c:pt idx="1">
                  <c:v>145.88562481350334</c:v>
                </c:pt>
                <c:pt idx="2">
                  <c:v>140.11352106765142</c:v>
                </c:pt>
              </c:numCache>
            </c:numRef>
          </c:val>
          <c:extLst>
            <c:ext xmlns:c16="http://schemas.microsoft.com/office/drawing/2014/chart" uri="{C3380CC4-5D6E-409C-BE32-E72D297353CC}">
              <c16:uniqueId val="{00000001-D353-674F-B37B-17BAD6445B93}"/>
            </c:ext>
          </c:extLst>
        </c:ser>
        <c:dLbls>
          <c:showLegendKey val="0"/>
          <c:showVal val="0"/>
          <c:showCatName val="0"/>
          <c:showSerName val="0"/>
          <c:showPercent val="0"/>
          <c:showBubbleSize val="0"/>
        </c:dLbls>
        <c:gapWidth val="150"/>
        <c:overlap val="100"/>
        <c:axId val="130279680"/>
        <c:axId val="130416640"/>
      </c:barChart>
      <c:catAx>
        <c:axId val="130279680"/>
        <c:scaling>
          <c:orientation val="minMax"/>
        </c:scaling>
        <c:delete val="0"/>
        <c:axPos val="b"/>
        <c:numFmt formatCode="General" sourceLinked="1"/>
        <c:majorTickMark val="out"/>
        <c:minorTickMark val="none"/>
        <c:tickLblPos val="nextTo"/>
        <c:txPr>
          <a:bodyPr/>
          <a:lstStyle/>
          <a:p>
            <a:pPr>
              <a:defRPr sz="1400" b="1"/>
            </a:pPr>
            <a:endParaRPr lang="en-US"/>
          </a:p>
        </c:txPr>
        <c:crossAx val="130416640"/>
        <c:crosses val="autoZero"/>
        <c:auto val="1"/>
        <c:lblAlgn val="ctr"/>
        <c:lblOffset val="100"/>
        <c:noMultiLvlLbl val="0"/>
      </c:catAx>
      <c:valAx>
        <c:axId val="130416640"/>
        <c:scaling>
          <c:orientation val="minMax"/>
        </c:scaling>
        <c:delete val="0"/>
        <c:axPos val="l"/>
        <c:majorGridlines/>
        <c:title>
          <c:tx>
            <c:rich>
              <a:bodyPr rot="-5400000" vert="horz"/>
              <a:lstStyle/>
              <a:p>
                <a:pPr>
                  <a:defRPr sz="1400"/>
                </a:pPr>
                <a:r>
                  <a:rPr lang="en-US" sz="1400"/>
                  <a:t>Revenues ($ mn)</a:t>
                </a:r>
              </a:p>
            </c:rich>
          </c:tx>
          <c:layout>
            <c:manualLayout>
              <c:xMode val="edge"/>
              <c:yMode val="edge"/>
              <c:x val="1.77544816990391E-2"/>
              <c:y val="0.429260400184866"/>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130279680"/>
        <c:crosses val="autoZero"/>
        <c:crossBetween val="between"/>
      </c:valAx>
    </c:plotArea>
    <c:legend>
      <c:legendPos val="r"/>
      <c:layout>
        <c:manualLayout>
          <c:xMode val="edge"/>
          <c:yMode val="edge"/>
          <c:x val="0.87726276705962902"/>
          <c:y val="0.29463126668518502"/>
          <c:w val="0.11552145288230301"/>
          <c:h val="0.375056244579633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EOMs - all types</a:t>
            </a:r>
            <a:endParaRPr lang="en-US" baseline="0"/>
          </a:p>
        </c:rich>
      </c:tx>
      <c:layout>
        <c:manualLayout>
          <c:xMode val="edge"/>
          <c:yMode val="edge"/>
          <c:x val="0.37737500220846198"/>
          <c:y val="2.69295442545711E-2"/>
        </c:manualLayout>
      </c:layout>
      <c:overlay val="1"/>
    </c:title>
    <c:autoTitleDeleted val="0"/>
    <c:plotArea>
      <c:layout>
        <c:manualLayout>
          <c:layoutTarget val="inner"/>
          <c:xMode val="edge"/>
          <c:yMode val="edge"/>
          <c:x val="0.166479721339718"/>
          <c:y val="0.108238744192654"/>
          <c:w val="0.71673173511689503"/>
          <c:h val="0.77971590391029699"/>
        </c:manualLayout>
      </c:layout>
      <c:barChart>
        <c:barDir val="col"/>
        <c:grouping val="stacked"/>
        <c:varyColors val="0"/>
        <c:ser>
          <c:idx val="0"/>
          <c:order val="0"/>
          <c:tx>
            <c:strRef>
              <c:f>Summary!$O$816</c:f>
              <c:strCache>
                <c:ptCount val="1"/>
                <c:pt idx="0">
                  <c:v>China</c:v>
                </c:pt>
              </c:strCache>
            </c:strRef>
          </c:tx>
          <c:invertIfNegative val="0"/>
          <c:cat>
            <c:numRef>
              <c:f>Summary!$P$815:$Z$815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Summary!$P$816:$Z$816</c:f>
              <c:numCache>
                <c:formatCode>_("$"* #,##0_);_("$"* \(#,##0\);_("$"* "-"??_);_(@_)</c:formatCode>
                <c:ptCount val="11"/>
                <c:pt idx="0">
                  <c:v>4.9286581625611925</c:v>
                </c:pt>
                <c:pt idx="1">
                  <c:v>11.024633399999999</c:v>
                </c:pt>
                <c:pt idx="2">
                  <c:v>17.023849425000002</c:v>
                </c:pt>
              </c:numCache>
            </c:numRef>
          </c:val>
          <c:extLst>
            <c:ext xmlns:c16="http://schemas.microsoft.com/office/drawing/2014/chart" uri="{C3380CC4-5D6E-409C-BE32-E72D297353CC}">
              <c16:uniqueId val="{00000000-7A37-D94E-B1DA-13233E3A1C1E}"/>
            </c:ext>
          </c:extLst>
        </c:ser>
        <c:ser>
          <c:idx val="1"/>
          <c:order val="1"/>
          <c:tx>
            <c:strRef>
              <c:f>Summary!$O$817</c:f>
              <c:strCache>
                <c:ptCount val="1"/>
                <c:pt idx="0">
                  <c:v>Rest of World</c:v>
                </c:pt>
              </c:strCache>
            </c:strRef>
          </c:tx>
          <c:spPr>
            <a:solidFill>
              <a:schemeClr val="accent2"/>
            </a:solidFill>
          </c:spPr>
          <c:invertIfNegative val="0"/>
          <c:cat>
            <c:numRef>
              <c:f>Summary!$P$815:$Z$815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Summary!$P$817:$Z$817</c:f>
              <c:numCache>
                <c:formatCode>_("$"* #,##0_);_("$"* \(#,##0\);_("$"* "-"??_);_(@_)</c:formatCode>
                <c:ptCount val="11"/>
                <c:pt idx="0">
                  <c:v>27.929062921180087</c:v>
                </c:pt>
                <c:pt idx="1">
                  <c:v>44.098533599999996</c:v>
                </c:pt>
                <c:pt idx="2">
                  <c:v>51.071548274999998</c:v>
                </c:pt>
              </c:numCache>
            </c:numRef>
          </c:val>
          <c:extLst>
            <c:ext xmlns:c16="http://schemas.microsoft.com/office/drawing/2014/chart" uri="{C3380CC4-5D6E-409C-BE32-E72D297353CC}">
              <c16:uniqueId val="{00000001-7A37-D94E-B1DA-13233E3A1C1E}"/>
            </c:ext>
          </c:extLst>
        </c:ser>
        <c:dLbls>
          <c:showLegendKey val="0"/>
          <c:showVal val="0"/>
          <c:showCatName val="0"/>
          <c:showSerName val="0"/>
          <c:showPercent val="0"/>
          <c:showBubbleSize val="0"/>
        </c:dLbls>
        <c:gapWidth val="150"/>
        <c:overlap val="100"/>
        <c:axId val="130430848"/>
        <c:axId val="130432384"/>
      </c:barChart>
      <c:catAx>
        <c:axId val="130430848"/>
        <c:scaling>
          <c:orientation val="minMax"/>
        </c:scaling>
        <c:delete val="0"/>
        <c:axPos val="b"/>
        <c:numFmt formatCode="General" sourceLinked="1"/>
        <c:majorTickMark val="out"/>
        <c:minorTickMark val="none"/>
        <c:tickLblPos val="nextTo"/>
        <c:txPr>
          <a:bodyPr/>
          <a:lstStyle/>
          <a:p>
            <a:pPr>
              <a:defRPr sz="1400" b="0"/>
            </a:pPr>
            <a:endParaRPr lang="en-US"/>
          </a:p>
        </c:txPr>
        <c:crossAx val="130432384"/>
        <c:crosses val="autoZero"/>
        <c:auto val="1"/>
        <c:lblAlgn val="ctr"/>
        <c:lblOffset val="100"/>
        <c:noMultiLvlLbl val="0"/>
      </c:catAx>
      <c:valAx>
        <c:axId val="130432384"/>
        <c:scaling>
          <c:orientation val="minMax"/>
        </c:scaling>
        <c:delete val="0"/>
        <c:axPos val="l"/>
        <c:majorGridlines/>
        <c:title>
          <c:tx>
            <c:rich>
              <a:bodyPr rot="-5400000" vert="horz"/>
              <a:lstStyle/>
              <a:p>
                <a:pPr>
                  <a:defRPr sz="1400"/>
                </a:pPr>
                <a:r>
                  <a:rPr lang="en-US" sz="1400"/>
                  <a:t>Revenues ($ mn)</a:t>
                </a:r>
              </a:p>
            </c:rich>
          </c:tx>
          <c:layout>
            <c:manualLayout>
              <c:xMode val="edge"/>
              <c:yMode val="edge"/>
              <c:x val="1.77544816990391E-2"/>
              <c:y val="0.429260400184866"/>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130430848"/>
        <c:crosses val="autoZero"/>
        <c:crossBetween val="between"/>
      </c:valAx>
    </c:plotArea>
    <c:legend>
      <c:legendPos val="r"/>
      <c:layout>
        <c:manualLayout>
          <c:xMode val="edge"/>
          <c:yMode val="edge"/>
          <c:x val="0.87726276705962902"/>
          <c:y val="0.378112773697941"/>
          <c:w val="0.11552145288230301"/>
          <c:h val="0.5635629348616869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Ethernet transceivers - ≥ 100 GbE</a:t>
            </a:r>
            <a:endParaRPr lang="en-US">
              <a:effectLst/>
            </a:endParaRPr>
          </a:p>
        </c:rich>
      </c:tx>
      <c:layout>
        <c:manualLayout>
          <c:xMode val="edge"/>
          <c:yMode val="edge"/>
          <c:x val="0.31265009044499498"/>
          <c:y val="2.69295442545711E-2"/>
        </c:manualLayout>
      </c:layout>
      <c:overlay val="1"/>
    </c:title>
    <c:autoTitleDeleted val="0"/>
    <c:plotArea>
      <c:layout>
        <c:manualLayout>
          <c:layoutTarget val="inner"/>
          <c:xMode val="edge"/>
          <c:yMode val="edge"/>
          <c:x val="0.16647973881313599"/>
          <c:y val="0.10285283534174"/>
          <c:w val="0.71673173511689503"/>
          <c:h val="0.80933840259032497"/>
        </c:manualLayout>
      </c:layout>
      <c:barChart>
        <c:barDir val="col"/>
        <c:grouping val="stacked"/>
        <c:varyColors val="0"/>
        <c:ser>
          <c:idx val="0"/>
          <c:order val="0"/>
          <c:tx>
            <c:strRef>
              <c:f>Summary!$B$640</c:f>
              <c:strCache>
                <c:ptCount val="1"/>
                <c:pt idx="0">
                  <c:v>China</c:v>
                </c:pt>
              </c:strCache>
            </c:strRef>
          </c:tx>
          <c:invertIfNegative val="0"/>
          <c:cat>
            <c:numRef>
              <c:f>Summary!$C$639:$M$639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Summary!$C$640:$M$640</c:f>
              <c:numCache>
                <c:formatCode>_(* #,##0_);_(* \(#,##0\);_(* "-"??_);_(@_)</c:formatCode>
                <c:ptCount val="11"/>
                <c:pt idx="0">
                  <c:v>118288.33100000001</c:v>
                </c:pt>
                <c:pt idx="1">
                  <c:v>255589.28199999998</c:v>
                </c:pt>
                <c:pt idx="2">
                  <c:v>1257853.149417087</c:v>
                </c:pt>
              </c:numCache>
            </c:numRef>
          </c:val>
          <c:extLst>
            <c:ext xmlns:c16="http://schemas.microsoft.com/office/drawing/2014/chart" uri="{C3380CC4-5D6E-409C-BE32-E72D297353CC}">
              <c16:uniqueId val="{00000000-ABBB-8642-86E1-DC3A6D2F3153}"/>
            </c:ext>
          </c:extLst>
        </c:ser>
        <c:ser>
          <c:idx val="1"/>
          <c:order val="1"/>
          <c:tx>
            <c:strRef>
              <c:f>Summary!$B$641</c:f>
              <c:strCache>
                <c:ptCount val="1"/>
                <c:pt idx="0">
                  <c:v>Rest of World</c:v>
                </c:pt>
              </c:strCache>
            </c:strRef>
          </c:tx>
          <c:spPr>
            <a:solidFill>
              <a:schemeClr val="accent2"/>
            </a:solidFill>
          </c:spPr>
          <c:invertIfNegative val="0"/>
          <c:cat>
            <c:numRef>
              <c:f>Summary!$C$639:$M$639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Summary!$C$641:$M$641</c:f>
              <c:numCache>
                <c:formatCode>_(* #,##0_);_(* \(#,##0\);_(* "-"??_);_(@_)</c:formatCode>
                <c:ptCount val="11"/>
                <c:pt idx="0">
                  <c:v>801081.66899999999</c:v>
                </c:pt>
                <c:pt idx="1">
                  <c:v>2625989.7180000003</c:v>
                </c:pt>
                <c:pt idx="2">
                  <c:v>4969165.5872775903</c:v>
                </c:pt>
              </c:numCache>
            </c:numRef>
          </c:val>
          <c:extLst>
            <c:ext xmlns:c16="http://schemas.microsoft.com/office/drawing/2014/chart" uri="{C3380CC4-5D6E-409C-BE32-E72D297353CC}">
              <c16:uniqueId val="{00000001-ABBB-8642-86E1-DC3A6D2F3153}"/>
            </c:ext>
          </c:extLst>
        </c:ser>
        <c:dLbls>
          <c:showLegendKey val="0"/>
          <c:showVal val="0"/>
          <c:showCatName val="0"/>
          <c:showSerName val="0"/>
          <c:showPercent val="0"/>
          <c:showBubbleSize val="0"/>
        </c:dLbls>
        <c:gapWidth val="150"/>
        <c:overlap val="100"/>
        <c:axId val="130823680"/>
        <c:axId val="130825216"/>
      </c:barChart>
      <c:catAx>
        <c:axId val="130823680"/>
        <c:scaling>
          <c:orientation val="minMax"/>
        </c:scaling>
        <c:delete val="0"/>
        <c:axPos val="b"/>
        <c:numFmt formatCode="General" sourceLinked="1"/>
        <c:majorTickMark val="out"/>
        <c:minorTickMark val="none"/>
        <c:tickLblPos val="nextTo"/>
        <c:txPr>
          <a:bodyPr/>
          <a:lstStyle/>
          <a:p>
            <a:pPr>
              <a:defRPr sz="1400" b="1"/>
            </a:pPr>
            <a:endParaRPr lang="en-US"/>
          </a:p>
        </c:txPr>
        <c:crossAx val="130825216"/>
        <c:crosses val="autoZero"/>
        <c:auto val="1"/>
        <c:lblAlgn val="ctr"/>
        <c:lblOffset val="100"/>
        <c:noMultiLvlLbl val="0"/>
      </c:catAx>
      <c:valAx>
        <c:axId val="130825216"/>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130823680"/>
        <c:crosses val="autoZero"/>
        <c:crossBetween val="between"/>
      </c:valAx>
    </c:plotArea>
    <c:legend>
      <c:legendPos val="r"/>
      <c:layout>
        <c:manualLayout>
          <c:xMode val="edge"/>
          <c:yMode val="edge"/>
          <c:x val="0.87726276705962902"/>
          <c:y val="0.29463126668518502"/>
          <c:w val="0.11552145288230301"/>
          <c:h val="0.375056244579633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Ethernet transceivers - ≥ 100 GbE</a:t>
            </a:r>
            <a:endParaRPr lang="en-US">
              <a:effectLst/>
            </a:endParaRPr>
          </a:p>
        </c:rich>
      </c:tx>
      <c:overlay val="1"/>
    </c:title>
    <c:autoTitleDeleted val="0"/>
    <c:plotArea>
      <c:layout>
        <c:manualLayout>
          <c:layoutTarget val="inner"/>
          <c:xMode val="edge"/>
          <c:yMode val="edge"/>
          <c:x val="0.13422972415284901"/>
          <c:y val="9.9681617634863398E-2"/>
          <c:w val="0.72122426645915405"/>
          <c:h val="0.8166724142499"/>
        </c:manualLayout>
      </c:layout>
      <c:barChart>
        <c:barDir val="col"/>
        <c:grouping val="stacked"/>
        <c:varyColors val="0"/>
        <c:ser>
          <c:idx val="0"/>
          <c:order val="0"/>
          <c:tx>
            <c:strRef>
              <c:f>Summary!$O$640</c:f>
              <c:strCache>
                <c:ptCount val="1"/>
                <c:pt idx="0">
                  <c:v>China</c:v>
                </c:pt>
              </c:strCache>
            </c:strRef>
          </c:tx>
          <c:invertIfNegative val="0"/>
          <c:cat>
            <c:numRef>
              <c:f>Summary!$P$639:$Z$639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Summary!$P$640:$Z$640</c:f>
              <c:numCache>
                <c:formatCode>_("$"* #,##0_);_("$"* \(#,##0\);_("$"* "-"??_);_(@_)</c:formatCode>
                <c:ptCount val="11"/>
                <c:pt idx="0">
                  <c:v>295.73026251697564</c:v>
                </c:pt>
                <c:pt idx="1">
                  <c:v>224.27858987207372</c:v>
                </c:pt>
                <c:pt idx="2">
                  <c:v>309.32805479596419</c:v>
                </c:pt>
              </c:numCache>
            </c:numRef>
          </c:val>
          <c:extLst>
            <c:ext xmlns:c16="http://schemas.microsoft.com/office/drawing/2014/chart" uri="{C3380CC4-5D6E-409C-BE32-E72D297353CC}">
              <c16:uniqueId val="{00000000-CC43-CF40-BB67-D5CC6F9D9B3A}"/>
            </c:ext>
          </c:extLst>
        </c:ser>
        <c:ser>
          <c:idx val="1"/>
          <c:order val="1"/>
          <c:tx>
            <c:strRef>
              <c:f>Summary!$O$641</c:f>
              <c:strCache>
                <c:ptCount val="1"/>
                <c:pt idx="0">
                  <c:v>Rest of World</c:v>
                </c:pt>
              </c:strCache>
            </c:strRef>
          </c:tx>
          <c:invertIfNegative val="0"/>
          <c:cat>
            <c:numRef>
              <c:f>Summary!$P$639:$Z$639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Summary!$P$641:$Z$641</c:f>
              <c:numCache>
                <c:formatCode>_("$"* #,##0_);_("$"* \(#,##0\);_("$"* "-"??_);_(@_)</c:formatCode>
                <c:ptCount val="11"/>
                <c:pt idx="0">
                  <c:v>847.42870095267267</c:v>
                </c:pt>
                <c:pt idx="1">
                  <c:v>1431.0441021020797</c:v>
                </c:pt>
                <c:pt idx="2">
                  <c:v>1896.5892123092096</c:v>
                </c:pt>
              </c:numCache>
            </c:numRef>
          </c:val>
          <c:extLst>
            <c:ext xmlns:c16="http://schemas.microsoft.com/office/drawing/2014/chart" uri="{C3380CC4-5D6E-409C-BE32-E72D297353CC}">
              <c16:uniqueId val="{00000001-CC43-CF40-BB67-D5CC6F9D9B3A}"/>
            </c:ext>
          </c:extLst>
        </c:ser>
        <c:dLbls>
          <c:showLegendKey val="0"/>
          <c:showVal val="0"/>
          <c:showCatName val="0"/>
          <c:showSerName val="0"/>
          <c:showPercent val="0"/>
          <c:showBubbleSize val="0"/>
        </c:dLbls>
        <c:gapWidth val="150"/>
        <c:overlap val="100"/>
        <c:axId val="130847872"/>
        <c:axId val="130849408"/>
      </c:barChart>
      <c:catAx>
        <c:axId val="130847872"/>
        <c:scaling>
          <c:orientation val="minMax"/>
        </c:scaling>
        <c:delete val="0"/>
        <c:axPos val="b"/>
        <c:numFmt formatCode="General" sourceLinked="1"/>
        <c:majorTickMark val="out"/>
        <c:minorTickMark val="none"/>
        <c:tickLblPos val="nextTo"/>
        <c:txPr>
          <a:bodyPr/>
          <a:lstStyle/>
          <a:p>
            <a:pPr>
              <a:defRPr sz="1400" b="1"/>
            </a:pPr>
            <a:endParaRPr lang="en-US"/>
          </a:p>
        </c:txPr>
        <c:crossAx val="130849408"/>
        <c:crosses val="autoZero"/>
        <c:auto val="1"/>
        <c:lblAlgn val="ctr"/>
        <c:lblOffset val="100"/>
        <c:noMultiLvlLbl val="0"/>
      </c:catAx>
      <c:valAx>
        <c:axId val="130849408"/>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30847872"/>
        <c:crosses val="autoZero"/>
        <c:crossBetween val="between"/>
      </c:valAx>
    </c:plotArea>
    <c:legend>
      <c:legendPos val="r"/>
      <c:layout>
        <c:manualLayout>
          <c:xMode val="edge"/>
          <c:yMode val="edge"/>
          <c:x val="0.87820508113318096"/>
          <c:y val="0.308113005388712"/>
          <c:w val="0.106059124700318"/>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C/DWDM shipments - All transceivers</a:t>
            </a:r>
          </a:p>
        </c:rich>
      </c:tx>
      <c:overlay val="1"/>
    </c:title>
    <c:autoTitleDeleted val="0"/>
    <c:plotArea>
      <c:layout>
        <c:manualLayout>
          <c:layoutTarget val="inner"/>
          <c:xMode val="edge"/>
          <c:yMode val="edge"/>
          <c:x val="0.16647973881313599"/>
          <c:y val="8.6695108788997499E-2"/>
          <c:w val="0.71241674099932994"/>
          <c:h val="0.82549612914306802"/>
        </c:manualLayout>
      </c:layout>
      <c:barChart>
        <c:barDir val="col"/>
        <c:grouping val="stacked"/>
        <c:varyColors val="0"/>
        <c:ser>
          <c:idx val="0"/>
          <c:order val="0"/>
          <c:tx>
            <c:strRef>
              <c:f>Summary!$B$221</c:f>
              <c:strCache>
                <c:ptCount val="1"/>
                <c:pt idx="0">
                  <c:v>China</c:v>
                </c:pt>
              </c:strCache>
            </c:strRef>
          </c:tx>
          <c:invertIfNegative val="0"/>
          <c:cat>
            <c:numRef>
              <c:f>Summary!$C$220:$M$220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Summary!$C$221:$M$221</c:f>
              <c:numCache>
                <c:formatCode>_(* #,##0_);_(* \(#,##0\);_(* "-"??_);_(@_)</c:formatCode>
                <c:ptCount val="11"/>
                <c:pt idx="0">
                  <c:v>319019.58441593405</c:v>
                </c:pt>
                <c:pt idx="1">
                  <c:v>264151.02793166554</c:v>
                </c:pt>
                <c:pt idx="2">
                  <c:v>256739.86108003865</c:v>
                </c:pt>
              </c:numCache>
            </c:numRef>
          </c:val>
          <c:extLst>
            <c:ext xmlns:c16="http://schemas.microsoft.com/office/drawing/2014/chart" uri="{C3380CC4-5D6E-409C-BE32-E72D297353CC}">
              <c16:uniqueId val="{00000000-88EF-F848-8CB6-7D3A27F60537}"/>
            </c:ext>
          </c:extLst>
        </c:ser>
        <c:ser>
          <c:idx val="1"/>
          <c:order val="1"/>
          <c:tx>
            <c:strRef>
              <c:f>Summary!$B$222</c:f>
              <c:strCache>
                <c:ptCount val="1"/>
                <c:pt idx="0">
                  <c:v>Rest of World</c:v>
                </c:pt>
              </c:strCache>
            </c:strRef>
          </c:tx>
          <c:spPr>
            <a:solidFill>
              <a:schemeClr val="accent2"/>
            </a:solidFill>
          </c:spPr>
          <c:invertIfNegative val="0"/>
          <c:cat>
            <c:numRef>
              <c:f>Summary!$C$220:$M$220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Summary!$C$222:$M$222</c:f>
              <c:numCache>
                <c:formatCode>_(* #,##0_);_(* \(#,##0\);_(* "-"??_);_(@_)</c:formatCode>
                <c:ptCount val="11"/>
                <c:pt idx="0">
                  <c:v>699150.41558406595</c:v>
                </c:pt>
                <c:pt idx="1">
                  <c:v>639059.97206833435</c:v>
                </c:pt>
                <c:pt idx="2">
                  <c:v>680663.13891996141</c:v>
                </c:pt>
              </c:numCache>
            </c:numRef>
          </c:val>
          <c:extLst>
            <c:ext xmlns:c16="http://schemas.microsoft.com/office/drawing/2014/chart" uri="{C3380CC4-5D6E-409C-BE32-E72D297353CC}">
              <c16:uniqueId val="{00000001-88EF-F848-8CB6-7D3A27F60537}"/>
            </c:ext>
          </c:extLst>
        </c:ser>
        <c:dLbls>
          <c:showLegendKey val="0"/>
          <c:showVal val="0"/>
          <c:showCatName val="0"/>
          <c:showSerName val="0"/>
          <c:showPercent val="0"/>
          <c:showBubbleSize val="0"/>
        </c:dLbls>
        <c:gapWidth val="150"/>
        <c:overlap val="100"/>
        <c:axId val="130577152"/>
        <c:axId val="130578688"/>
      </c:barChart>
      <c:catAx>
        <c:axId val="130577152"/>
        <c:scaling>
          <c:orientation val="minMax"/>
        </c:scaling>
        <c:delete val="0"/>
        <c:axPos val="b"/>
        <c:numFmt formatCode="General" sourceLinked="1"/>
        <c:majorTickMark val="out"/>
        <c:minorTickMark val="none"/>
        <c:tickLblPos val="nextTo"/>
        <c:txPr>
          <a:bodyPr/>
          <a:lstStyle/>
          <a:p>
            <a:pPr>
              <a:defRPr sz="1400" b="0"/>
            </a:pPr>
            <a:endParaRPr lang="en-US"/>
          </a:p>
        </c:txPr>
        <c:crossAx val="130578688"/>
        <c:crosses val="autoZero"/>
        <c:auto val="1"/>
        <c:lblAlgn val="ctr"/>
        <c:lblOffset val="100"/>
        <c:noMultiLvlLbl val="0"/>
      </c:catAx>
      <c:valAx>
        <c:axId val="130578688"/>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130577152"/>
        <c:crosses val="autoZero"/>
        <c:crossBetween val="between"/>
      </c:valAx>
    </c:plotArea>
    <c:legend>
      <c:legendPos val="r"/>
      <c:layout>
        <c:manualLayout>
          <c:xMode val="edge"/>
          <c:yMode val="edge"/>
          <c:x val="0.87726276705962902"/>
          <c:y val="0.38349876272527"/>
          <c:w val="0.11264479013726"/>
          <c:h val="0.4746955583215469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4629577965932"/>
          <c:y val="3.67633198006257E-2"/>
          <c:w val="0.81677448769844085"/>
          <c:h val="0.87411948535211104"/>
        </c:manualLayout>
      </c:layout>
      <c:barChart>
        <c:barDir val="col"/>
        <c:grouping val="stacked"/>
        <c:varyColors val="0"/>
        <c:ser>
          <c:idx val="0"/>
          <c:order val="0"/>
          <c:tx>
            <c:strRef>
              <c:f>Summary!$O$221</c:f>
              <c:strCache>
                <c:ptCount val="1"/>
                <c:pt idx="0">
                  <c:v>China</c:v>
                </c:pt>
              </c:strCache>
            </c:strRef>
          </c:tx>
          <c:invertIfNegative val="0"/>
          <c:cat>
            <c:numRef>
              <c:f>Summary!$P$220:$Z$220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Summary!$P$221:$Z$221</c:f>
              <c:numCache>
                <c:formatCode>_("$"* #,##0_);_("$"* \(#,##0\);_("$"* "-"??_);_(@_)</c:formatCode>
                <c:ptCount val="11"/>
                <c:pt idx="0">
                  <c:v>254.38839104399941</c:v>
                </c:pt>
                <c:pt idx="1">
                  <c:v>197.49337154756168</c:v>
                </c:pt>
                <c:pt idx="2">
                  <c:v>225.7815534972049</c:v>
                </c:pt>
              </c:numCache>
            </c:numRef>
          </c:val>
          <c:extLst>
            <c:ext xmlns:c16="http://schemas.microsoft.com/office/drawing/2014/chart" uri="{C3380CC4-5D6E-409C-BE32-E72D297353CC}">
              <c16:uniqueId val="{00000000-968C-6A44-B2DF-A5C7B790E312}"/>
            </c:ext>
          </c:extLst>
        </c:ser>
        <c:ser>
          <c:idx val="1"/>
          <c:order val="1"/>
          <c:tx>
            <c:strRef>
              <c:f>Summary!$O$222</c:f>
              <c:strCache>
                <c:ptCount val="1"/>
                <c:pt idx="0">
                  <c:v>Rest of World</c:v>
                </c:pt>
              </c:strCache>
            </c:strRef>
          </c:tx>
          <c:invertIfNegative val="0"/>
          <c:cat>
            <c:numRef>
              <c:f>Summary!$P$220:$Z$220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Summary!$P$222:$Z$222</c:f>
              <c:numCache>
                <c:formatCode>_("$"* #,##0_);_("$"* \(#,##0\);_("$"* "-"??_);_(@_)</c:formatCode>
                <c:ptCount val="11"/>
                <c:pt idx="0">
                  <c:v>760.84869274473442</c:v>
                </c:pt>
                <c:pt idx="1">
                  <c:v>848.31862254517546</c:v>
                </c:pt>
                <c:pt idx="2">
                  <c:v>892.06581450279509</c:v>
                </c:pt>
              </c:numCache>
            </c:numRef>
          </c:val>
          <c:extLst>
            <c:ext xmlns:c16="http://schemas.microsoft.com/office/drawing/2014/chart" uri="{C3380CC4-5D6E-409C-BE32-E72D297353CC}">
              <c16:uniqueId val="{00000001-968C-6A44-B2DF-A5C7B790E312}"/>
            </c:ext>
          </c:extLst>
        </c:ser>
        <c:dLbls>
          <c:showLegendKey val="0"/>
          <c:showVal val="0"/>
          <c:showCatName val="0"/>
          <c:showSerName val="0"/>
          <c:showPercent val="0"/>
          <c:showBubbleSize val="0"/>
        </c:dLbls>
        <c:gapWidth val="150"/>
        <c:overlap val="100"/>
        <c:axId val="130609536"/>
        <c:axId val="130611072"/>
      </c:barChart>
      <c:catAx>
        <c:axId val="130609536"/>
        <c:scaling>
          <c:orientation val="minMax"/>
        </c:scaling>
        <c:delete val="0"/>
        <c:axPos val="b"/>
        <c:numFmt formatCode="General" sourceLinked="1"/>
        <c:majorTickMark val="out"/>
        <c:minorTickMark val="none"/>
        <c:tickLblPos val="nextTo"/>
        <c:txPr>
          <a:bodyPr/>
          <a:lstStyle/>
          <a:p>
            <a:pPr>
              <a:defRPr sz="1400" b="0"/>
            </a:pPr>
            <a:endParaRPr lang="en-US"/>
          </a:p>
        </c:txPr>
        <c:crossAx val="130611072"/>
        <c:crosses val="autoZero"/>
        <c:auto val="1"/>
        <c:lblAlgn val="ctr"/>
        <c:lblOffset val="100"/>
        <c:noMultiLvlLbl val="0"/>
      </c:catAx>
      <c:valAx>
        <c:axId val="130611072"/>
        <c:scaling>
          <c:orientation val="minMax"/>
        </c:scaling>
        <c:delete val="0"/>
        <c:axPos val="l"/>
        <c:majorGridlines/>
        <c:title>
          <c:tx>
            <c:rich>
              <a:bodyPr rot="-5400000" vert="horz"/>
              <a:lstStyle/>
              <a:p>
                <a:pPr>
                  <a:defRPr sz="1600"/>
                </a:pPr>
                <a:r>
                  <a:rPr lang="en-US" sz="16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30609536"/>
        <c:crosses val="autoZero"/>
        <c:crossBetween val="between"/>
      </c:valAx>
    </c:plotArea>
    <c:legend>
      <c:legendPos val="r"/>
      <c:layout>
        <c:manualLayout>
          <c:xMode val="edge"/>
          <c:yMode val="edge"/>
          <c:x val="0.19866645260024149"/>
          <c:y val="7.2492691151143429E-2"/>
          <c:w val="0.16073393148987164"/>
          <c:h val="0.18250353371351993"/>
        </c:manualLayout>
      </c:layout>
      <c:overlay val="0"/>
      <c:spPr>
        <a:solidFill>
          <a:schemeClr val="bg1"/>
        </a:solidFill>
        <a:ln>
          <a:solidFill>
            <a:schemeClr val="tx1">
              <a:lumMod val="50000"/>
              <a:lumOff val="50000"/>
            </a:schemeClr>
          </a:solidFill>
        </a:ln>
      </c:spPr>
      <c:txPr>
        <a:bodyPr/>
        <a:lstStyle/>
        <a:p>
          <a:pPr>
            <a:defRPr sz="1600" b="0"/>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C/DWDM - Shipments of ≥ 100Gbps transceivers</a:t>
            </a:r>
          </a:p>
        </c:rich>
      </c:tx>
      <c:overlay val="1"/>
    </c:title>
    <c:autoTitleDeleted val="0"/>
    <c:plotArea>
      <c:layout>
        <c:manualLayout>
          <c:layoutTarget val="inner"/>
          <c:xMode val="edge"/>
          <c:yMode val="edge"/>
          <c:x val="0.16647973881313599"/>
          <c:y val="8.6695108788997499E-2"/>
          <c:w val="0.71241674099932994"/>
          <c:h val="0.82549612914306802"/>
        </c:manualLayout>
      </c:layout>
      <c:barChart>
        <c:barDir val="col"/>
        <c:grouping val="stacked"/>
        <c:varyColors val="0"/>
        <c:ser>
          <c:idx val="0"/>
          <c:order val="0"/>
          <c:tx>
            <c:strRef>
              <c:f>Summary!$B$253</c:f>
              <c:strCache>
                <c:ptCount val="1"/>
                <c:pt idx="0">
                  <c:v>China</c:v>
                </c:pt>
              </c:strCache>
            </c:strRef>
          </c:tx>
          <c:invertIfNegative val="0"/>
          <c:cat>
            <c:numRef>
              <c:f>Summary!$C$220:$M$220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Summary!$C$253:$M$253</c:f>
              <c:numCache>
                <c:formatCode>_(* #,##0_);_(* \(#,##0\);_(* "-"??_);_(@_)</c:formatCode>
                <c:ptCount val="11"/>
                <c:pt idx="0">
                  <c:v>16116.634415933968</c:v>
                </c:pt>
                <c:pt idx="1">
                  <c:v>18028.787931665509</c:v>
                </c:pt>
                <c:pt idx="2">
                  <c:v>29050.541080038576</c:v>
                </c:pt>
              </c:numCache>
            </c:numRef>
          </c:val>
          <c:extLst>
            <c:ext xmlns:c16="http://schemas.microsoft.com/office/drawing/2014/chart" uri="{C3380CC4-5D6E-409C-BE32-E72D297353CC}">
              <c16:uniqueId val="{00000000-FA08-A44D-A07B-995857B7065E}"/>
            </c:ext>
          </c:extLst>
        </c:ser>
        <c:ser>
          <c:idx val="1"/>
          <c:order val="1"/>
          <c:tx>
            <c:strRef>
              <c:f>Summary!$B$254</c:f>
              <c:strCache>
                <c:ptCount val="1"/>
                <c:pt idx="0">
                  <c:v>Rest of World</c:v>
                </c:pt>
              </c:strCache>
            </c:strRef>
          </c:tx>
          <c:spPr>
            <a:solidFill>
              <a:schemeClr val="accent2"/>
            </a:solidFill>
          </c:spPr>
          <c:invertIfNegative val="0"/>
          <c:cat>
            <c:numRef>
              <c:f>Summary!$C$220:$M$220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Summary!$C$254:$M$254</c:f>
              <c:numCache>
                <c:formatCode>_(* #,##0_);_(* \(#,##0\);_(* "-"??_);_(@_)</c:formatCode>
                <c:ptCount val="11"/>
                <c:pt idx="0">
                  <c:v>54499.365584066036</c:v>
                </c:pt>
                <c:pt idx="1">
                  <c:v>102295.21206833448</c:v>
                </c:pt>
                <c:pt idx="2">
                  <c:v>123655.45891996144</c:v>
                </c:pt>
              </c:numCache>
            </c:numRef>
          </c:val>
          <c:extLst>
            <c:ext xmlns:c16="http://schemas.microsoft.com/office/drawing/2014/chart" uri="{C3380CC4-5D6E-409C-BE32-E72D297353CC}">
              <c16:uniqueId val="{00000001-FA08-A44D-A07B-995857B7065E}"/>
            </c:ext>
          </c:extLst>
        </c:ser>
        <c:dLbls>
          <c:showLegendKey val="0"/>
          <c:showVal val="0"/>
          <c:showCatName val="0"/>
          <c:showSerName val="0"/>
          <c:showPercent val="0"/>
          <c:showBubbleSize val="0"/>
        </c:dLbls>
        <c:gapWidth val="150"/>
        <c:overlap val="100"/>
        <c:axId val="130633088"/>
        <c:axId val="130643072"/>
      </c:barChart>
      <c:catAx>
        <c:axId val="130633088"/>
        <c:scaling>
          <c:orientation val="minMax"/>
        </c:scaling>
        <c:delete val="0"/>
        <c:axPos val="b"/>
        <c:numFmt formatCode="General" sourceLinked="1"/>
        <c:majorTickMark val="out"/>
        <c:minorTickMark val="none"/>
        <c:tickLblPos val="nextTo"/>
        <c:txPr>
          <a:bodyPr/>
          <a:lstStyle/>
          <a:p>
            <a:pPr>
              <a:defRPr sz="1400" b="1"/>
            </a:pPr>
            <a:endParaRPr lang="en-US"/>
          </a:p>
        </c:txPr>
        <c:crossAx val="130643072"/>
        <c:crosses val="autoZero"/>
        <c:auto val="1"/>
        <c:lblAlgn val="ctr"/>
        <c:lblOffset val="100"/>
        <c:noMultiLvlLbl val="0"/>
      </c:catAx>
      <c:valAx>
        <c:axId val="130643072"/>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130633088"/>
        <c:crosses val="autoZero"/>
        <c:crossBetween val="between"/>
      </c:valAx>
    </c:plotArea>
    <c:legend>
      <c:legendPos val="r"/>
      <c:layout>
        <c:manualLayout>
          <c:xMode val="edge"/>
          <c:yMode val="edge"/>
          <c:x val="0.87726276705962902"/>
          <c:y val="0.38349876272527"/>
          <c:w val="0.11264479013726"/>
          <c:h val="0.4746955583215469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C/DWDM - Sales of ≥ 400Gbps transceivers</a:t>
            </a:r>
            <a:endParaRPr lang="en-US">
              <a:effectLst/>
            </a:endParaRPr>
          </a:p>
        </c:rich>
      </c:tx>
      <c:layout>
        <c:manualLayout>
          <c:xMode val="edge"/>
          <c:yMode val="edge"/>
          <c:x val="0.33587758552285601"/>
          <c:y val="1.6413460674791401E-2"/>
        </c:manualLayout>
      </c:layout>
      <c:overlay val="1"/>
    </c:title>
    <c:autoTitleDeleted val="0"/>
    <c:plotArea>
      <c:layout>
        <c:manualLayout>
          <c:layoutTarget val="inner"/>
          <c:xMode val="edge"/>
          <c:yMode val="edge"/>
          <c:x val="0.13556202111507401"/>
          <c:y val="0.110623924751391"/>
          <c:w val="0.733214701805321"/>
          <c:h val="0.80025895357510801"/>
        </c:manualLayout>
      </c:layout>
      <c:barChart>
        <c:barDir val="col"/>
        <c:grouping val="stacked"/>
        <c:varyColors val="0"/>
        <c:ser>
          <c:idx val="0"/>
          <c:order val="0"/>
          <c:tx>
            <c:strRef>
              <c:f>Summary!$O$253</c:f>
              <c:strCache>
                <c:ptCount val="1"/>
                <c:pt idx="0">
                  <c:v>China</c:v>
                </c:pt>
              </c:strCache>
            </c:strRef>
          </c:tx>
          <c:invertIfNegative val="0"/>
          <c:cat>
            <c:numRef>
              <c:f>Summary!$P$220:$Z$220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Summary!$P$253:$Z$253</c:f>
              <c:numCache>
                <c:formatCode>_("$"* #,##0_);_("$"* \(#,##0\);_("$"* "-"??_);_(@_)</c:formatCode>
                <c:ptCount val="11"/>
                <c:pt idx="0">
                  <c:v>0</c:v>
                </c:pt>
                <c:pt idx="1">
                  <c:v>0</c:v>
                </c:pt>
                <c:pt idx="2">
                  <c:v>0</c:v>
                </c:pt>
              </c:numCache>
            </c:numRef>
          </c:val>
          <c:extLst>
            <c:ext xmlns:c16="http://schemas.microsoft.com/office/drawing/2014/chart" uri="{C3380CC4-5D6E-409C-BE32-E72D297353CC}">
              <c16:uniqueId val="{00000000-BB07-F548-BF88-5725B3FAFF09}"/>
            </c:ext>
          </c:extLst>
        </c:ser>
        <c:ser>
          <c:idx val="1"/>
          <c:order val="1"/>
          <c:tx>
            <c:strRef>
              <c:f>Summary!$O$254</c:f>
              <c:strCache>
                <c:ptCount val="1"/>
                <c:pt idx="0">
                  <c:v>Rest of World</c:v>
                </c:pt>
              </c:strCache>
            </c:strRef>
          </c:tx>
          <c:invertIfNegative val="0"/>
          <c:cat>
            <c:numRef>
              <c:f>Summary!$P$220:$Z$220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Summary!$P$254:$Z$254</c:f>
              <c:numCache>
                <c:formatCode>_("$"* #,##0_);_("$"* \(#,##0\);_("$"* "-"??_);_(@_)</c:formatCode>
                <c:ptCount val="11"/>
                <c:pt idx="0">
                  <c:v>0</c:v>
                </c:pt>
                <c:pt idx="1">
                  <c:v>0</c:v>
                </c:pt>
                <c:pt idx="2">
                  <c:v>48</c:v>
                </c:pt>
              </c:numCache>
            </c:numRef>
          </c:val>
          <c:extLst>
            <c:ext xmlns:c16="http://schemas.microsoft.com/office/drawing/2014/chart" uri="{C3380CC4-5D6E-409C-BE32-E72D297353CC}">
              <c16:uniqueId val="{00000001-BB07-F548-BF88-5725B3FAFF09}"/>
            </c:ext>
          </c:extLst>
        </c:ser>
        <c:dLbls>
          <c:showLegendKey val="0"/>
          <c:showVal val="0"/>
          <c:showCatName val="0"/>
          <c:showSerName val="0"/>
          <c:showPercent val="0"/>
          <c:showBubbleSize val="0"/>
        </c:dLbls>
        <c:gapWidth val="150"/>
        <c:overlap val="100"/>
        <c:axId val="130669568"/>
        <c:axId val="130671360"/>
      </c:barChart>
      <c:catAx>
        <c:axId val="130669568"/>
        <c:scaling>
          <c:orientation val="minMax"/>
        </c:scaling>
        <c:delete val="0"/>
        <c:axPos val="b"/>
        <c:numFmt formatCode="General" sourceLinked="1"/>
        <c:majorTickMark val="out"/>
        <c:minorTickMark val="none"/>
        <c:tickLblPos val="nextTo"/>
        <c:txPr>
          <a:bodyPr/>
          <a:lstStyle/>
          <a:p>
            <a:pPr>
              <a:defRPr sz="1400" b="1"/>
            </a:pPr>
            <a:endParaRPr lang="en-US"/>
          </a:p>
        </c:txPr>
        <c:crossAx val="130671360"/>
        <c:crosses val="autoZero"/>
        <c:auto val="1"/>
        <c:lblAlgn val="ctr"/>
        <c:lblOffset val="100"/>
        <c:noMultiLvlLbl val="0"/>
      </c:catAx>
      <c:valAx>
        <c:axId val="130671360"/>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30669568"/>
        <c:crosses val="autoZero"/>
        <c:crossBetween val="between"/>
      </c:valAx>
    </c:plotArea>
    <c:legend>
      <c:legendPos val="r"/>
      <c:layout>
        <c:manualLayout>
          <c:xMode val="edge"/>
          <c:yMode val="edge"/>
          <c:x val="0.86754691638103298"/>
          <c:y val="0.308113005388712"/>
          <c:w val="0.116717289452466"/>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WDM port  shipments </a:t>
            </a:r>
          </a:p>
        </c:rich>
      </c:tx>
      <c:layout>
        <c:manualLayout>
          <c:xMode val="edge"/>
          <c:yMode val="edge"/>
          <c:x val="0.41780176921210377"/>
          <c:y val="1.0957296739988525E-2"/>
        </c:manualLayout>
      </c:layout>
      <c:overlay val="1"/>
    </c:title>
    <c:autoTitleDeleted val="0"/>
    <c:plotArea>
      <c:layout>
        <c:manualLayout>
          <c:layoutTarget val="inner"/>
          <c:xMode val="edge"/>
          <c:yMode val="edge"/>
          <c:x val="0.16647973881313599"/>
          <c:y val="8.6695108788997499E-2"/>
          <c:w val="0.71241674099932994"/>
          <c:h val="0.82549612914306802"/>
        </c:manualLayout>
      </c:layout>
      <c:barChart>
        <c:barDir val="col"/>
        <c:grouping val="stacked"/>
        <c:varyColors val="0"/>
        <c:ser>
          <c:idx val="0"/>
          <c:order val="0"/>
          <c:tx>
            <c:strRef>
              <c:f>Summary!$B$285</c:f>
              <c:strCache>
                <c:ptCount val="1"/>
                <c:pt idx="0">
                  <c:v>China</c:v>
                </c:pt>
              </c:strCache>
            </c:strRef>
          </c:tx>
          <c:invertIfNegative val="0"/>
          <c:cat>
            <c:numRef>
              <c:f>Summary!$C$284:$M$284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Summary!$C$285:$M$285</c:f>
              <c:numCache>
                <c:formatCode>_(* #,##0_);_(* \(#,##0\);_(* "-"??_);_(@_)</c:formatCode>
                <c:ptCount val="11"/>
                <c:pt idx="0">
                  <c:v>447638.79018258431</c:v>
                </c:pt>
                <c:pt idx="1">
                  <c:v>400272.87231827568</c:v>
                </c:pt>
                <c:pt idx="2">
                  <c:v>361444.19999999995</c:v>
                </c:pt>
              </c:numCache>
            </c:numRef>
          </c:val>
          <c:extLst>
            <c:ext xmlns:c16="http://schemas.microsoft.com/office/drawing/2014/chart" uri="{C3380CC4-5D6E-409C-BE32-E72D297353CC}">
              <c16:uniqueId val="{00000000-493F-3E48-958D-C0795B9F9CEE}"/>
            </c:ext>
          </c:extLst>
        </c:ser>
        <c:ser>
          <c:idx val="1"/>
          <c:order val="1"/>
          <c:tx>
            <c:strRef>
              <c:f>Summary!$B$286</c:f>
              <c:strCache>
                <c:ptCount val="1"/>
                <c:pt idx="0">
                  <c:v>Rest of World</c:v>
                </c:pt>
              </c:strCache>
            </c:strRef>
          </c:tx>
          <c:spPr>
            <a:solidFill>
              <a:schemeClr val="accent2"/>
            </a:solidFill>
          </c:spPr>
          <c:invertIfNegative val="0"/>
          <c:cat>
            <c:numRef>
              <c:f>Summary!$C$284:$M$284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Summary!$C$286:$M$286</c:f>
              <c:numCache>
                <c:formatCode>_(* #,##0_);_(* \(#,##0\);_(* "-"??_);_(@_)</c:formatCode>
                <c:ptCount val="11"/>
                <c:pt idx="0">
                  <c:v>1050737.8172612358</c:v>
                </c:pt>
                <c:pt idx="1">
                  <c:v>950853.39094957826</c:v>
                </c:pt>
                <c:pt idx="2">
                  <c:v>922752.8</c:v>
                </c:pt>
              </c:numCache>
            </c:numRef>
          </c:val>
          <c:extLst>
            <c:ext xmlns:c16="http://schemas.microsoft.com/office/drawing/2014/chart" uri="{C3380CC4-5D6E-409C-BE32-E72D297353CC}">
              <c16:uniqueId val="{00000001-493F-3E48-958D-C0795B9F9CEE}"/>
            </c:ext>
          </c:extLst>
        </c:ser>
        <c:dLbls>
          <c:showLegendKey val="0"/>
          <c:showVal val="0"/>
          <c:showCatName val="0"/>
          <c:showSerName val="0"/>
          <c:showPercent val="0"/>
          <c:showBubbleSize val="0"/>
        </c:dLbls>
        <c:gapWidth val="150"/>
        <c:overlap val="100"/>
        <c:axId val="130784256"/>
        <c:axId val="130794240"/>
      </c:barChart>
      <c:catAx>
        <c:axId val="130784256"/>
        <c:scaling>
          <c:orientation val="minMax"/>
        </c:scaling>
        <c:delete val="0"/>
        <c:axPos val="b"/>
        <c:numFmt formatCode="General" sourceLinked="1"/>
        <c:majorTickMark val="out"/>
        <c:minorTickMark val="none"/>
        <c:tickLblPos val="nextTo"/>
        <c:txPr>
          <a:bodyPr/>
          <a:lstStyle/>
          <a:p>
            <a:pPr>
              <a:defRPr sz="1400" b="1"/>
            </a:pPr>
            <a:endParaRPr lang="en-US"/>
          </a:p>
        </c:txPr>
        <c:crossAx val="130794240"/>
        <c:crosses val="autoZero"/>
        <c:auto val="1"/>
        <c:lblAlgn val="ctr"/>
        <c:lblOffset val="100"/>
        <c:noMultiLvlLbl val="0"/>
      </c:catAx>
      <c:valAx>
        <c:axId val="130794240"/>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130784256"/>
        <c:crosses val="autoZero"/>
        <c:crossBetween val="between"/>
      </c:valAx>
    </c:plotArea>
    <c:legend>
      <c:legendPos val="r"/>
      <c:layout>
        <c:manualLayout>
          <c:xMode val="edge"/>
          <c:yMode val="edge"/>
          <c:x val="0.87726276705962902"/>
          <c:y val="0.38349876272527"/>
          <c:w val="0.11264479013726"/>
          <c:h val="0.4746955583215469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Transceiver shipments by segment</a:t>
            </a:r>
          </a:p>
        </c:rich>
      </c:tx>
      <c:layout>
        <c:manualLayout>
          <c:xMode val="edge"/>
          <c:yMode val="edge"/>
          <c:x val="0.17466957326291499"/>
          <c:y val="1.16828931627018E-2"/>
        </c:manualLayout>
      </c:layout>
      <c:overlay val="1"/>
    </c:title>
    <c:autoTitleDeleted val="0"/>
    <c:plotArea>
      <c:layout>
        <c:manualLayout>
          <c:layoutTarget val="inner"/>
          <c:xMode val="edge"/>
          <c:yMode val="edge"/>
          <c:x val="0.21411388883506299"/>
          <c:y val="0.10998592993299799"/>
          <c:w val="0.74876455721431601"/>
          <c:h val="0.77027683397274904"/>
        </c:manualLayout>
      </c:layout>
      <c:lineChart>
        <c:grouping val="standard"/>
        <c:varyColors val="0"/>
        <c:ser>
          <c:idx val="5"/>
          <c:order val="0"/>
          <c:tx>
            <c:strRef>
              <c:f>Summary!$B$136</c:f>
              <c:strCache>
                <c:ptCount val="1"/>
                <c:pt idx="0">
                  <c:v>Wireless fronthaul</c:v>
                </c:pt>
              </c:strCache>
            </c:strRef>
          </c:tx>
          <c:cat>
            <c:numRef>
              <c:f>Summary!$C$131:$M$131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Summary!$C$136:$M$136</c:f>
              <c:numCache>
                <c:formatCode>_(* #,##0_);_(* \(#,##0\);_(* "-"??_);_(@_)</c:formatCode>
                <c:ptCount val="11"/>
                <c:pt idx="0">
                  <c:v>11390120.661512379</c:v>
                </c:pt>
                <c:pt idx="1">
                  <c:v>7193790.5449723806</c:v>
                </c:pt>
                <c:pt idx="2">
                  <c:v>10108293.015557047</c:v>
                </c:pt>
              </c:numCache>
            </c:numRef>
          </c:val>
          <c:smooth val="1"/>
          <c:extLst>
            <c:ext xmlns:c16="http://schemas.microsoft.com/office/drawing/2014/chart" uri="{C3380CC4-5D6E-409C-BE32-E72D297353CC}">
              <c16:uniqueId val="{00000001-11E5-2F47-8B59-7A32CDC78815}"/>
            </c:ext>
          </c:extLst>
        </c:ser>
        <c:ser>
          <c:idx val="4"/>
          <c:order val="1"/>
          <c:tx>
            <c:strRef>
              <c:f>Summary!$B$138</c:f>
              <c:strCache>
                <c:ptCount val="1"/>
                <c:pt idx="0">
                  <c:v>FTTx</c:v>
                </c:pt>
              </c:strCache>
            </c:strRef>
          </c:tx>
          <c:cat>
            <c:numRef>
              <c:f>Summary!$C$131:$M$131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Summary!$C$138:$M$138</c:f>
              <c:numCache>
                <c:formatCode>_(* #,##0_);_(* \(#,##0\);_(* "-"??_);_(@_)</c:formatCode>
                <c:ptCount val="11"/>
                <c:pt idx="0">
                  <c:v>70132891.609235302</c:v>
                </c:pt>
                <c:pt idx="1">
                  <c:v>50127314.850361757</c:v>
                </c:pt>
                <c:pt idx="2">
                  <c:v>66114397.552560002</c:v>
                </c:pt>
              </c:numCache>
            </c:numRef>
          </c:val>
          <c:smooth val="1"/>
          <c:extLst>
            <c:ext xmlns:c16="http://schemas.microsoft.com/office/drawing/2014/chart" uri="{C3380CC4-5D6E-409C-BE32-E72D297353CC}">
              <c16:uniqueId val="{00000002-11E5-2F47-8B59-7A32CDC78815}"/>
            </c:ext>
          </c:extLst>
        </c:ser>
        <c:dLbls>
          <c:showLegendKey val="0"/>
          <c:showVal val="0"/>
          <c:showCatName val="0"/>
          <c:showSerName val="0"/>
          <c:showPercent val="0"/>
          <c:showBubbleSize val="0"/>
        </c:dLbls>
        <c:marker val="1"/>
        <c:smooth val="0"/>
        <c:axId val="123894400"/>
        <c:axId val="123896192"/>
      </c:lineChart>
      <c:catAx>
        <c:axId val="123894400"/>
        <c:scaling>
          <c:orientation val="minMax"/>
        </c:scaling>
        <c:delete val="0"/>
        <c:axPos val="b"/>
        <c:numFmt formatCode="General" sourceLinked="1"/>
        <c:majorTickMark val="out"/>
        <c:minorTickMark val="none"/>
        <c:tickLblPos val="nextTo"/>
        <c:txPr>
          <a:bodyPr/>
          <a:lstStyle/>
          <a:p>
            <a:pPr>
              <a:defRPr sz="1200" b="0"/>
            </a:pPr>
            <a:endParaRPr lang="en-US"/>
          </a:p>
        </c:txPr>
        <c:crossAx val="123896192"/>
        <c:crosses val="autoZero"/>
        <c:auto val="1"/>
        <c:lblAlgn val="ctr"/>
        <c:lblOffset val="100"/>
        <c:noMultiLvlLbl val="1"/>
      </c:catAx>
      <c:valAx>
        <c:axId val="123896192"/>
        <c:scaling>
          <c:orientation val="minMax"/>
          <c:min val="0"/>
        </c:scaling>
        <c:delete val="0"/>
        <c:axPos val="l"/>
        <c:majorGridlines/>
        <c:title>
          <c:tx>
            <c:rich>
              <a:bodyPr rot="-5400000" vert="horz"/>
              <a:lstStyle/>
              <a:p>
                <a:pPr>
                  <a:defRPr sz="1600"/>
                </a:pPr>
                <a:r>
                  <a:rPr lang="en-US" sz="1600"/>
                  <a:t>Shipments</a:t>
                </a:r>
              </a:p>
            </c:rich>
          </c:tx>
          <c:layout>
            <c:manualLayout>
              <c:xMode val="edge"/>
              <c:yMode val="edge"/>
              <c:x val="2.1594723176963398E-2"/>
              <c:y val="0.392907621011298"/>
            </c:manualLayout>
          </c:layout>
          <c:overlay val="0"/>
        </c:title>
        <c:numFmt formatCode="_(* #,##0_);_(* \(#,##0\);_(* &quot;-&quot;??_);_(@_)" sourceLinked="1"/>
        <c:majorTickMark val="out"/>
        <c:minorTickMark val="none"/>
        <c:tickLblPos val="nextTo"/>
        <c:txPr>
          <a:bodyPr/>
          <a:lstStyle/>
          <a:p>
            <a:pPr>
              <a:defRPr sz="1400" b="0"/>
            </a:pPr>
            <a:endParaRPr lang="en-US"/>
          </a:p>
        </c:txPr>
        <c:crossAx val="123894400"/>
        <c:crosses val="autoZero"/>
        <c:crossBetween val="between"/>
      </c:valAx>
    </c:plotArea>
    <c:legend>
      <c:legendPos val="t"/>
      <c:layout>
        <c:manualLayout>
          <c:xMode val="edge"/>
          <c:yMode val="edge"/>
          <c:x val="0.21829663456298501"/>
          <c:y val="0.12559110149904401"/>
          <c:w val="0.70482977801453495"/>
          <c:h val="6.6939988105526899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 of</a:t>
            </a:r>
            <a:r>
              <a:rPr lang="en-US" baseline="0"/>
              <a:t> </a:t>
            </a:r>
            <a:r>
              <a:rPr lang="en-US"/>
              <a:t>100G,</a:t>
            </a:r>
            <a:r>
              <a:rPr lang="en-US" baseline="0"/>
              <a:t> 200G and 400G DWDM</a:t>
            </a:r>
            <a:r>
              <a:rPr lang="en-US"/>
              <a:t> ports</a:t>
            </a:r>
          </a:p>
        </c:rich>
      </c:tx>
      <c:overlay val="1"/>
    </c:title>
    <c:autoTitleDeleted val="0"/>
    <c:plotArea>
      <c:layout>
        <c:manualLayout>
          <c:layoutTarget val="inner"/>
          <c:xMode val="edge"/>
          <c:yMode val="edge"/>
          <c:x val="0.16647973881313599"/>
          <c:y val="8.6695108788997499E-2"/>
          <c:w val="0.71241674099932994"/>
          <c:h val="0.82549612914306802"/>
        </c:manualLayout>
      </c:layout>
      <c:barChart>
        <c:barDir val="col"/>
        <c:grouping val="stacked"/>
        <c:varyColors val="0"/>
        <c:ser>
          <c:idx val="0"/>
          <c:order val="0"/>
          <c:tx>
            <c:strRef>
              <c:f>Summary!$O$285</c:f>
              <c:strCache>
                <c:ptCount val="1"/>
                <c:pt idx="0">
                  <c:v>China</c:v>
                </c:pt>
              </c:strCache>
            </c:strRef>
          </c:tx>
          <c:invertIfNegative val="0"/>
          <c:cat>
            <c:numRef>
              <c:f>Summary!$P$284:$Z$284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Summary!$P$285:$Z$285</c:f>
              <c:numCache>
                <c:formatCode>_(* #,##0_);_(* \(#,##0\);_(* "-"??_);_(@_)</c:formatCode>
                <c:ptCount val="11"/>
                <c:pt idx="0">
                  <c:v>86832</c:v>
                </c:pt>
                <c:pt idx="1">
                  <c:v>112000</c:v>
                </c:pt>
                <c:pt idx="2">
                  <c:v>151000</c:v>
                </c:pt>
              </c:numCache>
            </c:numRef>
          </c:val>
          <c:extLst>
            <c:ext xmlns:c16="http://schemas.microsoft.com/office/drawing/2014/chart" uri="{C3380CC4-5D6E-409C-BE32-E72D297353CC}">
              <c16:uniqueId val="{00000000-BB4B-F34B-B5A1-D5FCF23B7DF8}"/>
            </c:ext>
          </c:extLst>
        </c:ser>
        <c:ser>
          <c:idx val="1"/>
          <c:order val="1"/>
          <c:tx>
            <c:strRef>
              <c:f>Summary!$O$286</c:f>
              <c:strCache>
                <c:ptCount val="1"/>
                <c:pt idx="0">
                  <c:v>Rest of World</c:v>
                </c:pt>
              </c:strCache>
            </c:strRef>
          </c:tx>
          <c:spPr>
            <a:solidFill>
              <a:schemeClr val="accent2"/>
            </a:solidFill>
          </c:spPr>
          <c:invertIfNegative val="0"/>
          <c:cat>
            <c:numRef>
              <c:f>Summary!$P$284:$Z$284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Summary!$P$286:$Z$286</c:f>
              <c:numCache>
                <c:formatCode>_(* #,##0_);_(* \(#,##0\);_(* "-"??_);_(@_)</c:formatCode>
                <c:ptCount val="11"/>
                <c:pt idx="0">
                  <c:v>225256</c:v>
                </c:pt>
                <c:pt idx="1">
                  <c:v>285369</c:v>
                </c:pt>
                <c:pt idx="2">
                  <c:v>345500</c:v>
                </c:pt>
              </c:numCache>
            </c:numRef>
          </c:val>
          <c:extLst>
            <c:ext xmlns:c16="http://schemas.microsoft.com/office/drawing/2014/chart" uri="{C3380CC4-5D6E-409C-BE32-E72D297353CC}">
              <c16:uniqueId val="{00000001-BB4B-F34B-B5A1-D5FCF23B7DF8}"/>
            </c:ext>
          </c:extLst>
        </c:ser>
        <c:dLbls>
          <c:showLegendKey val="0"/>
          <c:showVal val="0"/>
          <c:showCatName val="0"/>
          <c:showSerName val="0"/>
          <c:showPercent val="0"/>
          <c:showBubbleSize val="0"/>
        </c:dLbls>
        <c:gapWidth val="150"/>
        <c:overlap val="100"/>
        <c:axId val="131213952"/>
        <c:axId val="131215744"/>
      </c:barChart>
      <c:catAx>
        <c:axId val="131213952"/>
        <c:scaling>
          <c:orientation val="minMax"/>
        </c:scaling>
        <c:delete val="0"/>
        <c:axPos val="b"/>
        <c:numFmt formatCode="General" sourceLinked="1"/>
        <c:majorTickMark val="out"/>
        <c:minorTickMark val="none"/>
        <c:tickLblPos val="nextTo"/>
        <c:txPr>
          <a:bodyPr/>
          <a:lstStyle/>
          <a:p>
            <a:pPr>
              <a:defRPr sz="1400" b="1"/>
            </a:pPr>
            <a:endParaRPr lang="en-US"/>
          </a:p>
        </c:txPr>
        <c:crossAx val="131215744"/>
        <c:crosses val="autoZero"/>
        <c:auto val="1"/>
        <c:lblAlgn val="ctr"/>
        <c:lblOffset val="100"/>
        <c:noMultiLvlLbl val="0"/>
      </c:catAx>
      <c:valAx>
        <c:axId val="131215744"/>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131213952"/>
        <c:crosses val="autoZero"/>
        <c:crossBetween val="between"/>
      </c:valAx>
    </c:plotArea>
    <c:legend>
      <c:legendPos val="r"/>
      <c:layout>
        <c:manualLayout>
          <c:xMode val="edge"/>
          <c:yMode val="edge"/>
          <c:x val="0.87726276705962902"/>
          <c:y val="0.38349876272527"/>
          <c:w val="0.11264479013726"/>
          <c:h val="0.4746955583215469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47384439740401"/>
          <c:y val="4.7075354866308497E-2"/>
          <c:w val="0.82532125972818704"/>
          <c:h val="0.83732913229167905"/>
        </c:manualLayout>
      </c:layout>
      <c:barChart>
        <c:barDir val="col"/>
        <c:grouping val="clustered"/>
        <c:varyColors val="0"/>
        <c:ser>
          <c:idx val="0"/>
          <c:order val="0"/>
          <c:tx>
            <c:strRef>
              <c:f>Summary!$B$346</c:f>
              <c:strCache>
                <c:ptCount val="1"/>
                <c:pt idx="0">
                  <c:v>100G</c:v>
                </c:pt>
              </c:strCache>
            </c:strRef>
          </c:tx>
          <c:invertIfNegative val="0"/>
          <c:cat>
            <c:numRef>
              <c:f>Summary!$C$342:$M$342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Summary!$C$346:$M$346</c:f>
              <c:numCache>
                <c:formatCode>_(* #,##0_);_(* \(#,##0\);_(* "-"??_);_(@_)</c:formatCode>
                <c:ptCount val="11"/>
                <c:pt idx="0">
                  <c:v>86832</c:v>
                </c:pt>
                <c:pt idx="1">
                  <c:v>110000</c:v>
                </c:pt>
                <c:pt idx="2">
                  <c:v>138000</c:v>
                </c:pt>
              </c:numCache>
            </c:numRef>
          </c:val>
          <c:extLst>
            <c:ext xmlns:c16="http://schemas.microsoft.com/office/drawing/2014/chart" uri="{C3380CC4-5D6E-409C-BE32-E72D297353CC}">
              <c16:uniqueId val="{00000000-967E-B247-A56E-89C14D4DAF76}"/>
            </c:ext>
          </c:extLst>
        </c:ser>
        <c:ser>
          <c:idx val="1"/>
          <c:order val="1"/>
          <c:tx>
            <c:strRef>
              <c:f>Summary!$B$347</c:f>
              <c:strCache>
                <c:ptCount val="1"/>
                <c:pt idx="0">
                  <c:v>200G</c:v>
                </c:pt>
              </c:strCache>
            </c:strRef>
          </c:tx>
          <c:invertIfNegative val="0"/>
          <c:cat>
            <c:numRef>
              <c:f>Summary!$C$342:$M$342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Summary!$C$347:$M$347</c:f>
              <c:numCache>
                <c:formatCode>_(* #,##0_);_(* \(#,##0\);_(* "-"??_);_(@_)</c:formatCode>
                <c:ptCount val="11"/>
                <c:pt idx="0">
                  <c:v>0</c:v>
                </c:pt>
                <c:pt idx="1">
                  <c:v>2000</c:v>
                </c:pt>
                <c:pt idx="2">
                  <c:v>13000</c:v>
                </c:pt>
              </c:numCache>
            </c:numRef>
          </c:val>
          <c:extLst>
            <c:ext xmlns:c16="http://schemas.microsoft.com/office/drawing/2014/chart" uri="{C3380CC4-5D6E-409C-BE32-E72D297353CC}">
              <c16:uniqueId val="{00000001-967E-B247-A56E-89C14D4DAF76}"/>
            </c:ext>
          </c:extLst>
        </c:ser>
        <c:ser>
          <c:idx val="2"/>
          <c:order val="2"/>
          <c:tx>
            <c:strRef>
              <c:f>Summary!$B$348</c:f>
              <c:strCache>
                <c:ptCount val="1"/>
                <c:pt idx="0">
                  <c:v>400G</c:v>
                </c:pt>
              </c:strCache>
            </c:strRef>
          </c:tx>
          <c:invertIfNegative val="0"/>
          <c:cat>
            <c:numRef>
              <c:f>Summary!$C$342:$M$342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Summary!$C$348:$M$348</c:f>
              <c:numCache>
                <c:formatCode>_(* #,##0_);_(* \(#,##0\);_(* "-"??_);_(@_)</c:formatCode>
                <c:ptCount val="11"/>
                <c:pt idx="0">
                  <c:v>0</c:v>
                </c:pt>
                <c:pt idx="1">
                  <c:v>0</c:v>
                </c:pt>
                <c:pt idx="2">
                  <c:v>0</c:v>
                </c:pt>
              </c:numCache>
            </c:numRef>
          </c:val>
          <c:extLst>
            <c:ext xmlns:c16="http://schemas.microsoft.com/office/drawing/2014/chart" uri="{C3380CC4-5D6E-409C-BE32-E72D297353CC}">
              <c16:uniqueId val="{00000002-967E-B247-A56E-89C14D4DAF76}"/>
            </c:ext>
          </c:extLst>
        </c:ser>
        <c:dLbls>
          <c:showLegendKey val="0"/>
          <c:showVal val="0"/>
          <c:showCatName val="0"/>
          <c:showSerName val="0"/>
          <c:showPercent val="0"/>
          <c:showBubbleSize val="0"/>
        </c:dLbls>
        <c:gapWidth val="150"/>
        <c:axId val="131263872"/>
        <c:axId val="130950272"/>
      </c:barChart>
      <c:catAx>
        <c:axId val="131263872"/>
        <c:scaling>
          <c:orientation val="minMax"/>
        </c:scaling>
        <c:delete val="0"/>
        <c:axPos val="b"/>
        <c:numFmt formatCode="General" sourceLinked="1"/>
        <c:majorTickMark val="out"/>
        <c:minorTickMark val="none"/>
        <c:tickLblPos val="nextTo"/>
        <c:txPr>
          <a:bodyPr/>
          <a:lstStyle/>
          <a:p>
            <a:pPr>
              <a:defRPr sz="1200" b="1"/>
            </a:pPr>
            <a:endParaRPr lang="en-US"/>
          </a:p>
        </c:txPr>
        <c:crossAx val="130950272"/>
        <c:crosses val="autoZero"/>
        <c:auto val="1"/>
        <c:lblAlgn val="ctr"/>
        <c:lblOffset val="100"/>
        <c:noMultiLvlLbl val="0"/>
      </c:catAx>
      <c:valAx>
        <c:axId val="130950272"/>
        <c:scaling>
          <c:orientation val="minMax"/>
          <c:min val="0"/>
        </c:scaling>
        <c:delete val="0"/>
        <c:axPos val="l"/>
        <c:majorGridlines/>
        <c:title>
          <c:tx>
            <c:rich>
              <a:bodyPr rot="-5400000" vert="horz"/>
              <a:lstStyle/>
              <a:p>
                <a:pPr>
                  <a:defRPr sz="1200"/>
                </a:pPr>
                <a:r>
                  <a:rPr lang="en-US" sz="1200"/>
                  <a:t>Annual Port Shipments</a:t>
                </a:r>
              </a:p>
            </c:rich>
          </c:tx>
          <c:layout>
            <c:manualLayout>
              <c:xMode val="edge"/>
              <c:yMode val="edge"/>
              <c:x val="1.42398748682626E-2"/>
              <c:y val="0.234403533644577"/>
            </c:manualLayout>
          </c:layout>
          <c:overlay val="0"/>
        </c:title>
        <c:numFmt formatCode="_(* #,##0_);_(* \(#,##0\);_(* &quot;-&quot;??_);_(@_)" sourceLinked="1"/>
        <c:majorTickMark val="out"/>
        <c:minorTickMark val="none"/>
        <c:tickLblPos val="nextTo"/>
        <c:txPr>
          <a:bodyPr/>
          <a:lstStyle/>
          <a:p>
            <a:pPr>
              <a:defRPr sz="1100"/>
            </a:pPr>
            <a:endParaRPr lang="en-US"/>
          </a:p>
        </c:txPr>
        <c:crossAx val="131263872"/>
        <c:crosses val="autoZero"/>
        <c:crossBetween val="between"/>
      </c:valAx>
    </c:plotArea>
    <c:legend>
      <c:legendPos val="r"/>
      <c:layout>
        <c:manualLayout>
          <c:xMode val="edge"/>
          <c:yMode val="edge"/>
          <c:x val="0.160954575931465"/>
          <c:y val="7.3091606797182504E-2"/>
          <c:w val="0.10865020378123499"/>
          <c:h val="0.38768562809643797"/>
        </c:manualLayout>
      </c:layout>
      <c:overlay val="0"/>
      <c:spPr>
        <a:solidFill>
          <a:schemeClr val="bg1"/>
        </a:solidFill>
        <a:ln>
          <a:solidFill>
            <a:schemeClr val="bg1">
              <a:lumMod val="50000"/>
            </a:schemeClr>
          </a:solidFill>
        </a:ln>
      </c:spPr>
      <c:txPr>
        <a:bodyPr/>
        <a:lstStyle/>
        <a:p>
          <a:pPr>
            <a:defRPr sz="1100"/>
          </a:pPr>
          <a:endParaRPr lang="en-US"/>
        </a:p>
      </c:txPr>
    </c:legend>
    <c:plotVisOnly val="1"/>
    <c:dispBlanksAs val="gap"/>
    <c:showDLblsOverMax val="0"/>
  </c:chart>
  <c:printSettings>
    <c:headerFooter/>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Transceiver shipments by segment</a:t>
            </a:r>
          </a:p>
        </c:rich>
      </c:tx>
      <c:layout>
        <c:manualLayout>
          <c:xMode val="edge"/>
          <c:yMode val="edge"/>
          <c:x val="0.17466957326291499"/>
          <c:y val="1.16828931627018E-2"/>
        </c:manualLayout>
      </c:layout>
      <c:overlay val="1"/>
    </c:title>
    <c:autoTitleDeleted val="0"/>
    <c:plotArea>
      <c:layout>
        <c:manualLayout>
          <c:layoutTarget val="inner"/>
          <c:xMode val="edge"/>
          <c:yMode val="edge"/>
          <c:x val="0.21411388883506299"/>
          <c:y val="0.10998592993299799"/>
          <c:w val="0.74876455721431601"/>
          <c:h val="0.77027683397274904"/>
        </c:manualLayout>
      </c:layout>
      <c:lineChart>
        <c:grouping val="standard"/>
        <c:varyColors val="0"/>
        <c:ser>
          <c:idx val="0"/>
          <c:order val="0"/>
          <c:tx>
            <c:strRef>
              <c:f>Summary!$B$135</c:f>
              <c:strCache>
                <c:ptCount val="1"/>
                <c:pt idx="0">
                  <c:v>CWDM / DWDM</c:v>
                </c:pt>
              </c:strCache>
            </c:strRef>
          </c:tx>
          <c:cat>
            <c:numRef>
              <c:f>Summary!$C$131:$M$131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Summary!$C$135:$M$135</c:f>
              <c:numCache>
                <c:formatCode>_(* #,##0_);_(* \(#,##0\);_(* "-"??_);_(@_)</c:formatCode>
                <c:ptCount val="11"/>
                <c:pt idx="0">
                  <c:v>319019.58441593405</c:v>
                </c:pt>
                <c:pt idx="1">
                  <c:v>264151.02793166554</c:v>
                </c:pt>
                <c:pt idx="2">
                  <c:v>256739.86108003865</c:v>
                </c:pt>
              </c:numCache>
            </c:numRef>
          </c:val>
          <c:smooth val="1"/>
          <c:extLst>
            <c:ext xmlns:c16="http://schemas.microsoft.com/office/drawing/2014/chart" uri="{C3380CC4-5D6E-409C-BE32-E72D297353CC}">
              <c16:uniqueId val="{00000000-11E5-2F47-8B59-7A32CDC78815}"/>
            </c:ext>
          </c:extLst>
        </c:ser>
        <c:ser>
          <c:idx val="1"/>
          <c:order val="1"/>
          <c:tx>
            <c:strRef>
              <c:f>Summary!$B$137</c:f>
              <c:strCache>
                <c:ptCount val="1"/>
                <c:pt idx="0">
                  <c:v>Wireless backhaul</c:v>
                </c:pt>
              </c:strCache>
            </c:strRef>
          </c:tx>
          <c:cat>
            <c:numRef>
              <c:f>Summary!$C$131:$M$131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Summary!$C$137:$M$137</c:f>
              <c:numCache>
                <c:formatCode>_(* #,##0_);_(* \(#,##0\);_(* "-"??_);_(@_)</c:formatCode>
                <c:ptCount val="11"/>
                <c:pt idx="0">
                  <c:v>320980.17013724998</c:v>
                </c:pt>
                <c:pt idx="1">
                  <c:v>543319.73713999998</c:v>
                </c:pt>
                <c:pt idx="2">
                  <c:v>618821.13461538462</c:v>
                </c:pt>
              </c:numCache>
            </c:numRef>
          </c:val>
          <c:smooth val="0"/>
          <c:extLst>
            <c:ext xmlns:c16="http://schemas.microsoft.com/office/drawing/2014/chart" uri="{C3380CC4-5D6E-409C-BE32-E72D297353CC}">
              <c16:uniqueId val="{00000000-EEA1-CC44-BB7A-0EF7433185AB}"/>
            </c:ext>
          </c:extLst>
        </c:ser>
        <c:dLbls>
          <c:showLegendKey val="0"/>
          <c:showVal val="0"/>
          <c:showCatName val="0"/>
          <c:showSerName val="0"/>
          <c:showPercent val="0"/>
          <c:showBubbleSize val="0"/>
        </c:dLbls>
        <c:marker val="1"/>
        <c:smooth val="0"/>
        <c:axId val="130964096"/>
        <c:axId val="130965888"/>
      </c:lineChart>
      <c:catAx>
        <c:axId val="130964096"/>
        <c:scaling>
          <c:orientation val="minMax"/>
        </c:scaling>
        <c:delete val="0"/>
        <c:axPos val="b"/>
        <c:numFmt formatCode="General" sourceLinked="1"/>
        <c:majorTickMark val="out"/>
        <c:minorTickMark val="none"/>
        <c:tickLblPos val="nextTo"/>
        <c:txPr>
          <a:bodyPr/>
          <a:lstStyle/>
          <a:p>
            <a:pPr>
              <a:defRPr sz="1200" b="0"/>
            </a:pPr>
            <a:endParaRPr lang="en-US"/>
          </a:p>
        </c:txPr>
        <c:crossAx val="130965888"/>
        <c:crosses val="autoZero"/>
        <c:auto val="1"/>
        <c:lblAlgn val="ctr"/>
        <c:lblOffset val="100"/>
        <c:noMultiLvlLbl val="1"/>
      </c:catAx>
      <c:valAx>
        <c:axId val="130965888"/>
        <c:scaling>
          <c:orientation val="minMax"/>
          <c:min val="0"/>
        </c:scaling>
        <c:delete val="0"/>
        <c:axPos val="l"/>
        <c:majorGridlines/>
        <c:title>
          <c:tx>
            <c:rich>
              <a:bodyPr rot="-5400000" vert="horz"/>
              <a:lstStyle/>
              <a:p>
                <a:pPr>
                  <a:defRPr sz="1600"/>
                </a:pPr>
                <a:r>
                  <a:rPr lang="en-US" sz="1600"/>
                  <a:t>Shipments</a:t>
                </a:r>
              </a:p>
            </c:rich>
          </c:tx>
          <c:layout>
            <c:manualLayout>
              <c:xMode val="edge"/>
              <c:yMode val="edge"/>
              <c:x val="2.1594723176963398E-2"/>
              <c:y val="0.392907621011298"/>
            </c:manualLayout>
          </c:layout>
          <c:overlay val="0"/>
        </c:title>
        <c:numFmt formatCode="_(* #,##0_);_(* \(#,##0\);_(* &quot;-&quot;??_);_(@_)" sourceLinked="1"/>
        <c:majorTickMark val="out"/>
        <c:minorTickMark val="none"/>
        <c:tickLblPos val="nextTo"/>
        <c:txPr>
          <a:bodyPr/>
          <a:lstStyle/>
          <a:p>
            <a:pPr>
              <a:defRPr sz="1400" b="0"/>
            </a:pPr>
            <a:endParaRPr lang="en-US"/>
          </a:p>
        </c:txPr>
        <c:crossAx val="130964096"/>
        <c:crosses val="autoZero"/>
        <c:crossBetween val="between"/>
      </c:valAx>
    </c:plotArea>
    <c:legend>
      <c:legendPos val="t"/>
      <c:layout>
        <c:manualLayout>
          <c:xMode val="edge"/>
          <c:yMode val="edge"/>
          <c:x val="0.21829663456298501"/>
          <c:y val="0.12559110149904401"/>
          <c:w val="0.70278069780019592"/>
          <c:h val="6.5945192295492894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Ethernet transceivers, China units by segments</a:t>
            </a:r>
            <a:endParaRPr lang="en-US">
              <a:effectLst/>
            </a:endParaRPr>
          </a:p>
        </c:rich>
      </c:tx>
      <c:layout>
        <c:manualLayout>
          <c:xMode val="edge"/>
          <c:yMode val="edge"/>
          <c:x val="0.31265009044499498"/>
          <c:y val="2.69295442545711E-2"/>
        </c:manualLayout>
      </c:layout>
      <c:overlay val="1"/>
    </c:title>
    <c:autoTitleDeleted val="0"/>
    <c:plotArea>
      <c:layout>
        <c:manualLayout>
          <c:layoutTarget val="inner"/>
          <c:xMode val="edge"/>
          <c:yMode val="edge"/>
          <c:x val="0.16647973881313599"/>
          <c:y val="0.10285283534174"/>
          <c:w val="0.79315701669717342"/>
          <c:h val="0.80933840259032497"/>
        </c:manualLayout>
      </c:layout>
      <c:barChart>
        <c:barDir val="col"/>
        <c:grouping val="stacked"/>
        <c:varyColors val="0"/>
        <c:ser>
          <c:idx val="0"/>
          <c:order val="0"/>
          <c:tx>
            <c:strRef>
              <c:f>Summary!$B$672</c:f>
              <c:strCache>
                <c:ptCount val="1"/>
                <c:pt idx="0">
                  <c:v>Cloud</c:v>
                </c:pt>
              </c:strCache>
            </c:strRef>
          </c:tx>
          <c:invertIfNegative val="0"/>
          <c:cat>
            <c:numRef>
              <c:f>Summary!$C$671:$M$671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Summary!$C$672:$M$672</c:f>
              <c:numCache>
                <c:formatCode>_(* #,##0_);_(* \(#,##0\);_(* "-"??_);_(@_)</c:formatCode>
                <c:ptCount val="11"/>
                <c:pt idx="0">
                  <c:v>2253856.8049489926</c:v>
                </c:pt>
                <c:pt idx="1">
                  <c:v>2735800.913568269</c:v>
                </c:pt>
                <c:pt idx="2">
                  <c:v>3905395.9293613262</c:v>
                </c:pt>
              </c:numCache>
            </c:numRef>
          </c:val>
          <c:extLst>
            <c:ext xmlns:c16="http://schemas.microsoft.com/office/drawing/2014/chart" uri="{C3380CC4-5D6E-409C-BE32-E72D297353CC}">
              <c16:uniqueId val="{00000000-ABBB-8642-86E1-DC3A6D2F3153}"/>
            </c:ext>
          </c:extLst>
        </c:ser>
        <c:ser>
          <c:idx val="1"/>
          <c:order val="1"/>
          <c:tx>
            <c:strRef>
              <c:f>Summary!$B$673</c:f>
              <c:strCache>
                <c:ptCount val="1"/>
                <c:pt idx="0">
                  <c:v>Telecom</c:v>
                </c:pt>
              </c:strCache>
            </c:strRef>
          </c:tx>
          <c:spPr>
            <a:solidFill>
              <a:schemeClr val="accent2"/>
            </a:solidFill>
          </c:spPr>
          <c:invertIfNegative val="0"/>
          <c:cat>
            <c:numRef>
              <c:f>Summary!$C$671:$M$671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Summary!$C$673:$M$673</c:f>
              <c:numCache>
                <c:formatCode>_(* #,##0_);_(* \(#,##0\);_(* "-"??_);_(@_)</c:formatCode>
                <c:ptCount val="11"/>
                <c:pt idx="0">
                  <c:v>1585935.0581973381</c:v>
                </c:pt>
                <c:pt idx="1">
                  <c:v>1309796.6897407766</c:v>
                </c:pt>
                <c:pt idx="2">
                  <c:v>1698392.394417647</c:v>
                </c:pt>
              </c:numCache>
            </c:numRef>
          </c:val>
          <c:extLst>
            <c:ext xmlns:c16="http://schemas.microsoft.com/office/drawing/2014/chart" uri="{C3380CC4-5D6E-409C-BE32-E72D297353CC}">
              <c16:uniqueId val="{00000001-ABBB-8642-86E1-DC3A6D2F3153}"/>
            </c:ext>
          </c:extLst>
        </c:ser>
        <c:ser>
          <c:idx val="2"/>
          <c:order val="2"/>
          <c:tx>
            <c:strRef>
              <c:f>Summary!$B$674</c:f>
              <c:strCache>
                <c:ptCount val="1"/>
                <c:pt idx="0">
                  <c:v>Enterprise</c:v>
                </c:pt>
              </c:strCache>
            </c:strRef>
          </c:tx>
          <c:invertIfNegative val="0"/>
          <c:cat>
            <c:numRef>
              <c:f>Summary!$C$671:$M$671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Summary!$C$674:$M$674</c:f>
              <c:numCache>
                <c:formatCode>_(* #,##0_);_(* \(#,##0\);_(* "-"??_);_(@_)</c:formatCode>
                <c:ptCount val="11"/>
                <c:pt idx="0">
                  <c:v>3482547.6659793793</c:v>
                </c:pt>
                <c:pt idx="1">
                  <c:v>3733047.842205544</c:v>
                </c:pt>
                <c:pt idx="2">
                  <c:v>4659864.6080663819</c:v>
                </c:pt>
              </c:numCache>
            </c:numRef>
          </c:val>
          <c:extLst>
            <c:ext xmlns:c16="http://schemas.microsoft.com/office/drawing/2014/chart" uri="{C3380CC4-5D6E-409C-BE32-E72D297353CC}">
              <c16:uniqueId val="{00000000-2CF4-E345-9E4F-E9DA868E7A36}"/>
            </c:ext>
          </c:extLst>
        </c:ser>
        <c:dLbls>
          <c:showLegendKey val="0"/>
          <c:showVal val="0"/>
          <c:showCatName val="0"/>
          <c:showSerName val="0"/>
          <c:showPercent val="0"/>
          <c:showBubbleSize val="0"/>
        </c:dLbls>
        <c:gapWidth val="150"/>
        <c:overlap val="100"/>
        <c:axId val="131095936"/>
        <c:axId val="131101824"/>
      </c:barChart>
      <c:catAx>
        <c:axId val="131095936"/>
        <c:scaling>
          <c:orientation val="minMax"/>
        </c:scaling>
        <c:delete val="0"/>
        <c:axPos val="b"/>
        <c:numFmt formatCode="General" sourceLinked="1"/>
        <c:majorTickMark val="out"/>
        <c:minorTickMark val="none"/>
        <c:tickLblPos val="nextTo"/>
        <c:txPr>
          <a:bodyPr/>
          <a:lstStyle/>
          <a:p>
            <a:pPr>
              <a:defRPr sz="1400" b="1"/>
            </a:pPr>
            <a:endParaRPr lang="en-US"/>
          </a:p>
        </c:txPr>
        <c:crossAx val="131101824"/>
        <c:crosses val="autoZero"/>
        <c:auto val="1"/>
        <c:lblAlgn val="ctr"/>
        <c:lblOffset val="100"/>
        <c:noMultiLvlLbl val="0"/>
      </c:catAx>
      <c:valAx>
        <c:axId val="131101824"/>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131095936"/>
        <c:crosses val="autoZero"/>
        <c:crossBetween val="between"/>
      </c:valAx>
    </c:plotArea>
    <c:legend>
      <c:legendPos val="t"/>
      <c:layout>
        <c:manualLayout>
          <c:xMode val="edge"/>
          <c:yMode val="edge"/>
          <c:x val="0.40256121655458726"/>
          <c:y val="0.1069297193894734"/>
          <c:w val="0.32183124474370634"/>
          <c:h val="6.1267992819711438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Ethernet transceivers, China sales by applications</a:t>
            </a:r>
            <a:endParaRPr lang="en-US">
              <a:effectLst/>
            </a:endParaRPr>
          </a:p>
        </c:rich>
      </c:tx>
      <c:overlay val="1"/>
    </c:title>
    <c:autoTitleDeleted val="0"/>
    <c:plotArea>
      <c:layout>
        <c:manualLayout>
          <c:layoutTarget val="inner"/>
          <c:xMode val="edge"/>
          <c:yMode val="edge"/>
          <c:x val="0.13422972415284901"/>
          <c:y val="9.9681617634863398E-2"/>
          <c:w val="0.82656601803016594"/>
          <c:h val="0.8166724142499"/>
        </c:manualLayout>
      </c:layout>
      <c:barChart>
        <c:barDir val="col"/>
        <c:grouping val="stacked"/>
        <c:varyColors val="0"/>
        <c:ser>
          <c:idx val="0"/>
          <c:order val="0"/>
          <c:tx>
            <c:strRef>
              <c:f>Summary!$O$672</c:f>
              <c:strCache>
                <c:ptCount val="1"/>
                <c:pt idx="0">
                  <c:v>Cloud</c:v>
                </c:pt>
              </c:strCache>
            </c:strRef>
          </c:tx>
          <c:invertIfNegative val="0"/>
          <c:cat>
            <c:numRef>
              <c:f>Summary!$P$671:$Z$671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Summary!$P$672:$Z$672</c:f>
              <c:numCache>
                <c:formatCode>_("$"* #,##0_);_("$"* \(#,##0\);_("$"* "-"??_);_(@_)</c:formatCode>
                <c:ptCount val="11"/>
                <c:pt idx="0">
                  <c:v>135.32144375489958</c:v>
                </c:pt>
                <c:pt idx="1">
                  <c:v>184.23082016409973</c:v>
                </c:pt>
                <c:pt idx="2">
                  <c:v>284.66040279921566</c:v>
                </c:pt>
              </c:numCache>
            </c:numRef>
          </c:val>
          <c:extLst>
            <c:ext xmlns:c16="http://schemas.microsoft.com/office/drawing/2014/chart" uri="{C3380CC4-5D6E-409C-BE32-E72D297353CC}">
              <c16:uniqueId val="{00000000-CC43-CF40-BB67-D5CC6F9D9B3A}"/>
            </c:ext>
          </c:extLst>
        </c:ser>
        <c:ser>
          <c:idx val="1"/>
          <c:order val="1"/>
          <c:tx>
            <c:strRef>
              <c:f>Summary!$O$673</c:f>
              <c:strCache>
                <c:ptCount val="1"/>
                <c:pt idx="0">
                  <c:v>Telecom</c:v>
                </c:pt>
              </c:strCache>
            </c:strRef>
          </c:tx>
          <c:invertIfNegative val="0"/>
          <c:cat>
            <c:numRef>
              <c:f>Summary!$P$671:$Z$671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Summary!$P$673:$Z$673</c:f>
              <c:numCache>
                <c:formatCode>_("$"* #,##0_);_("$"* \(#,##0\);_("$"* "-"??_);_(@_)</c:formatCode>
                <c:ptCount val="11"/>
                <c:pt idx="0">
                  <c:v>344.28935688636057</c:v>
                </c:pt>
                <c:pt idx="1">
                  <c:v>221.69862551806125</c:v>
                </c:pt>
                <c:pt idx="2">
                  <c:v>171.40672155613427</c:v>
                </c:pt>
              </c:numCache>
            </c:numRef>
          </c:val>
          <c:extLst>
            <c:ext xmlns:c16="http://schemas.microsoft.com/office/drawing/2014/chart" uri="{C3380CC4-5D6E-409C-BE32-E72D297353CC}">
              <c16:uniqueId val="{00000001-CC43-CF40-BB67-D5CC6F9D9B3A}"/>
            </c:ext>
          </c:extLst>
        </c:ser>
        <c:ser>
          <c:idx val="2"/>
          <c:order val="2"/>
          <c:tx>
            <c:strRef>
              <c:f>Summary!$O$674</c:f>
              <c:strCache>
                <c:ptCount val="1"/>
                <c:pt idx="0">
                  <c:v>Enterprise</c:v>
                </c:pt>
              </c:strCache>
            </c:strRef>
          </c:tx>
          <c:invertIfNegative val="0"/>
          <c:cat>
            <c:numRef>
              <c:f>Summary!$P$671:$Z$671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Summary!$P$674:$Z$674</c:f>
              <c:numCache>
                <c:formatCode>_("$"* #,##0_);_("$"* \(#,##0\);_("$"* "-"??_);_(@_)</c:formatCode>
                <c:ptCount val="11"/>
                <c:pt idx="0">
                  <c:v>89.338509834696993</c:v>
                </c:pt>
                <c:pt idx="1">
                  <c:v>93.16825518020238</c:v>
                </c:pt>
                <c:pt idx="2">
                  <c:v>99.556873634297318</c:v>
                </c:pt>
              </c:numCache>
            </c:numRef>
          </c:val>
          <c:extLst>
            <c:ext xmlns:c16="http://schemas.microsoft.com/office/drawing/2014/chart" uri="{C3380CC4-5D6E-409C-BE32-E72D297353CC}">
              <c16:uniqueId val="{00000000-9E77-4A45-BEFA-2A8F726EC74A}"/>
            </c:ext>
          </c:extLst>
        </c:ser>
        <c:dLbls>
          <c:showLegendKey val="0"/>
          <c:showVal val="0"/>
          <c:showCatName val="0"/>
          <c:showSerName val="0"/>
          <c:showPercent val="0"/>
          <c:showBubbleSize val="0"/>
        </c:dLbls>
        <c:gapWidth val="150"/>
        <c:overlap val="100"/>
        <c:axId val="131137920"/>
        <c:axId val="131139456"/>
      </c:barChart>
      <c:catAx>
        <c:axId val="131137920"/>
        <c:scaling>
          <c:orientation val="minMax"/>
        </c:scaling>
        <c:delete val="0"/>
        <c:axPos val="b"/>
        <c:numFmt formatCode="General" sourceLinked="1"/>
        <c:majorTickMark val="out"/>
        <c:minorTickMark val="none"/>
        <c:tickLblPos val="nextTo"/>
        <c:txPr>
          <a:bodyPr/>
          <a:lstStyle/>
          <a:p>
            <a:pPr>
              <a:defRPr sz="1400" b="1"/>
            </a:pPr>
            <a:endParaRPr lang="en-US"/>
          </a:p>
        </c:txPr>
        <c:crossAx val="131139456"/>
        <c:crosses val="autoZero"/>
        <c:auto val="1"/>
        <c:lblAlgn val="ctr"/>
        <c:lblOffset val="100"/>
        <c:noMultiLvlLbl val="0"/>
      </c:catAx>
      <c:valAx>
        <c:axId val="131139456"/>
        <c:scaling>
          <c:orientation val="minMax"/>
          <c:max val="1400"/>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31137920"/>
        <c:crosses val="autoZero"/>
        <c:crossBetween val="between"/>
      </c:valAx>
    </c:plotArea>
    <c:legend>
      <c:legendPos val="t"/>
      <c:layout>
        <c:manualLayout>
          <c:xMode val="edge"/>
          <c:yMode val="edge"/>
          <c:x val="0.21531397824704857"/>
          <c:y val="0.14245389720521934"/>
          <c:w val="0.39869434582982005"/>
          <c:h val="0.18072021765368512"/>
        </c:manualLayout>
      </c:layout>
      <c:overlay val="0"/>
      <c:spPr>
        <a:solidFill>
          <a:schemeClr val="bg1"/>
        </a:solidFill>
        <a:ln>
          <a:solidFill>
            <a:schemeClr val="tx1">
              <a:lumMod val="65000"/>
              <a:lumOff val="35000"/>
            </a:schemeClr>
          </a:solidFill>
        </a:ln>
      </c:spPr>
      <c:txPr>
        <a:bodyPr/>
        <a:lstStyle/>
        <a:p>
          <a:pPr>
            <a:defRPr sz="1800" b="0"/>
          </a:pPr>
          <a:endParaRPr lang="en-US"/>
        </a:p>
      </c:txPr>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WDM ports - China percentage of global consumption</a:t>
            </a:r>
          </a:p>
        </c:rich>
      </c:tx>
      <c:overlay val="1"/>
    </c:title>
    <c:autoTitleDeleted val="0"/>
    <c:plotArea>
      <c:layout>
        <c:manualLayout>
          <c:layoutTarget val="inner"/>
          <c:xMode val="edge"/>
          <c:yMode val="edge"/>
          <c:x val="7.6478505832285187E-2"/>
          <c:y val="9.5604141529196454E-2"/>
          <c:w val="0.78298730164199937"/>
          <c:h val="0.81451592341836332"/>
        </c:manualLayout>
      </c:layout>
      <c:lineChart>
        <c:grouping val="standard"/>
        <c:varyColors val="0"/>
        <c:ser>
          <c:idx val="0"/>
          <c:order val="0"/>
          <c:tx>
            <c:strRef>
              <c:f>Summary!$B$317</c:f>
              <c:strCache>
                <c:ptCount val="1"/>
                <c:pt idx="0">
                  <c:v>100G</c:v>
                </c:pt>
              </c:strCache>
            </c:strRef>
          </c:tx>
          <c:cat>
            <c:numRef>
              <c:f>Summary!$C$316:$M$316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Summary!$C$317:$M$317</c:f>
              <c:numCache>
                <c:formatCode>0%</c:formatCode>
                <c:ptCount val="11"/>
                <c:pt idx="0">
                  <c:v>0.27822921740022044</c:v>
                </c:pt>
                <c:pt idx="1">
                  <c:v>0.31621098746942095</c:v>
                </c:pt>
                <c:pt idx="2">
                  <c:v>0.38655462184873951</c:v>
                </c:pt>
              </c:numCache>
            </c:numRef>
          </c:val>
          <c:smooth val="0"/>
          <c:extLst>
            <c:ext xmlns:c16="http://schemas.microsoft.com/office/drawing/2014/chart" uri="{C3380CC4-5D6E-409C-BE32-E72D297353CC}">
              <c16:uniqueId val="{00000000-44F5-F749-B0CE-BAEFE6197A87}"/>
            </c:ext>
          </c:extLst>
        </c:ser>
        <c:ser>
          <c:idx val="1"/>
          <c:order val="1"/>
          <c:tx>
            <c:strRef>
              <c:f>Summary!$B$318</c:f>
              <c:strCache>
                <c:ptCount val="1"/>
                <c:pt idx="0">
                  <c:v>200G</c:v>
                </c:pt>
              </c:strCache>
            </c:strRef>
          </c:tx>
          <c:cat>
            <c:numRef>
              <c:f>Summary!$C$316:$M$316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Summary!$C$318:$M$318</c:f>
              <c:numCache>
                <c:formatCode>0%</c:formatCode>
                <c:ptCount val="11"/>
                <c:pt idx="0">
                  <c:v>0</c:v>
                </c:pt>
                <c:pt idx="1">
                  <c:v>4.3956043956043959E-2</c:v>
                </c:pt>
                <c:pt idx="2">
                  <c:v>0.10655737704918032</c:v>
                </c:pt>
              </c:numCache>
            </c:numRef>
          </c:val>
          <c:smooth val="0"/>
          <c:extLst>
            <c:ext xmlns:c16="http://schemas.microsoft.com/office/drawing/2014/chart" uri="{C3380CC4-5D6E-409C-BE32-E72D297353CC}">
              <c16:uniqueId val="{00000001-44F5-F749-B0CE-BAEFE6197A87}"/>
            </c:ext>
          </c:extLst>
        </c:ser>
        <c:ser>
          <c:idx val="2"/>
          <c:order val="2"/>
          <c:tx>
            <c:strRef>
              <c:f>Summary!$B$319</c:f>
              <c:strCache>
                <c:ptCount val="1"/>
                <c:pt idx="0">
                  <c:v>400G </c:v>
                </c:pt>
              </c:strCache>
            </c:strRef>
          </c:tx>
          <c:cat>
            <c:numRef>
              <c:f>Summary!$C$316:$M$316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Summary!$C$319:$M$319</c:f>
              <c:numCache>
                <c:formatCode>0%</c:formatCode>
                <c:ptCount val="11"/>
                <c:pt idx="0">
                  <c:v>0</c:v>
                </c:pt>
                <c:pt idx="1">
                  <c:v>0</c:v>
                </c:pt>
                <c:pt idx="2">
                  <c:v>0</c:v>
                </c:pt>
              </c:numCache>
            </c:numRef>
          </c:val>
          <c:smooth val="0"/>
          <c:extLst>
            <c:ext xmlns:c16="http://schemas.microsoft.com/office/drawing/2014/chart" uri="{C3380CC4-5D6E-409C-BE32-E72D297353CC}">
              <c16:uniqueId val="{00000002-44F5-F749-B0CE-BAEFE6197A87}"/>
            </c:ext>
          </c:extLst>
        </c:ser>
        <c:ser>
          <c:idx val="3"/>
          <c:order val="3"/>
          <c:tx>
            <c:strRef>
              <c:f>Summary!$B$320</c:f>
              <c:strCache>
                <c:ptCount val="1"/>
                <c:pt idx="0">
                  <c:v>Total</c:v>
                </c:pt>
              </c:strCache>
            </c:strRef>
          </c:tx>
          <c:cat>
            <c:numRef>
              <c:f>Summary!$C$316:$M$316</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Summary!$C$320:$M$320</c:f>
              <c:numCache>
                <c:formatCode>0%</c:formatCode>
                <c:ptCount val="11"/>
                <c:pt idx="0">
                  <c:v>0.29874918492370284</c:v>
                </c:pt>
                <c:pt idx="1">
                  <c:v>0.29625127066227686</c:v>
                </c:pt>
                <c:pt idx="2">
                  <c:v>0.28145541532957946</c:v>
                </c:pt>
              </c:numCache>
            </c:numRef>
          </c:val>
          <c:smooth val="0"/>
          <c:extLst>
            <c:ext xmlns:c16="http://schemas.microsoft.com/office/drawing/2014/chart" uri="{C3380CC4-5D6E-409C-BE32-E72D297353CC}">
              <c16:uniqueId val="{00000003-44F5-F749-B0CE-BAEFE6197A87}"/>
            </c:ext>
          </c:extLst>
        </c:ser>
        <c:dLbls>
          <c:showLegendKey val="0"/>
          <c:showVal val="0"/>
          <c:showCatName val="0"/>
          <c:showSerName val="0"/>
          <c:showPercent val="0"/>
          <c:showBubbleSize val="0"/>
        </c:dLbls>
        <c:marker val="1"/>
        <c:smooth val="0"/>
        <c:axId val="131172992"/>
        <c:axId val="131178880"/>
      </c:lineChart>
      <c:catAx>
        <c:axId val="131172992"/>
        <c:scaling>
          <c:orientation val="minMax"/>
        </c:scaling>
        <c:delete val="0"/>
        <c:axPos val="b"/>
        <c:numFmt formatCode="General" sourceLinked="1"/>
        <c:majorTickMark val="out"/>
        <c:minorTickMark val="none"/>
        <c:tickLblPos val="nextTo"/>
        <c:txPr>
          <a:bodyPr/>
          <a:lstStyle/>
          <a:p>
            <a:pPr algn="ctr">
              <a:defRPr lang="en-US" sz="1400" b="1" i="0" u="none" strike="noStrike" kern="1200" baseline="0">
                <a:solidFill>
                  <a:sysClr val="windowText" lastClr="000000"/>
                </a:solidFill>
                <a:latin typeface="+mn-lt"/>
                <a:ea typeface="+mn-ea"/>
                <a:cs typeface="+mn-cs"/>
              </a:defRPr>
            </a:pPr>
            <a:endParaRPr lang="en-US"/>
          </a:p>
        </c:txPr>
        <c:crossAx val="131178880"/>
        <c:crosses val="autoZero"/>
        <c:auto val="1"/>
        <c:lblAlgn val="ctr"/>
        <c:lblOffset val="100"/>
        <c:noMultiLvlLbl val="0"/>
      </c:catAx>
      <c:valAx>
        <c:axId val="131178880"/>
        <c:scaling>
          <c:orientation val="minMax"/>
        </c:scaling>
        <c:delete val="0"/>
        <c:axPos val="l"/>
        <c:majorGridlines/>
        <c:numFmt formatCode="0%" sourceLinked="1"/>
        <c:majorTickMark val="out"/>
        <c:minorTickMark val="none"/>
        <c:tickLblPos val="nextTo"/>
        <c:txPr>
          <a:bodyPr/>
          <a:lstStyle/>
          <a:p>
            <a:pPr algn="ctr">
              <a:defRPr lang="en-US" sz="1400" b="0" i="0" u="none" strike="noStrike" kern="1200" baseline="0">
                <a:solidFill>
                  <a:sysClr val="windowText" lastClr="000000"/>
                </a:solidFill>
                <a:latin typeface="+mn-lt"/>
                <a:ea typeface="+mn-ea"/>
                <a:cs typeface="+mn-cs"/>
              </a:defRPr>
            </a:pPr>
            <a:endParaRPr lang="en-US"/>
          </a:p>
        </c:txPr>
        <c:crossAx val="131172992"/>
        <c:crosses val="autoZero"/>
        <c:crossBetween val="between"/>
      </c:valAx>
    </c:plotArea>
    <c:legend>
      <c:legendPos val="r"/>
      <c:layout>
        <c:manualLayout>
          <c:xMode val="edge"/>
          <c:yMode val="edge"/>
          <c:x val="0.87697127793380314"/>
          <c:y val="0.27627860332674287"/>
          <c:w val="0.11077489274453385"/>
          <c:h val="0.42530235242048647"/>
        </c:manualLayout>
      </c:layout>
      <c:overlay val="0"/>
      <c:txPr>
        <a:bodyPr/>
        <a:lstStyle/>
        <a:p>
          <a:pPr>
            <a:defRPr lang="en-US"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61255989489614"/>
          <c:y val="7.8616245512626096E-2"/>
          <c:w val="0.78508701939137937"/>
          <c:h val="0.833574992419439"/>
        </c:manualLayout>
      </c:layout>
      <c:barChart>
        <c:barDir val="col"/>
        <c:grouping val="stacked"/>
        <c:varyColors val="0"/>
        <c:ser>
          <c:idx val="0"/>
          <c:order val="0"/>
          <c:tx>
            <c:strRef>
              <c:f>Summary!$B$574</c:f>
              <c:strCache>
                <c:ptCount val="1"/>
                <c:pt idx="0">
                  <c:v>China</c:v>
                </c:pt>
              </c:strCache>
            </c:strRef>
          </c:tx>
          <c:invertIfNegative val="0"/>
          <c:cat>
            <c:numRef>
              <c:f>Summary!$C$573:$M$573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Summary!$C$574:$M$574</c:f>
              <c:numCache>
                <c:formatCode>_(* #,##0_);_(* \(#,##0\);_(* "-"??_);_(@_)</c:formatCode>
                <c:ptCount val="11"/>
                <c:pt idx="0">
                  <c:v>320980.17013724998</c:v>
                </c:pt>
                <c:pt idx="1">
                  <c:v>543319.73713999998</c:v>
                </c:pt>
                <c:pt idx="2">
                  <c:v>618821.13461538462</c:v>
                </c:pt>
              </c:numCache>
            </c:numRef>
          </c:val>
          <c:extLst>
            <c:ext xmlns:c16="http://schemas.microsoft.com/office/drawing/2014/chart" uri="{C3380CC4-5D6E-409C-BE32-E72D297353CC}">
              <c16:uniqueId val="{00000000-2723-5D45-B254-3C9A988FF969}"/>
            </c:ext>
          </c:extLst>
        </c:ser>
        <c:ser>
          <c:idx val="1"/>
          <c:order val="1"/>
          <c:tx>
            <c:strRef>
              <c:f>Summary!$B$575</c:f>
              <c:strCache>
                <c:ptCount val="1"/>
                <c:pt idx="0">
                  <c:v>Rest of World</c:v>
                </c:pt>
              </c:strCache>
            </c:strRef>
          </c:tx>
          <c:spPr>
            <a:solidFill>
              <a:schemeClr val="accent2"/>
            </a:solidFill>
          </c:spPr>
          <c:invertIfNegative val="0"/>
          <c:cat>
            <c:numRef>
              <c:f>Summary!$C$573:$M$573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Summary!$C$575:$M$575</c:f>
              <c:numCache>
                <c:formatCode>_(* #,##0_);_(* \(#,##0\);_(* "-"??_);_(@_)</c:formatCode>
                <c:ptCount val="11"/>
                <c:pt idx="0">
                  <c:v>936230.01560775004</c:v>
                </c:pt>
                <c:pt idx="1">
                  <c:v>733574.95706000004</c:v>
                </c:pt>
                <c:pt idx="2">
                  <c:v>770916.55769230763</c:v>
                </c:pt>
              </c:numCache>
            </c:numRef>
          </c:val>
          <c:extLst>
            <c:ext xmlns:c16="http://schemas.microsoft.com/office/drawing/2014/chart" uri="{C3380CC4-5D6E-409C-BE32-E72D297353CC}">
              <c16:uniqueId val="{00000001-2723-5D45-B254-3C9A988FF969}"/>
            </c:ext>
          </c:extLst>
        </c:ser>
        <c:dLbls>
          <c:showLegendKey val="0"/>
          <c:showVal val="0"/>
          <c:showCatName val="0"/>
          <c:showSerName val="0"/>
          <c:showPercent val="0"/>
          <c:showBubbleSize val="0"/>
        </c:dLbls>
        <c:gapWidth val="150"/>
        <c:overlap val="100"/>
        <c:axId val="131549056"/>
        <c:axId val="131550592"/>
      </c:barChart>
      <c:catAx>
        <c:axId val="131549056"/>
        <c:scaling>
          <c:orientation val="minMax"/>
        </c:scaling>
        <c:delete val="0"/>
        <c:axPos val="b"/>
        <c:numFmt formatCode="General" sourceLinked="1"/>
        <c:majorTickMark val="out"/>
        <c:minorTickMark val="none"/>
        <c:tickLblPos val="nextTo"/>
        <c:txPr>
          <a:bodyPr/>
          <a:lstStyle/>
          <a:p>
            <a:pPr>
              <a:defRPr sz="1400" b="0"/>
            </a:pPr>
            <a:endParaRPr lang="en-US"/>
          </a:p>
        </c:txPr>
        <c:crossAx val="131550592"/>
        <c:crosses val="autoZero"/>
        <c:auto val="1"/>
        <c:lblAlgn val="ctr"/>
        <c:lblOffset val="100"/>
        <c:noMultiLvlLbl val="0"/>
      </c:catAx>
      <c:valAx>
        <c:axId val="131550592"/>
        <c:scaling>
          <c:orientation val="minMax"/>
        </c:scaling>
        <c:delete val="0"/>
        <c:axPos val="l"/>
        <c:majorGridlines/>
        <c:title>
          <c:tx>
            <c:rich>
              <a:bodyPr rot="-5400000" vert="horz"/>
              <a:lstStyle/>
              <a:p>
                <a:pPr>
                  <a:defRPr sz="1600" b="1"/>
                </a:pPr>
                <a:r>
                  <a:rPr lang="en-US" sz="1600" b="1"/>
                  <a:t>Units</a:t>
                </a:r>
              </a:p>
            </c:rich>
          </c:tx>
          <c:layout>
            <c:manualLayout>
              <c:xMode val="edge"/>
              <c:yMode val="edge"/>
              <c:x val="1.2101389715159692E-2"/>
              <c:y val="0.42926032811635262"/>
            </c:manualLayout>
          </c:layout>
          <c:overlay val="0"/>
        </c:title>
        <c:numFmt formatCode="_(* #,##0_);_(* \(#,##0\);_(* &quot;-&quot;??_);_(@_)" sourceLinked="1"/>
        <c:majorTickMark val="out"/>
        <c:minorTickMark val="none"/>
        <c:tickLblPos val="nextTo"/>
        <c:txPr>
          <a:bodyPr/>
          <a:lstStyle/>
          <a:p>
            <a:pPr>
              <a:defRPr sz="1400"/>
            </a:pPr>
            <a:endParaRPr lang="en-US"/>
          </a:p>
        </c:txPr>
        <c:crossAx val="131549056"/>
        <c:crosses val="autoZero"/>
        <c:crossBetween val="between"/>
      </c:valAx>
    </c:plotArea>
    <c:legend>
      <c:legendPos val="r"/>
      <c:layout>
        <c:manualLayout>
          <c:xMode val="edge"/>
          <c:yMode val="edge"/>
          <c:x val="0.20035225287603445"/>
          <c:y val="0.13305400115775837"/>
          <c:w val="0.18504793706053244"/>
          <c:h val="0.25387329543406395"/>
        </c:manualLayout>
      </c:layout>
      <c:overlay val="0"/>
      <c:spPr>
        <a:solidFill>
          <a:schemeClr val="bg1"/>
        </a:solidFill>
        <a:ln>
          <a:solidFill>
            <a:schemeClr val="tx1">
              <a:lumMod val="50000"/>
              <a:lumOff val="50000"/>
            </a:schemeClr>
          </a:solidFill>
        </a:ln>
      </c:spPr>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Backhaul Transceivers - All Speeds/Reaches</a:t>
            </a:r>
          </a:p>
        </c:rich>
      </c:tx>
      <c:overlay val="1"/>
    </c:title>
    <c:autoTitleDeleted val="0"/>
    <c:plotArea>
      <c:layout>
        <c:manualLayout>
          <c:layoutTarget val="inner"/>
          <c:xMode val="edge"/>
          <c:yMode val="edge"/>
          <c:x val="0.13556202111507401"/>
          <c:y val="8.8739310518335807E-2"/>
          <c:w val="0.733214701805321"/>
          <c:h val="0.822143567808163"/>
        </c:manualLayout>
      </c:layout>
      <c:barChart>
        <c:barDir val="col"/>
        <c:grouping val="stacked"/>
        <c:varyColors val="0"/>
        <c:ser>
          <c:idx val="0"/>
          <c:order val="0"/>
          <c:tx>
            <c:strRef>
              <c:f>Summary!$O$574</c:f>
              <c:strCache>
                <c:ptCount val="1"/>
                <c:pt idx="0">
                  <c:v>China</c:v>
                </c:pt>
              </c:strCache>
            </c:strRef>
          </c:tx>
          <c:invertIfNegative val="0"/>
          <c:cat>
            <c:numRef>
              <c:f>Summary!$P$573:$Z$573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Summary!$P$574:$Z$574</c:f>
              <c:numCache>
                <c:formatCode>_("$"* #,##0_);_("$"* \(#,##0\);_("$"* "-"??_);_(@_)</c:formatCode>
                <c:ptCount val="11"/>
                <c:pt idx="0">
                  <c:v>10.453308885263413</c:v>
                </c:pt>
                <c:pt idx="1">
                  <c:v>46.506051363203028</c:v>
                </c:pt>
                <c:pt idx="2">
                  <c:v>41.540502119382495</c:v>
                </c:pt>
              </c:numCache>
            </c:numRef>
          </c:val>
          <c:extLst>
            <c:ext xmlns:c16="http://schemas.microsoft.com/office/drawing/2014/chart" uri="{C3380CC4-5D6E-409C-BE32-E72D297353CC}">
              <c16:uniqueId val="{00000000-FCCF-A840-BA6A-C201D71B0334}"/>
            </c:ext>
          </c:extLst>
        </c:ser>
        <c:ser>
          <c:idx val="1"/>
          <c:order val="1"/>
          <c:tx>
            <c:strRef>
              <c:f>Summary!$O$575</c:f>
              <c:strCache>
                <c:ptCount val="1"/>
                <c:pt idx="0">
                  <c:v>Rest of World</c:v>
                </c:pt>
              </c:strCache>
            </c:strRef>
          </c:tx>
          <c:invertIfNegative val="0"/>
          <c:cat>
            <c:numRef>
              <c:f>Summary!$P$573:$Z$573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Summary!$P$575:$Z$575</c:f>
              <c:numCache>
                <c:formatCode>_("$"* #,##0_);_("$"* \(#,##0\);_("$"* "-"??_);_(@_)</c:formatCode>
                <c:ptCount val="11"/>
                <c:pt idx="0">
                  <c:v>111.80444617985084</c:v>
                </c:pt>
                <c:pt idx="1">
                  <c:v>57.192799185759782</c:v>
                </c:pt>
                <c:pt idx="2">
                  <c:v>40.763179023320113</c:v>
                </c:pt>
              </c:numCache>
            </c:numRef>
          </c:val>
          <c:extLst>
            <c:ext xmlns:c16="http://schemas.microsoft.com/office/drawing/2014/chart" uri="{C3380CC4-5D6E-409C-BE32-E72D297353CC}">
              <c16:uniqueId val="{00000001-FCCF-A840-BA6A-C201D71B0334}"/>
            </c:ext>
          </c:extLst>
        </c:ser>
        <c:dLbls>
          <c:showLegendKey val="0"/>
          <c:showVal val="0"/>
          <c:showCatName val="0"/>
          <c:showSerName val="0"/>
          <c:showPercent val="0"/>
          <c:showBubbleSize val="0"/>
        </c:dLbls>
        <c:gapWidth val="150"/>
        <c:overlap val="100"/>
        <c:axId val="131585152"/>
        <c:axId val="131586688"/>
      </c:barChart>
      <c:catAx>
        <c:axId val="131585152"/>
        <c:scaling>
          <c:orientation val="minMax"/>
        </c:scaling>
        <c:delete val="0"/>
        <c:axPos val="b"/>
        <c:numFmt formatCode="General" sourceLinked="1"/>
        <c:majorTickMark val="out"/>
        <c:minorTickMark val="none"/>
        <c:tickLblPos val="nextTo"/>
        <c:txPr>
          <a:bodyPr/>
          <a:lstStyle/>
          <a:p>
            <a:pPr>
              <a:defRPr sz="1400" b="1"/>
            </a:pPr>
            <a:endParaRPr lang="en-US"/>
          </a:p>
        </c:txPr>
        <c:crossAx val="131586688"/>
        <c:crosses val="autoZero"/>
        <c:auto val="1"/>
        <c:lblAlgn val="ctr"/>
        <c:lblOffset val="100"/>
        <c:noMultiLvlLbl val="0"/>
      </c:catAx>
      <c:valAx>
        <c:axId val="131586688"/>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31585152"/>
        <c:crosses val="autoZero"/>
        <c:crossBetween val="between"/>
      </c:valAx>
    </c:plotArea>
    <c:legend>
      <c:legendPos val="r"/>
      <c:layout>
        <c:manualLayout>
          <c:xMode val="edge"/>
          <c:yMode val="edge"/>
          <c:x val="0.86754691638103298"/>
          <c:y val="0.308113005388712"/>
          <c:w val="0.116717289452466"/>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 DWDM Components</a:t>
            </a:r>
          </a:p>
        </c:rich>
      </c:tx>
      <c:overlay val="1"/>
    </c:title>
    <c:autoTitleDeleted val="0"/>
    <c:plotArea>
      <c:layout>
        <c:manualLayout>
          <c:layoutTarget val="inner"/>
          <c:xMode val="edge"/>
          <c:yMode val="edge"/>
          <c:x val="0.14147340786785473"/>
          <c:y val="0.120388231560365"/>
          <c:w val="0.83160323878068254"/>
          <c:h val="0.77200477342946305"/>
        </c:manualLayout>
      </c:layout>
      <c:barChart>
        <c:barDir val="col"/>
        <c:grouping val="stacked"/>
        <c:varyColors val="0"/>
        <c:ser>
          <c:idx val="0"/>
          <c:order val="0"/>
          <c:tx>
            <c:strRef>
              <c:f>Summary!$B$100</c:f>
              <c:strCache>
                <c:ptCount val="1"/>
                <c:pt idx="0">
                  <c:v>Modulators, ≥100G</c:v>
                </c:pt>
              </c:strCache>
            </c:strRef>
          </c:tx>
          <c:spPr>
            <a:ln>
              <a:noFill/>
            </a:ln>
          </c:spPr>
          <c:invertIfNegative val="0"/>
          <c:cat>
            <c:numRef>
              <c:f>Summary!$C$98:$M$98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Summary!$C$100:$M$100</c:f>
              <c:numCache>
                <c:formatCode>_(* #,##0_);_(* \(#,##0\);_(* "-"??_);_(@_)</c:formatCode>
                <c:ptCount val="11"/>
                <c:pt idx="0">
                  <c:v>86832</c:v>
                </c:pt>
                <c:pt idx="1">
                  <c:v>100800</c:v>
                </c:pt>
                <c:pt idx="2">
                  <c:v>120800</c:v>
                </c:pt>
              </c:numCache>
            </c:numRef>
          </c:val>
          <c:extLst>
            <c:ext xmlns:c16="http://schemas.microsoft.com/office/drawing/2014/chart" uri="{C3380CC4-5D6E-409C-BE32-E72D297353CC}">
              <c16:uniqueId val="{00000001-B9A4-304F-BB4F-7970F20E3705}"/>
            </c:ext>
          </c:extLst>
        </c:ser>
        <c:ser>
          <c:idx val="1"/>
          <c:order val="1"/>
          <c:tx>
            <c:strRef>
              <c:f>Summary!$B$101</c:f>
              <c:strCache>
                <c:ptCount val="1"/>
                <c:pt idx="0">
                  <c:v>Coherent Receivers, ≥100G</c:v>
                </c:pt>
              </c:strCache>
            </c:strRef>
          </c:tx>
          <c:spPr>
            <a:ln>
              <a:noFill/>
            </a:ln>
          </c:spPr>
          <c:invertIfNegative val="0"/>
          <c:cat>
            <c:numRef>
              <c:f>Summary!$C$98:$M$98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Summary!$C$101:$M$101</c:f>
              <c:numCache>
                <c:formatCode>_(* #,##0_);_(* \(#,##0\);_(* "-"??_);_(@_)</c:formatCode>
                <c:ptCount val="11"/>
                <c:pt idx="0">
                  <c:v>86832</c:v>
                </c:pt>
                <c:pt idx="1">
                  <c:v>100800</c:v>
                </c:pt>
                <c:pt idx="2">
                  <c:v>120800</c:v>
                </c:pt>
              </c:numCache>
            </c:numRef>
          </c:val>
          <c:extLst>
            <c:ext xmlns:c16="http://schemas.microsoft.com/office/drawing/2014/chart" uri="{C3380CC4-5D6E-409C-BE32-E72D297353CC}">
              <c16:uniqueId val="{00000002-B9A4-304F-BB4F-7970F20E3705}"/>
            </c:ext>
          </c:extLst>
        </c:ser>
        <c:ser>
          <c:idx val="2"/>
          <c:order val="2"/>
          <c:tx>
            <c:strRef>
              <c:f>Summary!$B$102</c:f>
              <c:strCache>
                <c:ptCount val="1"/>
                <c:pt idx="0">
                  <c:v>Tunable lasers</c:v>
                </c:pt>
              </c:strCache>
            </c:strRef>
          </c:tx>
          <c:invertIfNegative val="0"/>
          <c:cat>
            <c:numRef>
              <c:f>Summary!$C$98:$M$98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Summary!$C$102:$M$102</c:f>
              <c:numCache>
                <c:formatCode>_(* #,##0_);_(* \(#,##0\);_(* "-"??_);_(@_)</c:formatCode>
                <c:ptCount val="11"/>
                <c:pt idx="0">
                  <c:v>130248</c:v>
                </c:pt>
                <c:pt idx="1">
                  <c:v>151200</c:v>
                </c:pt>
                <c:pt idx="2">
                  <c:v>181200.00000000003</c:v>
                </c:pt>
              </c:numCache>
            </c:numRef>
          </c:val>
          <c:extLst>
            <c:ext xmlns:c16="http://schemas.microsoft.com/office/drawing/2014/chart" uri="{C3380CC4-5D6E-409C-BE32-E72D297353CC}">
              <c16:uniqueId val="{00000000-AE99-6042-8D34-1665ACC6CBB3}"/>
            </c:ext>
          </c:extLst>
        </c:ser>
        <c:dLbls>
          <c:showLegendKey val="0"/>
          <c:showVal val="0"/>
          <c:showCatName val="0"/>
          <c:showSerName val="0"/>
          <c:showPercent val="0"/>
          <c:showBubbleSize val="0"/>
        </c:dLbls>
        <c:gapWidth val="150"/>
        <c:overlap val="100"/>
        <c:axId val="131294720"/>
        <c:axId val="131296256"/>
      </c:barChart>
      <c:catAx>
        <c:axId val="131294720"/>
        <c:scaling>
          <c:orientation val="minMax"/>
        </c:scaling>
        <c:delete val="0"/>
        <c:axPos val="b"/>
        <c:numFmt formatCode="General" sourceLinked="1"/>
        <c:majorTickMark val="out"/>
        <c:minorTickMark val="none"/>
        <c:tickLblPos val="nextTo"/>
        <c:txPr>
          <a:bodyPr/>
          <a:lstStyle/>
          <a:p>
            <a:pPr>
              <a:defRPr b="1"/>
            </a:pPr>
            <a:endParaRPr lang="en-US"/>
          </a:p>
        </c:txPr>
        <c:crossAx val="131296256"/>
        <c:crosses val="autoZero"/>
        <c:auto val="1"/>
        <c:lblAlgn val="ctr"/>
        <c:lblOffset val="100"/>
        <c:noMultiLvlLbl val="1"/>
      </c:catAx>
      <c:valAx>
        <c:axId val="131296256"/>
        <c:scaling>
          <c:orientation val="minMax"/>
          <c:min val="0"/>
        </c:scaling>
        <c:delete val="0"/>
        <c:axPos val="l"/>
        <c:majorGridlines/>
        <c:title>
          <c:tx>
            <c:rich>
              <a:bodyPr rot="-5400000" vert="horz"/>
              <a:lstStyle/>
              <a:p>
                <a:pPr>
                  <a:defRPr/>
                </a:pPr>
                <a:r>
                  <a:rPr lang="en-US"/>
                  <a:t>Units</a:t>
                </a:r>
              </a:p>
            </c:rich>
          </c:tx>
          <c:layout>
            <c:manualLayout>
              <c:xMode val="edge"/>
              <c:yMode val="edge"/>
              <c:x val="1.41479647863665E-2"/>
              <c:y val="0.43642150221489595"/>
            </c:manualLayout>
          </c:layout>
          <c:overlay val="0"/>
        </c:title>
        <c:numFmt formatCode="_(* #,##0_);_(* \(#,##0\);_(* &quot;-&quot;??_);_(@_)" sourceLinked="1"/>
        <c:majorTickMark val="out"/>
        <c:minorTickMark val="none"/>
        <c:tickLblPos val="nextTo"/>
        <c:crossAx val="131294720"/>
        <c:crosses val="autoZero"/>
        <c:crossBetween val="between"/>
      </c:valAx>
    </c:plotArea>
    <c:legend>
      <c:legendPos val="t"/>
      <c:layout>
        <c:manualLayout>
          <c:xMode val="edge"/>
          <c:yMode val="edge"/>
          <c:x val="0.25173799720429701"/>
          <c:y val="0.117855946528392"/>
          <c:w val="0.66432206956314754"/>
          <c:h val="8.0552906475704136E-2"/>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 WSS</a:t>
            </a:r>
          </a:p>
        </c:rich>
      </c:tx>
      <c:layout>
        <c:manualLayout>
          <c:xMode val="edge"/>
          <c:yMode val="edge"/>
          <c:x val="0.43107907913261834"/>
          <c:y val="6.9045604893865492E-3"/>
        </c:manualLayout>
      </c:layout>
      <c:overlay val="1"/>
    </c:title>
    <c:autoTitleDeleted val="0"/>
    <c:plotArea>
      <c:layout>
        <c:manualLayout>
          <c:layoutTarget val="inner"/>
          <c:xMode val="edge"/>
          <c:yMode val="edge"/>
          <c:x val="0.12024627926321249"/>
          <c:y val="0.120388231560365"/>
          <c:w val="0.85000008357137247"/>
          <c:h val="0.77200477342946305"/>
        </c:manualLayout>
      </c:layout>
      <c:barChart>
        <c:barDir val="col"/>
        <c:grouping val="stacked"/>
        <c:varyColors val="0"/>
        <c:ser>
          <c:idx val="0"/>
          <c:order val="0"/>
          <c:spPr>
            <a:ln>
              <a:noFill/>
            </a:ln>
          </c:spPr>
          <c:invertIfNegative val="0"/>
          <c:cat>
            <c:numRef>
              <c:f>Summary!$C$98:$M$98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Summary!$C$103:$M$103</c:f>
              <c:numCache>
                <c:formatCode>_(* #,##0_);_(* \(#,##0\);_(* "-"??_);_(@_)</c:formatCode>
                <c:ptCount val="11"/>
                <c:pt idx="0">
                  <c:v>0</c:v>
                </c:pt>
                <c:pt idx="1">
                  <c:v>0</c:v>
                </c:pt>
                <c:pt idx="2">
                  <c:v>0</c:v>
                </c:pt>
              </c:numCache>
            </c:numRef>
          </c:val>
          <c:extLst>
            <c:ext xmlns:c16="http://schemas.microsoft.com/office/drawing/2014/chart" uri="{C3380CC4-5D6E-409C-BE32-E72D297353CC}">
              <c16:uniqueId val="{00000001-B9A4-304F-BB4F-7970F20E3705}"/>
            </c:ext>
          </c:extLst>
        </c:ser>
        <c:dLbls>
          <c:showLegendKey val="0"/>
          <c:showVal val="0"/>
          <c:showCatName val="0"/>
          <c:showSerName val="0"/>
          <c:showPercent val="0"/>
          <c:showBubbleSize val="0"/>
        </c:dLbls>
        <c:gapWidth val="150"/>
        <c:overlap val="100"/>
        <c:axId val="131304832"/>
        <c:axId val="131597440"/>
      </c:barChart>
      <c:catAx>
        <c:axId val="131304832"/>
        <c:scaling>
          <c:orientation val="minMax"/>
        </c:scaling>
        <c:delete val="0"/>
        <c:axPos val="b"/>
        <c:numFmt formatCode="General" sourceLinked="1"/>
        <c:majorTickMark val="out"/>
        <c:minorTickMark val="none"/>
        <c:tickLblPos val="nextTo"/>
        <c:txPr>
          <a:bodyPr/>
          <a:lstStyle/>
          <a:p>
            <a:pPr>
              <a:defRPr b="1"/>
            </a:pPr>
            <a:endParaRPr lang="en-US"/>
          </a:p>
        </c:txPr>
        <c:crossAx val="131597440"/>
        <c:crosses val="autoZero"/>
        <c:auto val="1"/>
        <c:lblAlgn val="ctr"/>
        <c:lblOffset val="100"/>
        <c:noMultiLvlLbl val="1"/>
      </c:catAx>
      <c:valAx>
        <c:axId val="131597440"/>
        <c:scaling>
          <c:orientation val="minMax"/>
          <c:min val="0"/>
        </c:scaling>
        <c:delete val="0"/>
        <c:axPos val="l"/>
        <c:majorGridlines/>
        <c:title>
          <c:tx>
            <c:rich>
              <a:bodyPr rot="-5400000" vert="horz"/>
              <a:lstStyle/>
              <a:p>
                <a:pPr>
                  <a:defRPr/>
                </a:pPr>
                <a:r>
                  <a:rPr lang="en-US"/>
                  <a:t>Units</a:t>
                </a:r>
              </a:p>
            </c:rich>
          </c:tx>
          <c:layout>
            <c:manualLayout>
              <c:xMode val="edge"/>
              <c:yMode val="edge"/>
              <c:x val="1.145217516782524E-2"/>
              <c:y val="0.43642150221489595"/>
            </c:manualLayout>
          </c:layout>
          <c:overlay val="0"/>
        </c:title>
        <c:numFmt formatCode="_(* #,##0_);_(* \(#,##0\);_(* &quot;-&quot;??_);_(@_)" sourceLinked="1"/>
        <c:majorTickMark val="out"/>
        <c:minorTickMark val="none"/>
        <c:tickLblPos val="nextTo"/>
        <c:crossAx val="131304832"/>
        <c:crosses val="autoZero"/>
        <c:crossBetween val="between"/>
      </c:valAx>
    </c:plotArea>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FTTx</a:t>
            </a:r>
          </a:p>
        </c:rich>
      </c:tx>
      <c:layout>
        <c:manualLayout>
          <c:xMode val="edge"/>
          <c:yMode val="edge"/>
          <c:x val="0.36200309708941603"/>
          <c:y val="5.9918647461560696E-3"/>
        </c:manualLayout>
      </c:layout>
      <c:overlay val="1"/>
    </c:title>
    <c:autoTitleDeleted val="0"/>
    <c:plotArea>
      <c:layout>
        <c:manualLayout>
          <c:layoutTarget val="inner"/>
          <c:xMode val="edge"/>
          <c:yMode val="edge"/>
          <c:x val="0.19824110531839201"/>
          <c:y val="0.18249828205688901"/>
          <c:w val="0.77665593804505995"/>
          <c:h val="0.72180998664569096"/>
        </c:manualLayout>
      </c:layout>
      <c:lineChart>
        <c:grouping val="standard"/>
        <c:varyColors val="0"/>
        <c:ser>
          <c:idx val="1"/>
          <c:order val="0"/>
          <c:tx>
            <c:strRef>
              <c:f>Summary!$B$446</c:f>
              <c:strCache>
                <c:ptCount val="1"/>
                <c:pt idx="0">
                  <c:v>GPON</c:v>
                </c:pt>
              </c:strCache>
            </c:strRef>
          </c:tx>
          <c:cat>
            <c:numRef>
              <c:f>Summary!$C$444:$M$444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Summary!$C$446:$M$446</c:f>
              <c:numCache>
                <c:formatCode>_(* #,##0_);_(* \(#,##0\);_(* "-"??_);_(@_)</c:formatCode>
                <c:ptCount val="11"/>
                <c:pt idx="0">
                  <c:v>62994371.409235299</c:v>
                </c:pt>
                <c:pt idx="1">
                  <c:v>44968624.335061759</c:v>
                </c:pt>
                <c:pt idx="2">
                  <c:v>59487972.289999999</c:v>
                </c:pt>
              </c:numCache>
            </c:numRef>
          </c:val>
          <c:smooth val="1"/>
          <c:extLst>
            <c:ext xmlns:c16="http://schemas.microsoft.com/office/drawing/2014/chart" uri="{C3380CC4-5D6E-409C-BE32-E72D297353CC}">
              <c16:uniqueId val="{00000001-C44A-564A-8304-5B1EB37AC81B}"/>
            </c:ext>
          </c:extLst>
        </c:ser>
        <c:ser>
          <c:idx val="2"/>
          <c:order val="1"/>
          <c:tx>
            <c:strRef>
              <c:f>Summary!$B$447</c:f>
              <c:strCache>
                <c:ptCount val="1"/>
                <c:pt idx="0">
                  <c:v>EPON</c:v>
                </c:pt>
              </c:strCache>
            </c:strRef>
          </c:tx>
          <c:cat>
            <c:numRef>
              <c:f>Summary!$C$444:$M$444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Summary!$C$447:$M$447</c:f>
              <c:numCache>
                <c:formatCode>_(* #,##0_);_(* \(#,##0\);_(* "-"??_);_(@_)</c:formatCode>
                <c:ptCount val="11"/>
                <c:pt idx="0">
                  <c:v>6984520.1999999983</c:v>
                </c:pt>
                <c:pt idx="1">
                  <c:v>4378662.6527999993</c:v>
                </c:pt>
                <c:pt idx="2">
                  <c:v>5238325.2625599988</c:v>
                </c:pt>
              </c:numCache>
            </c:numRef>
          </c:val>
          <c:smooth val="1"/>
          <c:extLst>
            <c:ext xmlns:c16="http://schemas.microsoft.com/office/drawing/2014/chart" uri="{C3380CC4-5D6E-409C-BE32-E72D297353CC}">
              <c16:uniqueId val="{00000002-C44A-564A-8304-5B1EB37AC81B}"/>
            </c:ext>
          </c:extLst>
        </c:ser>
        <c:ser>
          <c:idx val="5"/>
          <c:order val="2"/>
          <c:tx>
            <c:strRef>
              <c:f>Summary!$B$448</c:f>
              <c:strCache>
                <c:ptCount val="1"/>
                <c:pt idx="0">
                  <c:v>10G PON</c:v>
                </c:pt>
              </c:strCache>
            </c:strRef>
          </c:tx>
          <c:cat>
            <c:numRef>
              <c:f>Summary!$C$444:$M$444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Summary!$C$448:$M$448</c:f>
              <c:numCache>
                <c:formatCode>_(* #,##0_);_(* \(#,##0\);_(* "-"??_);_(@_)</c:formatCode>
                <c:ptCount val="11"/>
                <c:pt idx="0">
                  <c:v>154000</c:v>
                </c:pt>
                <c:pt idx="1">
                  <c:v>780027.86250000005</c:v>
                </c:pt>
                <c:pt idx="2">
                  <c:v>1388100</c:v>
                </c:pt>
              </c:numCache>
            </c:numRef>
          </c:val>
          <c:smooth val="0"/>
          <c:extLst>
            <c:ext xmlns:c16="http://schemas.microsoft.com/office/drawing/2014/chart" uri="{C3380CC4-5D6E-409C-BE32-E72D297353CC}">
              <c16:uniqueId val="{00000003-C44A-564A-8304-5B1EB37AC81B}"/>
            </c:ext>
          </c:extLst>
        </c:ser>
        <c:ser>
          <c:idx val="3"/>
          <c:order val="3"/>
          <c:tx>
            <c:strRef>
              <c:f>Summary!$B$449</c:f>
              <c:strCache>
                <c:ptCount val="1"/>
                <c:pt idx="0">
                  <c:v>NG PON2/Nx25G PON</c:v>
                </c:pt>
              </c:strCache>
            </c:strRef>
          </c:tx>
          <c:cat>
            <c:numRef>
              <c:f>Summary!$C$444:$M$444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Summary!$C$449:$M$449</c:f>
              <c:numCache>
                <c:formatCode>_(* #,##0_);_(* \(#,##0\);_(* "-"??_);_(@_)</c:formatCode>
                <c:ptCount val="11"/>
                <c:pt idx="0">
                  <c:v>0</c:v>
                </c:pt>
                <c:pt idx="1">
                  <c:v>0</c:v>
                </c:pt>
                <c:pt idx="2">
                  <c:v>0</c:v>
                </c:pt>
              </c:numCache>
            </c:numRef>
          </c:val>
          <c:smooth val="1"/>
          <c:extLst>
            <c:ext xmlns:c16="http://schemas.microsoft.com/office/drawing/2014/chart" uri="{C3380CC4-5D6E-409C-BE32-E72D297353CC}">
              <c16:uniqueId val="{00000004-C44A-564A-8304-5B1EB37AC81B}"/>
            </c:ext>
          </c:extLst>
        </c:ser>
        <c:dLbls>
          <c:showLegendKey val="0"/>
          <c:showVal val="0"/>
          <c:showCatName val="0"/>
          <c:showSerName val="0"/>
          <c:showPercent val="0"/>
          <c:showBubbleSize val="0"/>
        </c:dLbls>
        <c:marker val="1"/>
        <c:smooth val="0"/>
        <c:axId val="124470016"/>
        <c:axId val="124471552"/>
      </c:lineChart>
      <c:catAx>
        <c:axId val="124470016"/>
        <c:scaling>
          <c:orientation val="minMax"/>
        </c:scaling>
        <c:delete val="0"/>
        <c:axPos val="b"/>
        <c:numFmt formatCode="General" sourceLinked="1"/>
        <c:majorTickMark val="out"/>
        <c:minorTickMark val="none"/>
        <c:tickLblPos val="nextTo"/>
        <c:txPr>
          <a:bodyPr/>
          <a:lstStyle/>
          <a:p>
            <a:pPr>
              <a:defRPr sz="1400" b="1"/>
            </a:pPr>
            <a:endParaRPr lang="en-US"/>
          </a:p>
        </c:txPr>
        <c:crossAx val="124471552"/>
        <c:crosses val="autoZero"/>
        <c:auto val="1"/>
        <c:lblAlgn val="ctr"/>
        <c:lblOffset val="100"/>
        <c:noMultiLvlLbl val="1"/>
      </c:catAx>
      <c:valAx>
        <c:axId val="124471552"/>
        <c:scaling>
          <c:orientation val="minMax"/>
          <c:min val="0"/>
        </c:scaling>
        <c:delete val="0"/>
        <c:axPos val="l"/>
        <c:majorGridlines/>
        <c:title>
          <c:tx>
            <c:rich>
              <a:bodyPr rot="-5400000" vert="horz"/>
              <a:lstStyle/>
              <a:p>
                <a:pPr>
                  <a:defRPr sz="1400"/>
                </a:pPr>
                <a:r>
                  <a:rPr lang="en-US" sz="1400"/>
                  <a:t>Units</a:t>
                </a:r>
              </a:p>
            </c:rich>
          </c:tx>
          <c:layout>
            <c:manualLayout>
              <c:xMode val="edge"/>
              <c:yMode val="edge"/>
              <c:x val="1.5742570066725001E-2"/>
              <c:y val="0.43546194165213897"/>
            </c:manualLayout>
          </c:layout>
          <c:overlay val="0"/>
        </c:title>
        <c:numFmt formatCode="_(* #,##0_);_(* \(#,##0\);_(* &quot;-&quot;??_);_(@_)" sourceLinked="1"/>
        <c:majorTickMark val="out"/>
        <c:minorTickMark val="none"/>
        <c:tickLblPos val="nextTo"/>
        <c:txPr>
          <a:bodyPr/>
          <a:lstStyle/>
          <a:p>
            <a:pPr>
              <a:defRPr sz="1400"/>
            </a:pPr>
            <a:endParaRPr lang="en-US"/>
          </a:p>
        </c:txPr>
        <c:crossAx val="124470016"/>
        <c:crosses val="autoZero"/>
        <c:crossBetween val="between"/>
      </c:valAx>
    </c:plotArea>
    <c:legend>
      <c:legendPos val="t"/>
      <c:layout>
        <c:manualLayout>
          <c:xMode val="edge"/>
          <c:yMode val="edge"/>
          <c:x val="6.9476788827033106E-2"/>
          <c:y val="8.3886106446184897E-2"/>
          <c:w val="0.86402382484681595"/>
          <c:h val="7.1659635661597401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transceiver</a:t>
            </a:r>
            <a:r>
              <a:rPr lang="en-US" baseline="0"/>
              <a:t> revenues</a:t>
            </a:r>
            <a:endParaRPr lang="en-US"/>
          </a:p>
        </c:rich>
      </c:tx>
      <c:overlay val="1"/>
    </c:title>
    <c:autoTitleDeleted val="0"/>
    <c:plotArea>
      <c:layout>
        <c:manualLayout>
          <c:layoutTarget val="inner"/>
          <c:xMode val="edge"/>
          <c:yMode val="edge"/>
          <c:x val="0.13581284023995013"/>
          <c:y val="0.120388231560365"/>
          <c:w val="0.8443395159434679"/>
          <c:h val="0.77200477342946305"/>
        </c:manualLayout>
      </c:layout>
      <c:barChart>
        <c:barDir val="col"/>
        <c:grouping val="stacked"/>
        <c:varyColors val="0"/>
        <c:ser>
          <c:idx val="0"/>
          <c:order val="0"/>
          <c:tx>
            <c:strRef>
              <c:f>Summary!$O$53</c:f>
              <c:strCache>
                <c:ptCount val="1"/>
                <c:pt idx="0">
                  <c:v>China</c:v>
                </c:pt>
              </c:strCache>
            </c:strRef>
          </c:tx>
          <c:invertIfNegative val="0"/>
          <c:cat>
            <c:numRef>
              <c:f>Summary!$P$52:$Z$52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Summary!$P$53:$Z$53</c:f>
              <c:numCache>
                <c:formatCode>_("$"* #,##0_);_("$"* \(#,##0\);_("$"* "-"??_);_(@_)</c:formatCode>
                <c:ptCount val="11"/>
                <c:pt idx="0">
                  <c:v>1881.7922061466311</c:v>
                </c:pt>
                <c:pt idx="1">
                  <c:v>1517.1834954818726</c:v>
                </c:pt>
                <c:pt idx="2">
                  <c:v>1569.8045015796311</c:v>
                </c:pt>
              </c:numCache>
            </c:numRef>
          </c:val>
          <c:extLst>
            <c:ext xmlns:c16="http://schemas.microsoft.com/office/drawing/2014/chart" uri="{C3380CC4-5D6E-409C-BE32-E72D297353CC}">
              <c16:uniqueId val="{00000000-A483-D74D-A982-5D4443EE02DD}"/>
            </c:ext>
          </c:extLst>
        </c:ser>
        <c:ser>
          <c:idx val="1"/>
          <c:order val="1"/>
          <c:tx>
            <c:strRef>
              <c:f>Summary!$O$54</c:f>
              <c:strCache>
                <c:ptCount val="1"/>
                <c:pt idx="0">
                  <c:v>Rest of World</c:v>
                </c:pt>
              </c:strCache>
            </c:strRef>
          </c:tx>
          <c:invertIfNegative val="0"/>
          <c:cat>
            <c:numRef>
              <c:f>Summary!$P$52:$Z$52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Summary!$P$54:$Z$54</c:f>
              <c:numCache>
                <c:formatCode>_("$"* #,##0_);_("$"* \(#,##0\);_("$"* "-"??_);_(@_)</c:formatCode>
                <c:ptCount val="11"/>
                <c:pt idx="0">
                  <c:v>4979.5026623657577</c:v>
                </c:pt>
                <c:pt idx="1">
                  <c:v>5441.3285606283807</c:v>
                </c:pt>
                <c:pt idx="2">
                  <c:v>5606.1983339746403</c:v>
                </c:pt>
              </c:numCache>
            </c:numRef>
          </c:val>
          <c:extLst>
            <c:ext xmlns:c16="http://schemas.microsoft.com/office/drawing/2014/chart" uri="{C3380CC4-5D6E-409C-BE32-E72D297353CC}">
              <c16:uniqueId val="{00000001-A483-D74D-A982-5D4443EE02DD}"/>
            </c:ext>
          </c:extLst>
        </c:ser>
        <c:dLbls>
          <c:showLegendKey val="0"/>
          <c:showVal val="0"/>
          <c:showCatName val="0"/>
          <c:showSerName val="0"/>
          <c:showPercent val="0"/>
          <c:showBubbleSize val="0"/>
        </c:dLbls>
        <c:gapWidth val="150"/>
        <c:overlap val="100"/>
        <c:axId val="131623552"/>
        <c:axId val="131633536"/>
      </c:barChart>
      <c:catAx>
        <c:axId val="131623552"/>
        <c:scaling>
          <c:orientation val="minMax"/>
        </c:scaling>
        <c:delete val="0"/>
        <c:axPos val="b"/>
        <c:numFmt formatCode="General" sourceLinked="1"/>
        <c:majorTickMark val="out"/>
        <c:minorTickMark val="none"/>
        <c:tickLblPos val="nextTo"/>
        <c:txPr>
          <a:bodyPr/>
          <a:lstStyle/>
          <a:p>
            <a:pPr>
              <a:defRPr b="1"/>
            </a:pPr>
            <a:endParaRPr lang="en-US"/>
          </a:p>
        </c:txPr>
        <c:crossAx val="131633536"/>
        <c:crosses val="autoZero"/>
        <c:auto val="1"/>
        <c:lblAlgn val="ctr"/>
        <c:lblOffset val="100"/>
        <c:noMultiLvlLbl val="1"/>
      </c:catAx>
      <c:valAx>
        <c:axId val="131633536"/>
        <c:scaling>
          <c:orientation val="minMax"/>
          <c:min val="0"/>
        </c:scaling>
        <c:delete val="0"/>
        <c:axPos val="l"/>
        <c:majorGridlines/>
        <c:title>
          <c:tx>
            <c:rich>
              <a:bodyPr rot="-5400000" vert="horz"/>
              <a:lstStyle/>
              <a:p>
                <a:pPr>
                  <a:defRPr/>
                </a:pPr>
                <a:r>
                  <a:rPr lang="en-US"/>
                  <a:t>Revenues ($ mn)</a:t>
                </a:r>
              </a:p>
            </c:rich>
          </c:tx>
          <c:layout>
            <c:manualLayout>
              <c:xMode val="edge"/>
              <c:yMode val="edge"/>
              <c:x val="1.5563106693342649E-2"/>
              <c:y val="0.32184032089352627"/>
            </c:manualLayout>
          </c:layout>
          <c:overlay val="0"/>
        </c:title>
        <c:numFmt formatCode="_(&quot;$&quot;* #,##0_);_(&quot;$&quot;* \(#,##0\);_(&quot;$&quot;* &quot;-&quot;??_);_(@_)" sourceLinked="1"/>
        <c:majorTickMark val="out"/>
        <c:minorTickMark val="none"/>
        <c:tickLblPos val="nextTo"/>
        <c:crossAx val="131623552"/>
        <c:crosses val="autoZero"/>
        <c:crossBetween val="between"/>
      </c:valAx>
    </c:plotArea>
    <c:legend>
      <c:legendPos val="t"/>
      <c:layout>
        <c:manualLayout>
          <c:xMode val="edge"/>
          <c:yMode val="edge"/>
          <c:x val="0.40315821787948225"/>
          <c:y val="0.12821279529228582"/>
          <c:w val="0.23920834510296829"/>
          <c:h val="7.9122729378198114E-2"/>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 DWDM Components</a:t>
            </a:r>
          </a:p>
        </c:rich>
      </c:tx>
      <c:overlay val="1"/>
    </c:title>
    <c:autoTitleDeleted val="0"/>
    <c:plotArea>
      <c:layout>
        <c:manualLayout>
          <c:layoutTarget val="inner"/>
          <c:xMode val="edge"/>
          <c:yMode val="edge"/>
          <c:x val="0.11600085354228405"/>
          <c:y val="0.120388231560365"/>
          <c:w val="0.86415150264113394"/>
          <c:h val="0.77200477342946305"/>
        </c:manualLayout>
      </c:layout>
      <c:barChart>
        <c:barDir val="col"/>
        <c:grouping val="stacked"/>
        <c:varyColors val="0"/>
        <c:ser>
          <c:idx val="0"/>
          <c:order val="0"/>
          <c:tx>
            <c:strRef>
              <c:f>Summary!$O$100</c:f>
              <c:strCache>
                <c:ptCount val="1"/>
                <c:pt idx="0">
                  <c:v>Modulators, ≥100G</c:v>
                </c:pt>
              </c:strCache>
            </c:strRef>
          </c:tx>
          <c:spPr>
            <a:ln>
              <a:noFill/>
            </a:ln>
          </c:spPr>
          <c:invertIfNegative val="0"/>
          <c:cat>
            <c:numRef>
              <c:f>Summary!$P$98:$Z$98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Summary!$P$100:$Z$100</c:f>
              <c:numCache>
                <c:formatCode>_("$"* #,##0_);_("$"* \(#,##0\);_("$"* "-"??_);_(@_)</c:formatCode>
                <c:ptCount val="11"/>
                <c:pt idx="0">
                  <c:v>1249.7176840046259</c:v>
                </c:pt>
                <c:pt idx="1">
                  <c:v>1129.4344819696025</c:v>
                </c:pt>
                <c:pt idx="2">
                  <c:v>909.60799626969253</c:v>
                </c:pt>
              </c:numCache>
            </c:numRef>
          </c:val>
          <c:extLst>
            <c:ext xmlns:c16="http://schemas.microsoft.com/office/drawing/2014/chart" uri="{C3380CC4-5D6E-409C-BE32-E72D297353CC}">
              <c16:uniqueId val="{00000001-B9A4-304F-BB4F-7970F20E3705}"/>
            </c:ext>
          </c:extLst>
        </c:ser>
        <c:ser>
          <c:idx val="1"/>
          <c:order val="1"/>
          <c:tx>
            <c:strRef>
              <c:f>Summary!$O$101</c:f>
              <c:strCache>
                <c:ptCount val="1"/>
                <c:pt idx="0">
                  <c:v>Coherent Receivers, ≥100G</c:v>
                </c:pt>
              </c:strCache>
            </c:strRef>
          </c:tx>
          <c:spPr>
            <a:ln>
              <a:noFill/>
            </a:ln>
          </c:spPr>
          <c:invertIfNegative val="0"/>
          <c:cat>
            <c:numRef>
              <c:f>Summary!$P$98:$Z$98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Summary!$P$101:$Z$101</c:f>
              <c:numCache>
                <c:formatCode>_("$"* #,##0_);_("$"* \(#,##0\);_("$"* "-"??_);_(@_)</c:formatCode>
                <c:ptCount val="11"/>
                <c:pt idx="0">
                  <c:v>968.57239362071186</c:v>
                </c:pt>
                <c:pt idx="1">
                  <c:v>897.40165471290629</c:v>
                </c:pt>
                <c:pt idx="2">
                  <c:v>740.00367283195931</c:v>
                </c:pt>
              </c:numCache>
            </c:numRef>
          </c:val>
          <c:extLst>
            <c:ext xmlns:c16="http://schemas.microsoft.com/office/drawing/2014/chart" uri="{C3380CC4-5D6E-409C-BE32-E72D297353CC}">
              <c16:uniqueId val="{00000002-B9A4-304F-BB4F-7970F20E3705}"/>
            </c:ext>
          </c:extLst>
        </c:ser>
        <c:ser>
          <c:idx val="2"/>
          <c:order val="2"/>
          <c:tx>
            <c:strRef>
              <c:f>Summary!$O$102</c:f>
              <c:strCache>
                <c:ptCount val="1"/>
                <c:pt idx="0">
                  <c:v>Tunable lasers</c:v>
                </c:pt>
              </c:strCache>
            </c:strRef>
          </c:tx>
          <c:invertIfNegative val="0"/>
          <c:cat>
            <c:numRef>
              <c:f>Summary!$P$98:$Z$98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Summary!$P$102:$Z$102</c:f>
              <c:numCache>
                <c:formatCode>_("$"* #,##0_);_("$"* \(#,##0\);_("$"* "-"??_);_(@_)</c:formatCode>
                <c:ptCount val="11"/>
                <c:pt idx="0">
                  <c:v>524.15079926469491</c:v>
                </c:pt>
                <c:pt idx="1">
                  <c:v>499.42275943354099</c:v>
                </c:pt>
                <c:pt idx="2">
                  <c:v>432.05348515796726</c:v>
                </c:pt>
              </c:numCache>
            </c:numRef>
          </c:val>
          <c:extLst>
            <c:ext xmlns:c16="http://schemas.microsoft.com/office/drawing/2014/chart" uri="{C3380CC4-5D6E-409C-BE32-E72D297353CC}">
              <c16:uniqueId val="{00000000-9786-E044-A5F6-4214C595287C}"/>
            </c:ext>
          </c:extLst>
        </c:ser>
        <c:dLbls>
          <c:showLegendKey val="0"/>
          <c:showVal val="0"/>
          <c:showCatName val="0"/>
          <c:showSerName val="0"/>
          <c:showPercent val="0"/>
          <c:showBubbleSize val="0"/>
        </c:dLbls>
        <c:gapWidth val="150"/>
        <c:overlap val="100"/>
        <c:axId val="131657088"/>
        <c:axId val="131675264"/>
      </c:barChart>
      <c:catAx>
        <c:axId val="131657088"/>
        <c:scaling>
          <c:orientation val="minMax"/>
        </c:scaling>
        <c:delete val="0"/>
        <c:axPos val="b"/>
        <c:numFmt formatCode="General" sourceLinked="1"/>
        <c:majorTickMark val="out"/>
        <c:minorTickMark val="none"/>
        <c:tickLblPos val="nextTo"/>
        <c:txPr>
          <a:bodyPr/>
          <a:lstStyle/>
          <a:p>
            <a:pPr>
              <a:defRPr b="1"/>
            </a:pPr>
            <a:endParaRPr lang="en-US"/>
          </a:p>
        </c:txPr>
        <c:crossAx val="131675264"/>
        <c:crosses val="autoZero"/>
        <c:auto val="1"/>
        <c:lblAlgn val="ctr"/>
        <c:lblOffset val="100"/>
        <c:noMultiLvlLbl val="1"/>
      </c:catAx>
      <c:valAx>
        <c:axId val="131675264"/>
        <c:scaling>
          <c:orientation val="minMax"/>
          <c:min val="0"/>
        </c:scaling>
        <c:delete val="0"/>
        <c:axPos val="l"/>
        <c:majorGridlines/>
        <c:title>
          <c:tx>
            <c:rich>
              <a:bodyPr rot="-5400000" vert="horz"/>
              <a:lstStyle/>
              <a:p>
                <a:pPr>
                  <a:defRPr/>
                </a:pPr>
                <a:r>
                  <a:rPr lang="en-US"/>
                  <a:t>Revenues ($ mn)</a:t>
                </a:r>
              </a:p>
            </c:rich>
          </c:tx>
          <c:layout>
            <c:manualLayout>
              <c:xMode val="edge"/>
              <c:yMode val="edge"/>
              <c:x val="1.0872078414461635E-2"/>
              <c:y val="0.34320993560817759"/>
            </c:manualLayout>
          </c:layout>
          <c:overlay val="0"/>
        </c:title>
        <c:numFmt formatCode="_(&quot;$&quot;* #,##0_);_(&quot;$&quot;* \(#,##0\);_(&quot;$&quot;* &quot;-&quot;??_);_(@_)" sourceLinked="1"/>
        <c:majorTickMark val="out"/>
        <c:minorTickMark val="none"/>
        <c:tickLblPos val="nextTo"/>
        <c:crossAx val="131657088"/>
        <c:crosses val="autoZero"/>
        <c:crossBetween val="between"/>
      </c:valAx>
    </c:plotArea>
    <c:legend>
      <c:legendPos val="t"/>
      <c:layout>
        <c:manualLayout>
          <c:xMode val="edge"/>
          <c:yMode val="edge"/>
          <c:x val="0.25173799720429701"/>
          <c:y val="0.117855946528392"/>
          <c:w val="0.66365052012036507"/>
          <c:h val="7.9122729378198114E-2"/>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 WSS</a:t>
            </a:r>
          </a:p>
        </c:rich>
      </c:tx>
      <c:layout>
        <c:manualLayout>
          <c:xMode val="edge"/>
          <c:yMode val="edge"/>
          <c:x val="0.43107907913261834"/>
          <c:y val="6.9045604893865492E-3"/>
        </c:manualLayout>
      </c:layout>
      <c:overlay val="1"/>
    </c:title>
    <c:autoTitleDeleted val="0"/>
    <c:plotArea>
      <c:layout>
        <c:manualLayout>
          <c:layoutTarget val="inner"/>
          <c:xMode val="edge"/>
          <c:yMode val="edge"/>
          <c:x val="0.12307656307716479"/>
          <c:y val="0.120388231560365"/>
          <c:w val="0.84716979975742013"/>
          <c:h val="0.77200477342946305"/>
        </c:manualLayout>
      </c:layout>
      <c:barChart>
        <c:barDir val="col"/>
        <c:grouping val="stacked"/>
        <c:varyColors val="0"/>
        <c:ser>
          <c:idx val="0"/>
          <c:order val="0"/>
          <c:spPr>
            <a:ln>
              <a:noFill/>
            </a:ln>
          </c:spPr>
          <c:invertIfNegative val="0"/>
          <c:cat>
            <c:numRef>
              <c:f>Summary!$P$98:$Z$98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Summary!$P$103:$Z$103</c:f>
              <c:numCache>
                <c:formatCode>_("$"* #,##0_);_("$"* \(#,##0\);_("$"* "-"??_);_(@_)</c:formatCode>
                <c:ptCount val="11"/>
                <c:pt idx="0">
                  <c:v>2.5566299174397882</c:v>
                </c:pt>
                <c:pt idx="1">
                  <c:v>7.5027701977813033</c:v>
                </c:pt>
                <c:pt idx="2">
                  <c:v>18.265915079081882</c:v>
                </c:pt>
              </c:numCache>
            </c:numRef>
          </c:val>
          <c:extLst>
            <c:ext xmlns:c16="http://schemas.microsoft.com/office/drawing/2014/chart" uri="{C3380CC4-5D6E-409C-BE32-E72D297353CC}">
              <c16:uniqueId val="{00000001-B9A4-304F-BB4F-7970F20E3705}"/>
            </c:ext>
          </c:extLst>
        </c:ser>
        <c:dLbls>
          <c:showLegendKey val="0"/>
          <c:showVal val="0"/>
          <c:showCatName val="0"/>
          <c:showSerName val="0"/>
          <c:showPercent val="0"/>
          <c:showBubbleSize val="0"/>
        </c:dLbls>
        <c:gapWidth val="150"/>
        <c:overlap val="100"/>
        <c:axId val="131716992"/>
        <c:axId val="131718528"/>
      </c:barChart>
      <c:catAx>
        <c:axId val="131716992"/>
        <c:scaling>
          <c:orientation val="minMax"/>
        </c:scaling>
        <c:delete val="0"/>
        <c:axPos val="b"/>
        <c:numFmt formatCode="General" sourceLinked="1"/>
        <c:majorTickMark val="out"/>
        <c:minorTickMark val="none"/>
        <c:tickLblPos val="nextTo"/>
        <c:txPr>
          <a:bodyPr/>
          <a:lstStyle/>
          <a:p>
            <a:pPr>
              <a:defRPr b="1"/>
            </a:pPr>
            <a:endParaRPr lang="en-US"/>
          </a:p>
        </c:txPr>
        <c:crossAx val="131718528"/>
        <c:crosses val="autoZero"/>
        <c:auto val="1"/>
        <c:lblAlgn val="ctr"/>
        <c:lblOffset val="100"/>
        <c:noMultiLvlLbl val="1"/>
      </c:catAx>
      <c:valAx>
        <c:axId val="131718528"/>
        <c:scaling>
          <c:orientation val="minMax"/>
          <c:min val="0"/>
        </c:scaling>
        <c:delete val="0"/>
        <c:axPos val="l"/>
        <c:majorGridlines/>
        <c:title>
          <c:tx>
            <c:rich>
              <a:bodyPr rot="-5400000" vert="horz"/>
              <a:lstStyle/>
              <a:p>
                <a:pPr>
                  <a:defRPr/>
                </a:pPr>
                <a:r>
                  <a:rPr lang="en-US"/>
                  <a:t>Revenues ($ mn)</a:t>
                </a:r>
              </a:p>
            </c:rich>
          </c:tx>
          <c:layout>
            <c:manualLayout>
              <c:xMode val="edge"/>
              <c:yMode val="edge"/>
              <c:x val="2.6438639391199264E-2"/>
              <c:y val="0.33910172211699263"/>
            </c:manualLayout>
          </c:layout>
          <c:overlay val="0"/>
        </c:title>
        <c:numFmt formatCode="_(&quot;$&quot;* #,##0_);_(&quot;$&quot;* \(#,##0\);_(&quot;$&quot;* &quot;-&quot;??_);_(@_)" sourceLinked="1"/>
        <c:majorTickMark val="out"/>
        <c:minorTickMark val="none"/>
        <c:tickLblPos val="nextTo"/>
        <c:crossAx val="131716992"/>
        <c:crosses val="autoZero"/>
        <c:crossBetween val="between"/>
      </c:valAx>
    </c:plotArea>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- 100GbE</a:t>
            </a:r>
            <a:r>
              <a:rPr lang="en-US" baseline="0"/>
              <a:t> and above </a:t>
            </a:r>
            <a:r>
              <a:rPr lang="en-US"/>
              <a:t>- Ethernet</a:t>
            </a:r>
          </a:p>
        </c:rich>
      </c:tx>
      <c:overlay val="1"/>
    </c:title>
    <c:autoTitleDeleted val="0"/>
    <c:plotArea>
      <c:layout>
        <c:manualLayout>
          <c:layoutTarget val="inner"/>
          <c:xMode val="edge"/>
          <c:yMode val="edge"/>
          <c:x val="0.12271930955249809"/>
          <c:y val="8.8065173284493398E-2"/>
          <c:w val="0.71546785768830679"/>
          <c:h val="0.82667437026685997"/>
        </c:manualLayout>
      </c:layout>
      <c:lineChart>
        <c:grouping val="standard"/>
        <c:varyColors val="0"/>
        <c:ser>
          <c:idx val="3"/>
          <c:order val="0"/>
          <c:tx>
            <c:strRef>
              <c:f>Summary!$O$711</c:f>
              <c:strCache>
                <c:ptCount val="1"/>
                <c:pt idx="0">
                  <c:v>100 G</c:v>
                </c:pt>
              </c:strCache>
            </c:strRef>
          </c:tx>
          <c:cat>
            <c:numRef>
              <c:f>Summary!$P$705:$Z$705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Summary!$P$711:$Z$711</c:f>
              <c:numCache>
                <c:formatCode>_("$"* #,##0_);_("$"* \(#,##0\);_("$"* "-"??_);_(@_)</c:formatCode>
                <c:ptCount val="11"/>
                <c:pt idx="0">
                  <c:v>295.73026251697564</c:v>
                </c:pt>
                <c:pt idx="1">
                  <c:v>224.27858987207372</c:v>
                </c:pt>
                <c:pt idx="2">
                  <c:v>308.09745479596415</c:v>
                </c:pt>
              </c:numCache>
            </c:numRef>
          </c:val>
          <c:smooth val="1"/>
          <c:extLst>
            <c:ext xmlns:c16="http://schemas.microsoft.com/office/drawing/2014/chart" uri="{C3380CC4-5D6E-409C-BE32-E72D297353CC}">
              <c16:uniqueId val="{00000005-9AD3-2041-94B6-90FE9763115A}"/>
            </c:ext>
          </c:extLst>
        </c:ser>
        <c:ser>
          <c:idx val="7"/>
          <c:order val="1"/>
          <c:tx>
            <c:strRef>
              <c:f>Summary!$O$712</c:f>
              <c:strCache>
                <c:ptCount val="1"/>
                <c:pt idx="0">
                  <c:v>200 G</c:v>
                </c:pt>
              </c:strCache>
            </c:strRef>
          </c:tx>
          <c:spPr>
            <a:ln>
              <a:solidFill>
                <a:srgbClr val="00B050"/>
              </a:solidFill>
            </a:ln>
          </c:spPr>
          <c:marker>
            <c:spPr>
              <a:ln>
                <a:solidFill>
                  <a:srgbClr val="00B050"/>
                </a:solidFill>
              </a:ln>
            </c:spPr>
          </c:marker>
          <c:cat>
            <c:numRef>
              <c:f>Summary!$P$705:$Z$705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Summary!$P$712:$Z$712</c:f>
              <c:numCache>
                <c:formatCode>_("$"* #,##0_);_("$"* \(#,##0\);_("$"* "-"??_);_(@_)</c:formatCode>
                <c:ptCount val="11"/>
                <c:pt idx="0">
                  <c:v>0</c:v>
                </c:pt>
                <c:pt idx="1">
                  <c:v>0</c:v>
                </c:pt>
                <c:pt idx="2">
                  <c:v>0.35</c:v>
                </c:pt>
              </c:numCache>
            </c:numRef>
          </c:val>
          <c:smooth val="0"/>
          <c:extLst>
            <c:ext xmlns:c16="http://schemas.microsoft.com/office/drawing/2014/chart" uri="{C3380CC4-5D6E-409C-BE32-E72D297353CC}">
              <c16:uniqueId val="{00000006-9AD3-2041-94B6-90FE9763115A}"/>
            </c:ext>
          </c:extLst>
        </c:ser>
        <c:ser>
          <c:idx val="5"/>
          <c:order val="2"/>
          <c:tx>
            <c:strRef>
              <c:f>Summary!$O$713</c:f>
              <c:strCache>
                <c:ptCount val="1"/>
                <c:pt idx="0">
                  <c:v>400G</c:v>
                </c:pt>
              </c:strCache>
            </c:strRef>
          </c:tx>
          <c:cat>
            <c:numRef>
              <c:f>Summary!$P$705:$Z$705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Summary!$P$713:$Z$713</c:f>
              <c:numCache>
                <c:formatCode>_("$"* #,##0_);_("$"* \(#,##0\);_("$"* "-"??_);_(@_)</c:formatCode>
                <c:ptCount val="11"/>
                <c:pt idx="0">
                  <c:v>0</c:v>
                </c:pt>
                <c:pt idx="1">
                  <c:v>0</c:v>
                </c:pt>
                <c:pt idx="2">
                  <c:v>0.88060000000000005</c:v>
                </c:pt>
              </c:numCache>
            </c:numRef>
          </c:val>
          <c:smooth val="0"/>
          <c:extLst>
            <c:ext xmlns:c16="http://schemas.microsoft.com/office/drawing/2014/chart" uri="{C3380CC4-5D6E-409C-BE32-E72D297353CC}">
              <c16:uniqueId val="{00000007-9AD3-2041-94B6-90FE9763115A}"/>
            </c:ext>
          </c:extLst>
        </c:ser>
        <c:ser>
          <c:idx val="0"/>
          <c:order val="3"/>
          <c:tx>
            <c:strRef>
              <c:f>Summary!$O$714</c:f>
              <c:strCache>
                <c:ptCount val="1"/>
                <c:pt idx="0">
                  <c:v>800G</c:v>
                </c:pt>
              </c:strCache>
            </c:strRef>
          </c:tx>
          <c:cat>
            <c:numRef>
              <c:f>Summary!$P$705:$Z$705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Summary!$P$714:$Z$714</c:f>
              <c:numCache>
                <c:formatCode>_("$"* #,##0_);_("$"* \(#,##0\);_("$"* "-"??_);_(@_)</c:formatCode>
                <c:ptCount val="11"/>
                <c:pt idx="0">
                  <c:v>0</c:v>
                </c:pt>
                <c:pt idx="1">
                  <c:v>0</c:v>
                </c:pt>
                <c:pt idx="2">
                  <c:v>0</c:v>
                </c:pt>
              </c:numCache>
            </c:numRef>
          </c:val>
          <c:smooth val="0"/>
          <c:extLst>
            <c:ext xmlns:c16="http://schemas.microsoft.com/office/drawing/2014/chart" uri="{C3380CC4-5D6E-409C-BE32-E72D297353CC}">
              <c16:uniqueId val="{00000000-6F3C-F446-9C99-54ED28E2FA40}"/>
            </c:ext>
          </c:extLst>
        </c:ser>
        <c:dLbls>
          <c:showLegendKey val="0"/>
          <c:showVal val="0"/>
          <c:showCatName val="0"/>
          <c:showSerName val="0"/>
          <c:showPercent val="0"/>
          <c:showBubbleSize val="0"/>
        </c:dLbls>
        <c:marker val="1"/>
        <c:smooth val="0"/>
        <c:axId val="131812736"/>
        <c:axId val="131830912"/>
      </c:lineChart>
      <c:catAx>
        <c:axId val="131812736"/>
        <c:scaling>
          <c:orientation val="minMax"/>
        </c:scaling>
        <c:delete val="0"/>
        <c:axPos val="b"/>
        <c:numFmt formatCode="General" sourceLinked="1"/>
        <c:majorTickMark val="out"/>
        <c:minorTickMark val="none"/>
        <c:tickLblPos val="nextTo"/>
        <c:txPr>
          <a:bodyPr/>
          <a:lstStyle/>
          <a:p>
            <a:pPr>
              <a:defRPr b="1"/>
            </a:pPr>
            <a:endParaRPr lang="en-US"/>
          </a:p>
        </c:txPr>
        <c:crossAx val="131830912"/>
        <c:crosses val="autoZero"/>
        <c:auto val="1"/>
        <c:lblAlgn val="ctr"/>
        <c:lblOffset val="100"/>
        <c:tickLblSkip val="1"/>
        <c:noMultiLvlLbl val="1"/>
      </c:catAx>
      <c:valAx>
        <c:axId val="131830912"/>
        <c:scaling>
          <c:orientation val="minMax"/>
          <c:min val="0"/>
        </c:scaling>
        <c:delete val="0"/>
        <c:axPos val="l"/>
        <c:majorGridlines/>
        <c:title>
          <c:tx>
            <c:rich>
              <a:bodyPr rot="-5400000" vert="horz"/>
              <a:lstStyle/>
              <a:p>
                <a:pPr>
                  <a:defRPr/>
                </a:pPr>
                <a:r>
                  <a:rPr lang="en-US"/>
                  <a:t>Sales ($M)</a:t>
                </a:r>
              </a:p>
            </c:rich>
          </c:tx>
          <c:layout>
            <c:manualLayout>
              <c:xMode val="edge"/>
              <c:yMode val="edge"/>
              <c:x val="1.40969162995595E-2"/>
              <c:y val="0.39220712528185497"/>
            </c:manualLayout>
          </c:layout>
          <c:overlay val="0"/>
        </c:title>
        <c:numFmt formatCode="_(&quot;$&quot;* #,##0_);_(&quot;$&quot;* \(#,##0\);_(&quot;$&quot;* &quot;-&quot;??_);_(@_)" sourceLinked="1"/>
        <c:majorTickMark val="out"/>
        <c:minorTickMark val="none"/>
        <c:tickLblPos val="nextTo"/>
        <c:crossAx val="131812736"/>
        <c:crosses val="autoZero"/>
        <c:crossBetween val="between"/>
      </c:valAx>
    </c:plotArea>
    <c:legend>
      <c:legendPos val="r"/>
      <c:layout>
        <c:manualLayout>
          <c:xMode val="edge"/>
          <c:yMode val="edge"/>
          <c:x val="0.86568669442371293"/>
          <c:y val="0.13093151169493999"/>
          <c:w val="0.12689719179004114"/>
          <c:h val="0.52695263927308245"/>
        </c:manualLayout>
      </c:layout>
      <c:overlay val="0"/>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WDM, pluggable transceivers</a:t>
            </a:r>
          </a:p>
        </c:rich>
      </c:tx>
      <c:layout>
        <c:manualLayout>
          <c:xMode val="edge"/>
          <c:yMode val="edge"/>
          <c:x val="0.27164588801399825"/>
          <c:y val="0"/>
        </c:manualLayout>
      </c:layout>
      <c:overlay val="1"/>
    </c:title>
    <c:autoTitleDeleted val="0"/>
    <c:plotArea>
      <c:layout>
        <c:manualLayout>
          <c:layoutTarget val="inner"/>
          <c:xMode val="edge"/>
          <c:yMode val="edge"/>
          <c:x val="0.16365538272172986"/>
          <c:y val="0.19473825973167364"/>
          <c:w val="0.81814332015719282"/>
          <c:h val="0.6851742490522017"/>
        </c:manualLayout>
      </c:layout>
      <c:barChart>
        <c:barDir val="col"/>
        <c:grouping val="clustered"/>
        <c:varyColors val="0"/>
        <c:ser>
          <c:idx val="0"/>
          <c:order val="0"/>
          <c:tx>
            <c:strRef>
              <c:f>'WDM segments'!$B$34</c:f>
              <c:strCache>
                <c:ptCount val="1"/>
                <c:pt idx="0">
                  <c:v>Long haul</c:v>
                </c:pt>
              </c:strCache>
            </c:strRef>
          </c:tx>
          <c:invertIfNegative val="0"/>
          <c:cat>
            <c:numRef>
              <c:f>'WDM segments'!$C$33:$M$33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'WDM segments'!$C$34:$M$34</c:f>
              <c:numCache>
                <c:formatCode>_(* #,##0_);_(* \(#,##0\);_(* "-"??_);_(@_)</c:formatCode>
                <c:ptCount val="11"/>
                <c:pt idx="0">
                  <c:v>9376.7745739663169</c:v>
                </c:pt>
                <c:pt idx="1">
                  <c:v>7996.9421057707732</c:v>
                </c:pt>
                <c:pt idx="2">
                  <c:v>13850.87812122882</c:v>
                </c:pt>
              </c:numCache>
            </c:numRef>
          </c:val>
          <c:extLst>
            <c:ext xmlns:c16="http://schemas.microsoft.com/office/drawing/2014/chart" uri="{C3380CC4-5D6E-409C-BE32-E72D297353CC}">
              <c16:uniqueId val="{00000000-FB06-CA47-9396-9E6E7ABBFC21}"/>
            </c:ext>
          </c:extLst>
        </c:ser>
        <c:ser>
          <c:idx val="1"/>
          <c:order val="1"/>
          <c:tx>
            <c:strRef>
              <c:f>'WDM segments'!$B$35</c:f>
              <c:strCache>
                <c:ptCount val="1"/>
                <c:pt idx="0">
                  <c:v>Metro</c:v>
                </c:pt>
              </c:strCache>
            </c:strRef>
          </c:tx>
          <c:invertIfNegative val="0"/>
          <c:cat>
            <c:numRef>
              <c:f>'WDM segments'!$C$33:$M$33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'WDM segments'!$C$35:$M$35</c:f>
              <c:numCache>
                <c:formatCode>_(* #,##0_);_(* \(#,##0\);_(* "-"??_);_(@_)</c:formatCode>
                <c:ptCount val="11"/>
                <c:pt idx="0">
                  <c:v>50273.926010903917</c:v>
                </c:pt>
                <c:pt idx="1">
                  <c:v>58342.730434992307</c:v>
                </c:pt>
                <c:pt idx="2">
                  <c:v>51524.600320681639</c:v>
                </c:pt>
              </c:numCache>
            </c:numRef>
          </c:val>
          <c:extLst>
            <c:ext xmlns:c16="http://schemas.microsoft.com/office/drawing/2014/chart" uri="{C3380CC4-5D6E-409C-BE32-E72D297353CC}">
              <c16:uniqueId val="{00000001-FB06-CA47-9396-9E6E7ABBFC21}"/>
            </c:ext>
          </c:extLst>
        </c:ser>
        <c:ser>
          <c:idx val="2"/>
          <c:order val="2"/>
          <c:tx>
            <c:strRef>
              <c:f>'WDM segments'!$B$36</c:f>
              <c:strCache>
                <c:ptCount val="1"/>
                <c:pt idx="0">
                  <c:v>Access</c:v>
                </c:pt>
              </c:strCache>
            </c:strRef>
          </c:tx>
          <c:invertIfNegative val="0"/>
          <c:cat>
            <c:numRef>
              <c:f>'WDM segments'!$C$33:$M$33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'WDM segments'!$C$36:$M$36</c:f>
              <c:numCache>
                <c:formatCode>#,##0</c:formatCode>
                <c:ptCount val="11"/>
                <c:pt idx="0">
                  <c:v>259368.88383106378</c:v>
                </c:pt>
                <c:pt idx="1">
                  <c:v>197811.35539090249</c:v>
                </c:pt>
                <c:pt idx="2">
                  <c:v>191364.38263812818</c:v>
                </c:pt>
              </c:numCache>
            </c:numRef>
          </c:val>
          <c:extLst>
            <c:ext xmlns:c16="http://schemas.microsoft.com/office/drawing/2014/chart" uri="{C3380CC4-5D6E-409C-BE32-E72D297353CC}">
              <c16:uniqueId val="{00000002-FB06-CA47-9396-9E6E7ABBFC21}"/>
            </c:ext>
          </c:extLst>
        </c:ser>
        <c:dLbls>
          <c:showLegendKey val="0"/>
          <c:showVal val="0"/>
          <c:showCatName val="0"/>
          <c:showSerName val="0"/>
          <c:showPercent val="0"/>
          <c:showBubbleSize val="0"/>
        </c:dLbls>
        <c:gapWidth val="150"/>
        <c:axId val="132212608"/>
        <c:axId val="132214144"/>
      </c:barChart>
      <c:catAx>
        <c:axId val="132212608"/>
        <c:scaling>
          <c:orientation val="minMax"/>
        </c:scaling>
        <c:delete val="0"/>
        <c:axPos val="b"/>
        <c:numFmt formatCode="General" sourceLinked="1"/>
        <c:majorTickMark val="out"/>
        <c:minorTickMark val="none"/>
        <c:tickLblPos val="nextTo"/>
        <c:crossAx val="132214144"/>
        <c:crosses val="autoZero"/>
        <c:auto val="1"/>
        <c:lblAlgn val="ctr"/>
        <c:lblOffset val="100"/>
        <c:noMultiLvlLbl val="0"/>
      </c:catAx>
      <c:valAx>
        <c:axId val="132214144"/>
        <c:scaling>
          <c:orientation val="minMax"/>
        </c:scaling>
        <c:delete val="0"/>
        <c:axPos val="l"/>
        <c:majorGridlines/>
        <c:title>
          <c:tx>
            <c:rich>
              <a:bodyPr rot="-5400000" vert="horz"/>
              <a:lstStyle/>
              <a:p>
                <a:pPr>
                  <a:defRPr/>
                </a:pPr>
                <a:r>
                  <a:rPr lang="en-US"/>
                  <a:t>annual shipments</a:t>
                </a:r>
              </a:p>
            </c:rich>
          </c:tx>
          <c:layout>
            <c:manualLayout>
              <c:xMode val="edge"/>
              <c:yMode val="edge"/>
              <c:x val="1.660822763805319E-2"/>
              <c:y val="0.29987475990847889"/>
            </c:manualLayout>
          </c:layout>
          <c:overlay val="0"/>
        </c:title>
        <c:numFmt formatCode="_(* #,##0_);_(* \(#,##0\);_(* &quot;-&quot;??_);_(@_)" sourceLinked="1"/>
        <c:majorTickMark val="out"/>
        <c:minorTickMark val="none"/>
        <c:tickLblPos val="nextTo"/>
        <c:crossAx val="132212608"/>
        <c:crosses val="autoZero"/>
        <c:crossBetween val="between"/>
      </c:valAx>
    </c:plotArea>
    <c:legend>
      <c:legendPos val="t"/>
      <c:layout>
        <c:manualLayout>
          <c:xMode val="edge"/>
          <c:yMode val="edge"/>
          <c:x val="0.35333165693007113"/>
          <c:y val="0.10252943214169198"/>
          <c:w val="0.3539755877622735"/>
          <c:h val="8.1823137492428838E-2"/>
        </c:manualLayout>
      </c:layout>
      <c:overlay val="0"/>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a:t>
            </a:r>
            <a:r>
              <a:rPr lang="en-US" baseline="0"/>
              <a:t> b</a:t>
            </a:r>
            <a:r>
              <a:rPr lang="en-US"/>
              <a:t>andwidth growth (pluggables)</a:t>
            </a:r>
          </a:p>
        </c:rich>
      </c:tx>
      <c:layout>
        <c:manualLayout>
          <c:xMode val="edge"/>
          <c:yMode val="edge"/>
          <c:x val="0.25080751713890037"/>
          <c:y val="4.5826409047005851E-3"/>
        </c:manualLayout>
      </c:layout>
      <c:overlay val="1"/>
    </c:title>
    <c:autoTitleDeleted val="0"/>
    <c:plotArea>
      <c:layout>
        <c:manualLayout>
          <c:layoutTarget val="inner"/>
          <c:xMode val="edge"/>
          <c:yMode val="edge"/>
          <c:x val="0.13164923053970481"/>
          <c:y val="0.19577211331366731"/>
          <c:w val="0.8440887244466343"/>
          <c:h val="0.6851742490522017"/>
        </c:manualLayout>
      </c:layout>
      <c:lineChart>
        <c:grouping val="standard"/>
        <c:varyColors val="0"/>
        <c:ser>
          <c:idx val="0"/>
          <c:order val="0"/>
          <c:tx>
            <c:strRef>
              <c:f>'WDM segments'!$B$46</c:f>
              <c:strCache>
                <c:ptCount val="1"/>
                <c:pt idx="0">
                  <c:v>Long haul</c:v>
                </c:pt>
              </c:strCache>
            </c:strRef>
          </c:tx>
          <c:cat>
            <c:numRef>
              <c:f>'WDM segments'!$C$45:$M$45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'WDM segments'!$C$46:$M$46</c:f>
              <c:numCache>
                <c:formatCode>0%</c:formatCode>
                <c:ptCount val="11"/>
                <c:pt idx="1">
                  <c:v>0.32305258067865816</c:v>
                </c:pt>
                <c:pt idx="2">
                  <c:v>0.49801836086964979</c:v>
                </c:pt>
              </c:numCache>
            </c:numRef>
          </c:val>
          <c:smooth val="0"/>
          <c:extLst>
            <c:ext xmlns:c16="http://schemas.microsoft.com/office/drawing/2014/chart" uri="{C3380CC4-5D6E-409C-BE32-E72D297353CC}">
              <c16:uniqueId val="{00000000-25EE-5D4D-9B5A-201A8578616A}"/>
            </c:ext>
          </c:extLst>
        </c:ser>
        <c:ser>
          <c:idx val="1"/>
          <c:order val="1"/>
          <c:tx>
            <c:strRef>
              <c:f>'WDM segments'!$B$47</c:f>
              <c:strCache>
                <c:ptCount val="1"/>
                <c:pt idx="0">
                  <c:v>Metro</c:v>
                </c:pt>
              </c:strCache>
            </c:strRef>
          </c:tx>
          <c:cat>
            <c:numRef>
              <c:f>'WDM segments'!$C$45:$M$45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'WDM segments'!$C$47:$M$47</c:f>
              <c:numCache>
                <c:formatCode>0%</c:formatCode>
                <c:ptCount val="11"/>
                <c:pt idx="1">
                  <c:v>0.47695073770414442</c:v>
                </c:pt>
                <c:pt idx="2">
                  <c:v>0.44018413793097255</c:v>
                </c:pt>
              </c:numCache>
            </c:numRef>
          </c:val>
          <c:smooth val="0"/>
          <c:extLst>
            <c:ext xmlns:c16="http://schemas.microsoft.com/office/drawing/2014/chart" uri="{C3380CC4-5D6E-409C-BE32-E72D297353CC}">
              <c16:uniqueId val="{00000001-25EE-5D4D-9B5A-201A8578616A}"/>
            </c:ext>
          </c:extLst>
        </c:ser>
        <c:ser>
          <c:idx val="2"/>
          <c:order val="2"/>
          <c:tx>
            <c:strRef>
              <c:f>'WDM segments'!$B$48</c:f>
              <c:strCache>
                <c:ptCount val="1"/>
                <c:pt idx="0">
                  <c:v>Access</c:v>
                </c:pt>
              </c:strCache>
            </c:strRef>
          </c:tx>
          <c:cat>
            <c:numRef>
              <c:f>'WDM segments'!$C$45:$M$45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'WDM segments'!$C$48:$M$48</c:f>
              <c:numCache>
                <c:formatCode>0%</c:formatCode>
                <c:ptCount val="11"/>
                <c:pt idx="1">
                  <c:v>0.2774169694507167</c:v>
                </c:pt>
                <c:pt idx="2">
                  <c:v>0.21435518117054686</c:v>
                </c:pt>
              </c:numCache>
            </c:numRef>
          </c:val>
          <c:smooth val="0"/>
          <c:extLst>
            <c:ext xmlns:c16="http://schemas.microsoft.com/office/drawing/2014/chart" uri="{C3380CC4-5D6E-409C-BE32-E72D297353CC}">
              <c16:uniqueId val="{00000002-25EE-5D4D-9B5A-201A8578616A}"/>
            </c:ext>
          </c:extLst>
        </c:ser>
        <c:dLbls>
          <c:showLegendKey val="0"/>
          <c:showVal val="0"/>
          <c:showCatName val="0"/>
          <c:showSerName val="0"/>
          <c:showPercent val="0"/>
          <c:showBubbleSize val="0"/>
        </c:dLbls>
        <c:marker val="1"/>
        <c:smooth val="0"/>
        <c:axId val="132528768"/>
        <c:axId val="132530560"/>
      </c:lineChart>
      <c:catAx>
        <c:axId val="132528768"/>
        <c:scaling>
          <c:orientation val="minMax"/>
        </c:scaling>
        <c:delete val="0"/>
        <c:axPos val="b"/>
        <c:numFmt formatCode="General" sourceLinked="1"/>
        <c:majorTickMark val="out"/>
        <c:minorTickMark val="none"/>
        <c:tickLblPos val="nextTo"/>
        <c:crossAx val="132530560"/>
        <c:crosses val="autoZero"/>
        <c:auto val="1"/>
        <c:lblAlgn val="ctr"/>
        <c:lblOffset val="100"/>
        <c:noMultiLvlLbl val="0"/>
      </c:catAx>
      <c:valAx>
        <c:axId val="132530560"/>
        <c:scaling>
          <c:orientation val="minMax"/>
        </c:scaling>
        <c:delete val="0"/>
        <c:axPos val="l"/>
        <c:majorGridlines/>
        <c:title>
          <c:tx>
            <c:rich>
              <a:bodyPr rot="-5400000" vert="horz"/>
              <a:lstStyle/>
              <a:p>
                <a:pPr>
                  <a:defRPr/>
                </a:pPr>
                <a:r>
                  <a:rPr lang="en-US"/>
                  <a:t>%</a:t>
                </a:r>
                <a:r>
                  <a:rPr lang="en-US" baseline="0"/>
                  <a:t> annual growth</a:t>
                </a:r>
                <a:endParaRPr lang="en-US"/>
              </a:p>
            </c:rich>
          </c:tx>
          <c:layout>
            <c:manualLayout>
              <c:xMode val="edge"/>
              <c:yMode val="edge"/>
              <c:x val="6.3107400831094477E-3"/>
              <c:y val="0.25812917045177952"/>
            </c:manualLayout>
          </c:layout>
          <c:overlay val="0"/>
        </c:title>
        <c:numFmt formatCode="0%" sourceLinked="0"/>
        <c:majorTickMark val="out"/>
        <c:minorTickMark val="none"/>
        <c:tickLblPos val="nextTo"/>
        <c:crossAx val="132528768"/>
        <c:crosses val="autoZero"/>
        <c:crossBetween val="between"/>
      </c:valAx>
    </c:plotArea>
    <c:legend>
      <c:legendPos val="t"/>
      <c:layout>
        <c:manualLayout>
          <c:xMode val="edge"/>
          <c:yMode val="edge"/>
          <c:x val="0.31427783950151833"/>
          <c:y val="0.10596560791520955"/>
          <c:w val="0.46461527019866317"/>
          <c:h val="8.4565466587963323E-2"/>
        </c:manualLayout>
      </c:layout>
      <c:overlay val="0"/>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WDM, ports </a:t>
            </a:r>
          </a:p>
        </c:rich>
      </c:tx>
      <c:layout>
        <c:manualLayout>
          <c:xMode val="edge"/>
          <c:yMode val="edge"/>
          <c:x val="0.40497922134733161"/>
          <c:y val="0"/>
        </c:manualLayout>
      </c:layout>
      <c:overlay val="1"/>
    </c:title>
    <c:autoTitleDeleted val="0"/>
    <c:plotArea>
      <c:layout>
        <c:manualLayout>
          <c:layoutTarget val="inner"/>
          <c:xMode val="edge"/>
          <c:yMode val="edge"/>
          <c:x val="0.15061615811697737"/>
          <c:y val="0.19473825973167364"/>
          <c:w val="0.77840026246719174"/>
          <c:h val="0.6851742490522017"/>
        </c:manualLayout>
      </c:layout>
      <c:barChart>
        <c:barDir val="col"/>
        <c:grouping val="clustered"/>
        <c:varyColors val="0"/>
        <c:ser>
          <c:idx val="0"/>
          <c:order val="0"/>
          <c:tx>
            <c:strRef>
              <c:f>'WDM segments'!$B$40</c:f>
              <c:strCache>
                <c:ptCount val="1"/>
                <c:pt idx="0">
                  <c:v>Long haul</c:v>
                </c:pt>
              </c:strCache>
            </c:strRef>
          </c:tx>
          <c:invertIfNegative val="0"/>
          <c:cat>
            <c:numRef>
              <c:f>'WDM segments'!$C$39:$M$39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'WDM segments'!$C$40:$M$40</c:f>
              <c:numCache>
                <c:formatCode>_(* #,##0_);_(* \(#,##0\);_(* "-"??_);_(@_)</c:formatCode>
                <c:ptCount val="11"/>
                <c:pt idx="0">
                  <c:v>60782.399999999994</c:v>
                </c:pt>
                <c:pt idx="1">
                  <c:v>76160</c:v>
                </c:pt>
                <c:pt idx="2">
                  <c:v>99659.999999999985</c:v>
                </c:pt>
              </c:numCache>
            </c:numRef>
          </c:val>
          <c:extLst>
            <c:ext xmlns:c16="http://schemas.microsoft.com/office/drawing/2014/chart" uri="{C3380CC4-5D6E-409C-BE32-E72D297353CC}">
              <c16:uniqueId val="{00000000-CFB6-9647-8A0B-1AE73A8110CF}"/>
            </c:ext>
          </c:extLst>
        </c:ser>
        <c:ser>
          <c:idx val="1"/>
          <c:order val="1"/>
          <c:tx>
            <c:strRef>
              <c:f>'WDM segments'!$B$41</c:f>
              <c:strCache>
                <c:ptCount val="1"/>
                <c:pt idx="0">
                  <c:v>Metro</c:v>
                </c:pt>
              </c:strCache>
            </c:strRef>
          </c:tx>
          <c:invertIfNegative val="0"/>
          <c:cat>
            <c:numRef>
              <c:f>'WDM segments'!$C$39:$M$39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'WDM segments'!$C$41:$M$41</c:f>
              <c:numCache>
                <c:formatCode>_(* #,##0_);_(* \(#,##0\);_(* "-"??_);_(@_)</c:formatCode>
                <c:ptCount val="11"/>
                <c:pt idx="0">
                  <c:v>30313.600000000002</c:v>
                </c:pt>
                <c:pt idx="1">
                  <c:v>36341.000000000007</c:v>
                </c:pt>
                <c:pt idx="2">
                  <c:v>51340.000000000015</c:v>
                </c:pt>
              </c:numCache>
            </c:numRef>
          </c:val>
          <c:extLst>
            <c:ext xmlns:c16="http://schemas.microsoft.com/office/drawing/2014/chart" uri="{C3380CC4-5D6E-409C-BE32-E72D297353CC}">
              <c16:uniqueId val="{00000001-CFB6-9647-8A0B-1AE73A8110CF}"/>
            </c:ext>
          </c:extLst>
        </c:ser>
        <c:ser>
          <c:idx val="2"/>
          <c:order val="2"/>
          <c:tx>
            <c:strRef>
              <c:f>'WDM segments'!$B$42</c:f>
              <c:strCache>
                <c:ptCount val="1"/>
                <c:pt idx="0">
                  <c:v>Access</c:v>
                </c:pt>
              </c:strCache>
            </c:strRef>
          </c:tx>
          <c:invertIfNegative val="0"/>
          <c:cat>
            <c:numRef>
              <c:f>'WDM segments'!$C$39:$M$39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'WDM segments'!$C$42:$M$42</c:f>
              <c:numCache>
                <c:formatCode>#,##0</c:formatCode>
                <c:ptCount val="11"/>
                <c:pt idx="0">
                  <c:v>356542.79018258431</c:v>
                </c:pt>
                <c:pt idx="1">
                  <c:v>287771.87231827568</c:v>
                </c:pt>
                <c:pt idx="2">
                  <c:v>210444.19999999998</c:v>
                </c:pt>
              </c:numCache>
            </c:numRef>
          </c:val>
          <c:extLst>
            <c:ext xmlns:c16="http://schemas.microsoft.com/office/drawing/2014/chart" uri="{C3380CC4-5D6E-409C-BE32-E72D297353CC}">
              <c16:uniqueId val="{00000002-CFB6-9647-8A0B-1AE73A8110CF}"/>
            </c:ext>
          </c:extLst>
        </c:ser>
        <c:dLbls>
          <c:showLegendKey val="0"/>
          <c:showVal val="0"/>
          <c:showCatName val="0"/>
          <c:showSerName val="0"/>
          <c:showPercent val="0"/>
          <c:showBubbleSize val="0"/>
        </c:dLbls>
        <c:gapWidth val="150"/>
        <c:axId val="132558208"/>
        <c:axId val="132572288"/>
      </c:barChart>
      <c:catAx>
        <c:axId val="132558208"/>
        <c:scaling>
          <c:orientation val="minMax"/>
        </c:scaling>
        <c:delete val="0"/>
        <c:axPos val="b"/>
        <c:numFmt formatCode="General" sourceLinked="1"/>
        <c:majorTickMark val="out"/>
        <c:minorTickMark val="none"/>
        <c:tickLblPos val="nextTo"/>
        <c:crossAx val="132572288"/>
        <c:crosses val="autoZero"/>
        <c:auto val="1"/>
        <c:lblAlgn val="ctr"/>
        <c:lblOffset val="100"/>
        <c:noMultiLvlLbl val="0"/>
      </c:catAx>
      <c:valAx>
        <c:axId val="132572288"/>
        <c:scaling>
          <c:orientation val="minMax"/>
        </c:scaling>
        <c:delete val="0"/>
        <c:axPos val="l"/>
        <c:majorGridlines/>
        <c:title>
          <c:tx>
            <c:rich>
              <a:bodyPr rot="-5400000" vert="horz"/>
              <a:lstStyle/>
              <a:p>
                <a:pPr>
                  <a:defRPr/>
                </a:pPr>
                <a:r>
                  <a:rPr lang="en-US"/>
                  <a:t>annual shipments</a:t>
                </a:r>
              </a:p>
            </c:rich>
          </c:tx>
          <c:overlay val="0"/>
        </c:title>
        <c:numFmt formatCode="_(* #,##0_);_(* \(#,##0\);_(* &quot;-&quot;??_);_(@_)" sourceLinked="1"/>
        <c:majorTickMark val="out"/>
        <c:minorTickMark val="none"/>
        <c:tickLblPos val="nextTo"/>
        <c:crossAx val="132558208"/>
        <c:crosses val="autoZero"/>
        <c:crossBetween val="between"/>
      </c:valAx>
    </c:plotArea>
    <c:legend>
      <c:legendPos val="t"/>
      <c:layout>
        <c:manualLayout>
          <c:xMode val="edge"/>
          <c:yMode val="edge"/>
          <c:x val="0.33781680975966"/>
          <c:y val="0.10710260397124159"/>
          <c:w val="0.41641294838145232"/>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WDM, pluggables</a:t>
            </a:r>
            <a:r>
              <a:rPr lang="en-US" baseline="0"/>
              <a:t> vs total ports</a:t>
            </a:r>
            <a:endParaRPr lang="en-US"/>
          </a:p>
        </c:rich>
      </c:tx>
      <c:layout>
        <c:manualLayout>
          <c:xMode val="edge"/>
          <c:yMode val="edge"/>
          <c:x val="0.27164588801399825"/>
          <c:y val="0"/>
        </c:manualLayout>
      </c:layout>
      <c:overlay val="1"/>
    </c:title>
    <c:autoTitleDeleted val="0"/>
    <c:plotArea>
      <c:layout>
        <c:manualLayout>
          <c:layoutTarget val="inner"/>
          <c:xMode val="edge"/>
          <c:yMode val="edge"/>
          <c:x val="0.16882195975503062"/>
          <c:y val="0.14900663458734323"/>
          <c:w val="0.80062248468941377"/>
          <c:h val="0.6851742490522017"/>
        </c:manualLayout>
      </c:layout>
      <c:lineChart>
        <c:grouping val="standard"/>
        <c:varyColors val="0"/>
        <c:ser>
          <c:idx val="0"/>
          <c:order val="0"/>
          <c:tx>
            <c:strRef>
              <c:f>'WDM segments'!$B$33</c:f>
              <c:strCache>
                <c:ptCount val="1"/>
                <c:pt idx="0">
                  <c:v>Pluggables - units shipped</c:v>
                </c:pt>
              </c:strCache>
            </c:strRef>
          </c:tx>
          <c:cat>
            <c:numRef>
              <c:f>'WDM segments'!$C$33:$M$33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'WDM segments'!$C$37:$M$37</c:f>
              <c:numCache>
                <c:formatCode>_(* #,##0_);_(* \(#,##0\);_(* "-"??_);_(@_)</c:formatCode>
                <c:ptCount val="11"/>
                <c:pt idx="0">
                  <c:v>319019.58441593399</c:v>
                </c:pt>
                <c:pt idx="1">
                  <c:v>264151.02793166554</c:v>
                </c:pt>
                <c:pt idx="2">
                  <c:v>256739.86108003865</c:v>
                </c:pt>
              </c:numCache>
            </c:numRef>
          </c:val>
          <c:smooth val="0"/>
          <c:extLst>
            <c:ext xmlns:c16="http://schemas.microsoft.com/office/drawing/2014/chart" uri="{C3380CC4-5D6E-409C-BE32-E72D297353CC}">
              <c16:uniqueId val="{00000000-64BF-7C49-A35E-913D0BDABD93}"/>
            </c:ext>
          </c:extLst>
        </c:ser>
        <c:ser>
          <c:idx val="1"/>
          <c:order val="1"/>
          <c:tx>
            <c:strRef>
              <c:f>'WDM segments'!$B$39</c:f>
              <c:strCache>
                <c:ptCount val="1"/>
                <c:pt idx="0">
                  <c:v>Total ports shipped</c:v>
                </c:pt>
              </c:strCache>
            </c:strRef>
          </c:tx>
          <c:cat>
            <c:numRef>
              <c:f>'WDM segments'!$C$33:$M$33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'WDM segments'!$C$43:$M$43</c:f>
              <c:numCache>
                <c:formatCode>_(* #,##0_);_(* \(#,##0\);_(* "-"??_);_(@_)</c:formatCode>
                <c:ptCount val="11"/>
                <c:pt idx="0">
                  <c:v>447638.79018258431</c:v>
                </c:pt>
                <c:pt idx="1">
                  <c:v>400272.87231827568</c:v>
                </c:pt>
                <c:pt idx="2">
                  <c:v>361444.19999999995</c:v>
                </c:pt>
              </c:numCache>
            </c:numRef>
          </c:val>
          <c:smooth val="0"/>
          <c:extLst>
            <c:ext xmlns:c16="http://schemas.microsoft.com/office/drawing/2014/chart" uri="{C3380CC4-5D6E-409C-BE32-E72D297353CC}">
              <c16:uniqueId val="{00000001-64BF-7C49-A35E-913D0BDABD93}"/>
            </c:ext>
          </c:extLst>
        </c:ser>
        <c:dLbls>
          <c:showLegendKey val="0"/>
          <c:showVal val="0"/>
          <c:showCatName val="0"/>
          <c:showSerName val="0"/>
          <c:showPercent val="0"/>
          <c:showBubbleSize val="0"/>
        </c:dLbls>
        <c:marker val="1"/>
        <c:smooth val="0"/>
        <c:axId val="132332544"/>
        <c:axId val="132334336"/>
      </c:lineChart>
      <c:catAx>
        <c:axId val="132332544"/>
        <c:scaling>
          <c:orientation val="minMax"/>
        </c:scaling>
        <c:delete val="0"/>
        <c:axPos val="b"/>
        <c:numFmt formatCode="General" sourceLinked="1"/>
        <c:majorTickMark val="out"/>
        <c:minorTickMark val="none"/>
        <c:tickLblPos val="nextTo"/>
        <c:crossAx val="132334336"/>
        <c:crosses val="autoZero"/>
        <c:auto val="1"/>
        <c:lblAlgn val="ctr"/>
        <c:lblOffset val="100"/>
        <c:noMultiLvlLbl val="0"/>
      </c:catAx>
      <c:valAx>
        <c:axId val="132334336"/>
        <c:scaling>
          <c:orientation val="minMax"/>
        </c:scaling>
        <c:delete val="0"/>
        <c:axPos val="l"/>
        <c:majorGridlines/>
        <c:numFmt formatCode="_(* #,##0_);_(* \(#,##0\);_(* &quot;-&quot;??_);_(@_)" sourceLinked="1"/>
        <c:majorTickMark val="out"/>
        <c:minorTickMark val="none"/>
        <c:tickLblPos val="nextTo"/>
        <c:crossAx val="132332544"/>
        <c:crosses val="autoZero"/>
        <c:crossBetween val="between"/>
      </c:valAx>
    </c:plotArea>
    <c:legend>
      <c:legendPos val="t"/>
      <c:layout>
        <c:manualLayout>
          <c:xMode val="edge"/>
          <c:yMode val="edge"/>
          <c:x val="0.64053801104043484"/>
          <c:y val="0.49411842251102212"/>
          <c:w val="0.33303014169492157"/>
          <c:h val="0.14853200641586467"/>
        </c:manualLayout>
      </c:layout>
      <c:overlay val="0"/>
      <c:spPr>
        <a:solidFill>
          <a:schemeClr val="bg1"/>
        </a:solidFill>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'Ethernet-Cloud'!$B$381</c:f>
              <c:strCache>
                <c:ptCount val="1"/>
                <c:pt idx="0">
                  <c:v>China</c:v>
                </c:pt>
              </c:strCache>
            </c:strRef>
          </c:tx>
          <c:cat>
            <c:numRef>
              <c:f>'Ethernet-Cloud'!$D$380:$M$380</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'Ethernet-Cloud'!$D$381:$M$381</c:f>
              <c:numCache>
                <c:formatCode>0%</c:formatCode>
                <c:ptCount val="10"/>
                <c:pt idx="0">
                  <c:v>0.53492252696080822</c:v>
                </c:pt>
                <c:pt idx="1">
                  <c:v>1.0721433740590198</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FE9-6B48-BE43-F6E9F9F44FEE}"/>
            </c:ext>
          </c:extLst>
        </c:ser>
        <c:ser>
          <c:idx val="2"/>
          <c:order val="1"/>
          <c:tx>
            <c:strRef>
              <c:f>'Ethernet-Cloud'!$B$382</c:f>
              <c:strCache>
                <c:ptCount val="1"/>
                <c:pt idx="0">
                  <c:v>ROW</c:v>
                </c:pt>
              </c:strCache>
            </c:strRef>
          </c:tx>
          <c:cat>
            <c:numRef>
              <c:f>'Ethernet-Cloud'!$D$380:$M$380</c:f>
              <c:numCache>
                <c:formatCode>General</c:formatCode>
                <c:ptCount val="10"/>
                <c:pt idx="0">
                  <c:v>2017</c:v>
                </c:pt>
                <c:pt idx="1">
                  <c:v>2018</c:v>
                </c:pt>
                <c:pt idx="2">
                  <c:v>2019</c:v>
                </c:pt>
                <c:pt idx="3">
                  <c:v>2020</c:v>
                </c:pt>
                <c:pt idx="4">
                  <c:v>2021</c:v>
                </c:pt>
                <c:pt idx="5">
                  <c:v>2022</c:v>
                </c:pt>
                <c:pt idx="6">
                  <c:v>2023</c:v>
                </c:pt>
                <c:pt idx="7">
                  <c:v>2024</c:v>
                </c:pt>
                <c:pt idx="8">
                  <c:v>2025</c:v>
                </c:pt>
                <c:pt idx="9">
                  <c:v>2026</c:v>
                </c:pt>
              </c:numCache>
            </c:numRef>
          </c:cat>
          <c:val>
            <c:numRef>
              <c:f>'Ethernet-Cloud'!$D$382:$M$382</c:f>
              <c:numCache>
                <c:formatCode>0%</c:formatCode>
                <c:ptCount val="10"/>
                <c:pt idx="0">
                  <c:v>0.56576225909972511</c:v>
                </c:pt>
                <c:pt idx="1">
                  <c:v>0.66702813033076369</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FE9-6B48-BE43-F6E9F9F44FEE}"/>
            </c:ext>
          </c:extLst>
        </c:ser>
        <c:dLbls>
          <c:showLegendKey val="0"/>
          <c:showVal val="0"/>
          <c:showCatName val="0"/>
          <c:showSerName val="0"/>
          <c:showPercent val="0"/>
          <c:showBubbleSize val="0"/>
        </c:dLbls>
        <c:marker val="1"/>
        <c:smooth val="0"/>
        <c:axId val="132942848"/>
        <c:axId val="132387584"/>
      </c:lineChart>
      <c:catAx>
        <c:axId val="132942848"/>
        <c:scaling>
          <c:orientation val="minMax"/>
        </c:scaling>
        <c:delete val="0"/>
        <c:axPos val="b"/>
        <c:numFmt formatCode="General" sourceLinked="1"/>
        <c:majorTickMark val="out"/>
        <c:minorTickMark val="none"/>
        <c:tickLblPos val="nextTo"/>
        <c:crossAx val="132387584"/>
        <c:crosses val="autoZero"/>
        <c:auto val="1"/>
        <c:lblAlgn val="ctr"/>
        <c:lblOffset val="100"/>
        <c:noMultiLvlLbl val="0"/>
      </c:catAx>
      <c:valAx>
        <c:axId val="132387584"/>
        <c:scaling>
          <c:orientation val="minMax"/>
        </c:scaling>
        <c:delete val="0"/>
        <c:axPos val="l"/>
        <c:majorGridlines/>
        <c:numFmt formatCode="0%" sourceLinked="1"/>
        <c:majorTickMark val="out"/>
        <c:minorTickMark val="none"/>
        <c:tickLblPos val="nextTo"/>
        <c:crossAx val="1329428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Spending vs. Revenue</a:t>
            </a:r>
          </a:p>
        </c:rich>
      </c:tx>
      <c:overlay val="0"/>
      <c:spPr>
        <a:noFill/>
        <a:ln>
          <a:noFill/>
        </a:ln>
        <a:effectLst/>
      </c:spPr>
    </c:title>
    <c:autoTitleDeleted val="0"/>
    <c:plotArea>
      <c:layout>
        <c:manualLayout>
          <c:layoutTarget val="inner"/>
          <c:xMode val="edge"/>
          <c:yMode val="edge"/>
          <c:x val="0.10019546887012885"/>
          <c:y val="0.2298254124765178"/>
          <c:w val="0.84628274511411483"/>
          <c:h val="0.65350425673923385"/>
        </c:manualLayout>
      </c:layout>
      <c:lineChart>
        <c:grouping val="standard"/>
        <c:varyColors val="0"/>
        <c:ser>
          <c:idx val="1"/>
          <c:order val="0"/>
          <c:tx>
            <c:strRef>
              <c:f>ICPs!$B$41</c:f>
              <c:strCache>
                <c:ptCount val="1"/>
                <c:pt idx="0">
                  <c:v>Top 3 in China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strRef>
              <c:f>ICPs!$C$40:$N$40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ICPs!$C$41:$N$41</c:f>
              <c:numCache>
                <c:formatCode>0%</c:formatCode>
                <c:ptCount val="12"/>
                <c:pt idx="0">
                  <c:v>9.7808824366798358E-2</c:v>
                </c:pt>
                <c:pt idx="1">
                  <c:v>0.11723192631977407</c:v>
                </c:pt>
                <c:pt idx="2">
                  <c:v>9.4970961683114516E-2</c:v>
                </c:pt>
                <c:pt idx="3">
                  <c:v>9.4022941019175521E-2</c:v>
                </c:pt>
              </c:numCache>
            </c:numRef>
          </c:val>
          <c:smooth val="0"/>
          <c:extLst>
            <c:ext xmlns:c16="http://schemas.microsoft.com/office/drawing/2014/chart" uri="{C3380CC4-5D6E-409C-BE32-E72D297353CC}">
              <c16:uniqueId val="{00000000-4438-AC4B-883D-B1C3FB1CA31F}"/>
            </c:ext>
          </c:extLst>
        </c:ser>
        <c:dLbls>
          <c:showLegendKey val="0"/>
          <c:showVal val="0"/>
          <c:showCatName val="0"/>
          <c:showSerName val="0"/>
          <c:showPercent val="0"/>
          <c:showBubbleSize val="0"/>
        </c:dLbls>
        <c:marker val="1"/>
        <c:smooth val="0"/>
        <c:axId val="134148864"/>
        <c:axId val="134150784"/>
      </c:lineChart>
      <c:scatterChart>
        <c:scatterStyle val="smoothMarker"/>
        <c:varyColors val="0"/>
        <c:ser>
          <c:idx val="0"/>
          <c:order val="1"/>
          <c:tx>
            <c:strRef>
              <c:f>ICPs!$B$42</c:f>
              <c:strCache>
                <c:ptCount val="1"/>
                <c:pt idx="0">
                  <c:v>Top 3 in US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ICPs!$C$40:$N$40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xVal>
          <c:yVal>
            <c:numRef>
              <c:f>ICPs!$C$42:$N$42</c:f>
              <c:numCache>
                <c:formatCode>0%</c:formatCode>
                <c:ptCount val="12"/>
                <c:pt idx="0">
                  <c:v>8.0748091603053435E-2</c:v>
                </c:pt>
                <c:pt idx="1">
                  <c:v>6.5267077698371118E-2</c:v>
                </c:pt>
                <c:pt idx="2">
                  <c:v>7.3075296108291041E-2</c:v>
                </c:pt>
                <c:pt idx="3">
                  <c:v>8.6181730578465551E-2</c:v>
                </c:pt>
              </c:numCache>
            </c:numRef>
          </c:yVal>
          <c:smooth val="1"/>
          <c:extLst>
            <c:ext xmlns:c16="http://schemas.microsoft.com/office/drawing/2014/chart" uri="{C3380CC4-5D6E-409C-BE32-E72D297353CC}">
              <c16:uniqueId val="{00000001-4438-AC4B-883D-B1C3FB1CA31F}"/>
            </c:ext>
          </c:extLst>
        </c:ser>
        <c:dLbls>
          <c:showLegendKey val="0"/>
          <c:showVal val="0"/>
          <c:showCatName val="0"/>
          <c:showSerName val="0"/>
          <c:showPercent val="0"/>
          <c:showBubbleSize val="0"/>
        </c:dLbls>
        <c:axId val="134148864"/>
        <c:axId val="134150784"/>
      </c:scatterChart>
      <c:catAx>
        <c:axId val="134148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sz="1050"/>
            </a:pPr>
            <a:endParaRPr lang="en-US"/>
          </a:p>
        </c:txPr>
        <c:crossAx val="134150784"/>
        <c:crosses val="autoZero"/>
        <c:auto val="1"/>
        <c:lblAlgn val="ctr"/>
        <c:lblOffset val="100"/>
        <c:noMultiLvlLbl val="1"/>
      </c:catAx>
      <c:valAx>
        <c:axId val="134150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sz="1100"/>
            </a:pPr>
            <a:endParaRPr lang="en-US"/>
          </a:p>
        </c:txPr>
        <c:crossAx val="134148864"/>
        <c:crosses val="autoZero"/>
        <c:crossBetween val="between"/>
      </c:valAx>
      <c:spPr>
        <a:noFill/>
        <a:ln>
          <a:noFill/>
        </a:ln>
        <a:effectLst/>
      </c:spPr>
    </c:plotArea>
    <c:legend>
      <c:legendPos val="t"/>
      <c:layout>
        <c:manualLayout>
          <c:xMode val="edge"/>
          <c:yMode val="edge"/>
          <c:x val="0.24465901076772878"/>
          <c:y val="0.12528747964440068"/>
          <c:w val="0.51599410539842105"/>
          <c:h val="8.0650628802070509E-2"/>
        </c:manualLayout>
      </c:layout>
      <c:overlay val="0"/>
      <c:spPr>
        <a:noFill/>
        <a:ln>
          <a:noFill/>
        </a:ln>
        <a:effectLst/>
      </c:spPr>
      <c:txPr>
        <a:bodyPr rot="0" vert="horz"/>
        <a:lstStyle/>
        <a:p>
          <a:pPr>
            <a:defRPr sz="11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FTTx</a:t>
            </a:r>
          </a:p>
        </c:rich>
      </c:tx>
      <c:overlay val="1"/>
    </c:title>
    <c:autoTitleDeleted val="0"/>
    <c:plotArea>
      <c:layout>
        <c:manualLayout>
          <c:layoutTarget val="inner"/>
          <c:xMode val="edge"/>
          <c:yMode val="edge"/>
          <c:x val="0.195814565814767"/>
          <c:y val="0.20533867984777199"/>
          <c:w val="0.76924307630420696"/>
          <c:h val="0.71181574942605697"/>
        </c:manualLayout>
      </c:layout>
      <c:lineChart>
        <c:grouping val="standard"/>
        <c:varyColors val="0"/>
        <c:ser>
          <c:idx val="1"/>
          <c:order val="0"/>
          <c:tx>
            <c:strRef>
              <c:f>Summary!$O$446</c:f>
              <c:strCache>
                <c:ptCount val="1"/>
                <c:pt idx="0">
                  <c:v>GPON</c:v>
                </c:pt>
              </c:strCache>
            </c:strRef>
          </c:tx>
          <c:cat>
            <c:numRef>
              <c:f>Summary!$P$444:$Z$444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Summary!$P$446:$Z$446</c:f>
              <c:numCache>
                <c:formatCode>_("$"* #,##0_);_("$"* \(#,##0\);_("$"* "-"??_);_(@_)</c:formatCode>
                <c:ptCount val="11"/>
                <c:pt idx="0">
                  <c:v>704.89584010939382</c:v>
                </c:pt>
                <c:pt idx="1">
                  <c:v>481.50864754431825</c:v>
                </c:pt>
                <c:pt idx="2">
                  <c:v>354.91009865618787</c:v>
                </c:pt>
              </c:numCache>
            </c:numRef>
          </c:val>
          <c:smooth val="1"/>
          <c:extLst>
            <c:ext xmlns:c16="http://schemas.microsoft.com/office/drawing/2014/chart" uri="{C3380CC4-5D6E-409C-BE32-E72D297353CC}">
              <c16:uniqueId val="{00000001-AC9C-8243-9A6F-079F9B8E5137}"/>
            </c:ext>
          </c:extLst>
        </c:ser>
        <c:ser>
          <c:idx val="2"/>
          <c:order val="1"/>
          <c:tx>
            <c:strRef>
              <c:f>Summary!$O$447</c:f>
              <c:strCache>
                <c:ptCount val="1"/>
                <c:pt idx="0">
                  <c:v>EPON</c:v>
                </c:pt>
              </c:strCache>
            </c:strRef>
          </c:tx>
          <c:cat>
            <c:numRef>
              <c:f>Summary!$P$444:$Z$444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Summary!$P$447:$Z$447</c:f>
              <c:numCache>
                <c:formatCode>_("$"* #,##0_);_("$"* \(#,##0\);_("$"* "-"??_);_(@_)</c:formatCode>
                <c:ptCount val="11"/>
                <c:pt idx="0">
                  <c:v>59.541827717662414</c:v>
                </c:pt>
                <c:pt idx="1">
                  <c:v>29.086334285753459</c:v>
                </c:pt>
                <c:pt idx="2">
                  <c:v>28.949069313637267</c:v>
                </c:pt>
              </c:numCache>
            </c:numRef>
          </c:val>
          <c:smooth val="1"/>
          <c:extLst>
            <c:ext xmlns:c16="http://schemas.microsoft.com/office/drawing/2014/chart" uri="{C3380CC4-5D6E-409C-BE32-E72D297353CC}">
              <c16:uniqueId val="{00000002-AC9C-8243-9A6F-079F9B8E5137}"/>
            </c:ext>
          </c:extLst>
        </c:ser>
        <c:ser>
          <c:idx val="5"/>
          <c:order val="2"/>
          <c:tx>
            <c:strRef>
              <c:f>Summary!$O$448</c:f>
              <c:strCache>
                <c:ptCount val="1"/>
                <c:pt idx="0">
                  <c:v>10G PON</c:v>
                </c:pt>
              </c:strCache>
            </c:strRef>
          </c:tx>
          <c:cat>
            <c:numRef>
              <c:f>Summary!$P$444:$Z$444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Summary!$P$448:$Z$448</c:f>
              <c:numCache>
                <c:formatCode>_("$"* #,##0_);_("$"* \(#,##0\);_("$"* "-"??_);_(@_)</c:formatCode>
                <c:ptCount val="11"/>
                <c:pt idx="0">
                  <c:v>14.29</c:v>
                </c:pt>
                <c:pt idx="1">
                  <c:v>108.51612975</c:v>
                </c:pt>
                <c:pt idx="2">
                  <c:v>106.2967096657575</c:v>
                </c:pt>
              </c:numCache>
            </c:numRef>
          </c:val>
          <c:smooth val="0"/>
          <c:extLst>
            <c:ext xmlns:c16="http://schemas.microsoft.com/office/drawing/2014/chart" uri="{C3380CC4-5D6E-409C-BE32-E72D297353CC}">
              <c16:uniqueId val="{00000003-AC9C-8243-9A6F-079F9B8E5137}"/>
            </c:ext>
          </c:extLst>
        </c:ser>
        <c:ser>
          <c:idx val="3"/>
          <c:order val="3"/>
          <c:tx>
            <c:strRef>
              <c:f>Summary!$O$449</c:f>
              <c:strCache>
                <c:ptCount val="1"/>
                <c:pt idx="0">
                  <c:v>NG PON2/Nx25G PON</c:v>
                </c:pt>
              </c:strCache>
            </c:strRef>
          </c:tx>
          <c:cat>
            <c:numRef>
              <c:f>Summary!$P$444:$Z$444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Summary!$P$449:$Z$449</c:f>
              <c:numCache>
                <c:formatCode>_("$"* #,##0_);_("$"* \(#,##0\);_("$"* "-"??_);_(@_)</c:formatCode>
                <c:ptCount val="11"/>
                <c:pt idx="0">
                  <c:v>0</c:v>
                </c:pt>
                <c:pt idx="1">
                  <c:v>0</c:v>
                </c:pt>
                <c:pt idx="2">
                  <c:v>0</c:v>
                </c:pt>
              </c:numCache>
            </c:numRef>
          </c:val>
          <c:smooth val="1"/>
          <c:extLst>
            <c:ext xmlns:c16="http://schemas.microsoft.com/office/drawing/2014/chart" uri="{C3380CC4-5D6E-409C-BE32-E72D297353CC}">
              <c16:uniqueId val="{00000004-AC9C-8243-9A6F-079F9B8E5137}"/>
            </c:ext>
          </c:extLst>
        </c:ser>
        <c:dLbls>
          <c:showLegendKey val="0"/>
          <c:showVal val="0"/>
          <c:showCatName val="0"/>
          <c:showSerName val="0"/>
          <c:showPercent val="0"/>
          <c:showBubbleSize val="0"/>
        </c:dLbls>
        <c:marker val="1"/>
        <c:smooth val="0"/>
        <c:axId val="124513280"/>
        <c:axId val="124261120"/>
      </c:lineChart>
      <c:catAx>
        <c:axId val="124513280"/>
        <c:scaling>
          <c:orientation val="minMax"/>
        </c:scaling>
        <c:delete val="0"/>
        <c:axPos val="b"/>
        <c:numFmt formatCode="General" sourceLinked="1"/>
        <c:majorTickMark val="out"/>
        <c:minorTickMark val="none"/>
        <c:tickLblPos val="nextTo"/>
        <c:txPr>
          <a:bodyPr/>
          <a:lstStyle/>
          <a:p>
            <a:pPr>
              <a:defRPr sz="1400" b="1"/>
            </a:pPr>
            <a:endParaRPr lang="en-US"/>
          </a:p>
        </c:txPr>
        <c:crossAx val="124261120"/>
        <c:crosses val="autoZero"/>
        <c:auto val="1"/>
        <c:lblAlgn val="ctr"/>
        <c:lblOffset val="100"/>
        <c:noMultiLvlLbl val="1"/>
      </c:catAx>
      <c:valAx>
        <c:axId val="124261120"/>
        <c:scaling>
          <c:orientation val="minMax"/>
          <c:min val="0"/>
        </c:scaling>
        <c:delete val="0"/>
        <c:axPos val="l"/>
        <c:majorGridlines/>
        <c:title>
          <c:tx>
            <c:rich>
              <a:bodyPr rot="-5400000" vert="horz"/>
              <a:lstStyle/>
              <a:p>
                <a:pPr>
                  <a:defRPr sz="1600"/>
                </a:pPr>
                <a:r>
                  <a:rPr lang="en-US" sz="1600"/>
                  <a:t>Sales ($M)</a:t>
                </a:r>
              </a:p>
            </c:rich>
          </c:tx>
          <c:layout>
            <c:manualLayout>
              <c:xMode val="edge"/>
              <c:yMode val="edge"/>
              <c:x val="2.1994657168299198E-2"/>
              <c:y val="0.390765242443739"/>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24513280"/>
        <c:crosses val="autoZero"/>
        <c:crossBetween val="between"/>
      </c:valAx>
    </c:plotArea>
    <c:legend>
      <c:legendPos val="t"/>
      <c:layout>
        <c:manualLayout>
          <c:xMode val="edge"/>
          <c:yMode val="edge"/>
          <c:x val="9.2487472945220597E-2"/>
          <c:y val="0.10251442870404"/>
          <c:w val="0.89721130544998395"/>
          <c:h val="6.9103699113741604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Revenue</a:t>
            </a:r>
            <a:r>
              <a:rPr lang="en-US" baseline="0">
                <a:solidFill>
                  <a:sysClr val="windowText" lastClr="000000"/>
                </a:solidFill>
              </a:rPr>
              <a:t> of Top 3 Cloud Companies ($millions)</a:t>
            </a:r>
            <a:endParaRPr lang="en-US">
              <a:solidFill>
                <a:sysClr val="windowText" lastClr="000000"/>
              </a:solidFill>
            </a:endParaRPr>
          </a:p>
        </c:rich>
      </c:tx>
      <c:overlay val="0"/>
      <c:spPr>
        <a:noFill/>
        <a:ln>
          <a:noFill/>
        </a:ln>
        <a:effectLst/>
      </c:spPr>
    </c:title>
    <c:autoTitleDeleted val="0"/>
    <c:plotArea>
      <c:layout>
        <c:manualLayout>
          <c:layoutTarget val="inner"/>
          <c:xMode val="edge"/>
          <c:yMode val="edge"/>
          <c:x val="0.11239919092982457"/>
          <c:y val="0.13349514563106801"/>
          <c:w val="0.85693857335575363"/>
          <c:h val="0.62931197920648296"/>
        </c:manualLayout>
      </c:layout>
      <c:barChart>
        <c:barDir val="col"/>
        <c:grouping val="clustered"/>
        <c:varyColors val="0"/>
        <c:ser>
          <c:idx val="1"/>
          <c:order val="0"/>
          <c:tx>
            <c:strRef>
              <c:f>ICPs!$B$73</c:f>
              <c:strCache>
                <c:ptCount val="1"/>
                <c:pt idx="0">
                  <c:v>US</c:v>
                </c:pt>
              </c:strCache>
            </c:strRef>
          </c:tx>
          <c:spPr>
            <a:solidFill>
              <a:schemeClr val="accent2"/>
            </a:solidFill>
            <a:ln>
              <a:noFill/>
            </a:ln>
            <a:effectLst/>
          </c:spPr>
          <c:invertIfNegative val="0"/>
          <c:cat>
            <c:strRef>
              <c:f>ICPs!$C$71:$N$71</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ICPs!$C$73:$N$73</c:f>
              <c:numCache>
                <c:formatCode>_("$"* #,##0_);_("$"* \(#,##0\);_("$"* "-"??_);_(@_)</c:formatCode>
                <c:ptCount val="12"/>
                <c:pt idx="0">
                  <c:v>65.5</c:v>
                </c:pt>
                <c:pt idx="1">
                  <c:v>89.692999999999998</c:v>
                </c:pt>
                <c:pt idx="2">
                  <c:v>113.47199999999999</c:v>
                </c:pt>
                <c:pt idx="3">
                  <c:v>141.13200000000001</c:v>
                </c:pt>
              </c:numCache>
            </c:numRef>
          </c:val>
          <c:extLst>
            <c:ext xmlns:c16="http://schemas.microsoft.com/office/drawing/2014/chart" uri="{C3380CC4-5D6E-409C-BE32-E72D297353CC}">
              <c16:uniqueId val="{00000000-8AE2-A14D-A984-BD1B7D670345}"/>
            </c:ext>
          </c:extLst>
        </c:ser>
        <c:ser>
          <c:idx val="0"/>
          <c:order val="1"/>
          <c:tx>
            <c:strRef>
              <c:f>ICPs!$B$72</c:f>
              <c:strCache>
                <c:ptCount val="1"/>
                <c:pt idx="0">
                  <c:v>China</c:v>
                </c:pt>
              </c:strCache>
            </c:strRef>
          </c:tx>
          <c:spPr>
            <a:solidFill>
              <a:schemeClr val="accent1"/>
            </a:solidFill>
            <a:ln>
              <a:noFill/>
            </a:ln>
            <a:effectLst/>
          </c:spPr>
          <c:invertIfNegative val="0"/>
          <c:cat>
            <c:strRef>
              <c:f>ICPs!$C$71:$N$71</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ICPs!$C$72:$N$72</c:f>
              <c:numCache>
                <c:formatCode>_("$"* #,##0_);_("$"* \(#,##0\);_("$"* "-"??_);_(@_)</c:formatCode>
                <c:ptCount val="12"/>
                <c:pt idx="0">
                  <c:v>5.2990042134652136</c:v>
                </c:pt>
                <c:pt idx="1">
                  <c:v>9.3760972004434713</c:v>
                </c:pt>
                <c:pt idx="2">
                  <c:v>15.410254174003098</c:v>
                </c:pt>
                <c:pt idx="3">
                  <c:v>22.742401064992272</c:v>
                </c:pt>
              </c:numCache>
            </c:numRef>
          </c:val>
          <c:extLst>
            <c:ext xmlns:c16="http://schemas.microsoft.com/office/drawing/2014/chart" uri="{C3380CC4-5D6E-409C-BE32-E72D297353CC}">
              <c16:uniqueId val="{00000001-8AE2-A14D-A984-BD1B7D670345}"/>
            </c:ext>
          </c:extLst>
        </c:ser>
        <c:dLbls>
          <c:showLegendKey val="0"/>
          <c:showVal val="0"/>
          <c:showCatName val="0"/>
          <c:showSerName val="0"/>
          <c:showPercent val="0"/>
          <c:showBubbleSize val="0"/>
        </c:dLbls>
        <c:gapWidth val="219"/>
        <c:overlap val="-27"/>
        <c:axId val="133787648"/>
        <c:axId val="133789184"/>
      </c:barChart>
      <c:catAx>
        <c:axId val="133787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33789184"/>
        <c:crosses val="autoZero"/>
        <c:auto val="1"/>
        <c:lblAlgn val="ctr"/>
        <c:lblOffset val="100"/>
        <c:noMultiLvlLbl val="0"/>
      </c:catAx>
      <c:valAx>
        <c:axId val="13378918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33787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72278511396201E-2"/>
          <c:y val="0.20067991938011301"/>
          <c:w val="0.86503899166554199"/>
          <c:h val="0.67302911201411597"/>
        </c:manualLayout>
      </c:layout>
      <c:lineChart>
        <c:grouping val="standard"/>
        <c:varyColors val="0"/>
        <c:ser>
          <c:idx val="0"/>
          <c:order val="0"/>
          <c:tx>
            <c:strRef>
              <c:f>ICPs!$B$104</c:f>
              <c:strCache>
                <c:ptCount val="1"/>
                <c:pt idx="0">
                  <c:v>Ratio of GDP per Capita US/China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ICPs!$D$71:$N$71</c:f>
              <c:strCache>
                <c:ptCount val="11"/>
                <c:pt idx="0">
                  <c:v>2011</c:v>
                </c:pt>
                <c:pt idx="1">
                  <c:v>2012</c:v>
                </c:pt>
                <c:pt idx="2">
                  <c:v>2013</c:v>
                </c:pt>
                <c:pt idx="3">
                  <c:v>2014</c:v>
                </c:pt>
                <c:pt idx="4">
                  <c:v>2015</c:v>
                </c:pt>
                <c:pt idx="5">
                  <c:v>2016</c:v>
                </c:pt>
                <c:pt idx="6">
                  <c:v>2017</c:v>
                </c:pt>
                <c:pt idx="7">
                  <c:v>2018</c:v>
                </c:pt>
                <c:pt idx="8">
                  <c:v>2019</c:v>
                </c:pt>
                <c:pt idx="9">
                  <c:v>2020</c:v>
                </c:pt>
                <c:pt idx="10">
                  <c:v>2021E</c:v>
                </c:pt>
              </c:strCache>
            </c:strRef>
          </c:cat>
          <c:val>
            <c:numRef>
              <c:f>ICPs!$D$104:$N$104</c:f>
              <c:numCache>
                <c:formatCode>0.0</c:formatCode>
                <c:ptCount val="11"/>
                <c:pt idx="0">
                  <c:v>8.6389475393860646</c:v>
                </c:pt>
                <c:pt idx="1">
                  <c:v>8.1690119533968826</c:v>
                </c:pt>
                <c:pt idx="2">
                  <c:v>7.7048116269225346</c:v>
                </c:pt>
              </c:numCache>
            </c:numRef>
          </c:val>
          <c:smooth val="0"/>
          <c:extLst>
            <c:ext xmlns:c16="http://schemas.microsoft.com/office/drawing/2014/chart" uri="{C3380CC4-5D6E-409C-BE32-E72D297353CC}">
              <c16:uniqueId val="{00000000-E41B-4D40-8808-AD3766CADA2E}"/>
            </c:ext>
          </c:extLst>
        </c:ser>
        <c:dLbls>
          <c:showLegendKey val="0"/>
          <c:showVal val="0"/>
          <c:showCatName val="0"/>
          <c:showSerName val="0"/>
          <c:showPercent val="0"/>
          <c:showBubbleSize val="0"/>
        </c:dLbls>
        <c:marker val="1"/>
        <c:smooth val="0"/>
        <c:axId val="133819392"/>
        <c:axId val="133829760"/>
      </c:lineChart>
      <c:scatterChart>
        <c:scatterStyle val="smoothMarker"/>
        <c:varyColors val="0"/>
        <c:ser>
          <c:idx val="1"/>
          <c:order val="1"/>
          <c:tx>
            <c:strRef>
              <c:f>ICPs!$B$74</c:f>
              <c:strCache>
                <c:ptCount val="1"/>
                <c:pt idx="0">
                  <c:v>Ratio of Top 3 Cloud company revenues US/China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ICPs!$D$71:$N$71</c:f>
              <c:strCache>
                <c:ptCount val="11"/>
                <c:pt idx="0">
                  <c:v>2011</c:v>
                </c:pt>
                <c:pt idx="1">
                  <c:v>2012</c:v>
                </c:pt>
                <c:pt idx="2">
                  <c:v>2013</c:v>
                </c:pt>
                <c:pt idx="3">
                  <c:v>2014</c:v>
                </c:pt>
                <c:pt idx="4">
                  <c:v>2015</c:v>
                </c:pt>
                <c:pt idx="5">
                  <c:v>2016</c:v>
                </c:pt>
                <c:pt idx="6">
                  <c:v>2017</c:v>
                </c:pt>
                <c:pt idx="7">
                  <c:v>2018</c:v>
                </c:pt>
                <c:pt idx="8">
                  <c:v>2019</c:v>
                </c:pt>
                <c:pt idx="9">
                  <c:v>2020</c:v>
                </c:pt>
                <c:pt idx="10">
                  <c:v>2021E</c:v>
                </c:pt>
              </c:strCache>
            </c:strRef>
          </c:xVal>
          <c:yVal>
            <c:numRef>
              <c:f>ICPs!$D$74:$N$74</c:f>
              <c:numCache>
                <c:formatCode>0.0</c:formatCode>
                <c:ptCount val="11"/>
                <c:pt idx="0">
                  <c:v>9.5661337636045083</c:v>
                </c:pt>
                <c:pt idx="1">
                  <c:v>7.3634087224483169</c:v>
                </c:pt>
                <c:pt idx="2">
                  <c:v>6.2056772104527989</c:v>
                </c:pt>
              </c:numCache>
            </c:numRef>
          </c:yVal>
          <c:smooth val="1"/>
          <c:extLst>
            <c:ext xmlns:c16="http://schemas.microsoft.com/office/drawing/2014/chart" uri="{C3380CC4-5D6E-409C-BE32-E72D297353CC}">
              <c16:uniqueId val="{00000001-E41B-4D40-8808-AD3766CADA2E}"/>
            </c:ext>
          </c:extLst>
        </c:ser>
        <c:dLbls>
          <c:showLegendKey val="0"/>
          <c:showVal val="0"/>
          <c:showCatName val="0"/>
          <c:showSerName val="0"/>
          <c:showPercent val="0"/>
          <c:showBubbleSize val="0"/>
        </c:dLbls>
        <c:axId val="133819392"/>
        <c:axId val="133829760"/>
      </c:scatterChart>
      <c:catAx>
        <c:axId val="133819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33829760"/>
        <c:crosses val="autoZero"/>
        <c:auto val="1"/>
        <c:lblAlgn val="ctr"/>
        <c:lblOffset val="100"/>
        <c:noMultiLvlLbl val="1"/>
      </c:catAx>
      <c:valAx>
        <c:axId val="133829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33819392"/>
        <c:crosses val="autoZero"/>
        <c:crossBetween val="between"/>
      </c:valAx>
      <c:spPr>
        <a:noFill/>
        <a:ln>
          <a:noFill/>
        </a:ln>
        <a:effectLst/>
      </c:spPr>
    </c:plotArea>
    <c:legend>
      <c:legendPos val="t"/>
      <c:overlay val="0"/>
      <c:spPr>
        <a:noFill/>
        <a:ln>
          <a:noFill/>
        </a:ln>
        <a:effectLst/>
      </c:spPr>
      <c:txPr>
        <a:bodyPr rot="0" vert="horz"/>
        <a:lstStyle/>
        <a:p>
          <a:pPr>
            <a:defRPr/>
          </a:pPr>
          <a:endParaRPr lang="en-U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solidFill>
            <a:schemeClr val="tx2"/>
          </a:solidFill>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0682358279546E-2"/>
          <c:y val="0.20504160940601601"/>
          <c:w val="0.88796928675103903"/>
          <c:h val="0.66897350740571104"/>
        </c:manualLayout>
      </c:layout>
      <c:lineChart>
        <c:grouping val="standard"/>
        <c:varyColors val="0"/>
        <c:ser>
          <c:idx val="0"/>
          <c:order val="0"/>
          <c:tx>
            <c:strRef>
              <c:f>ICPs!$B$102</c:f>
              <c:strCache>
                <c:ptCount val="1"/>
                <c:pt idx="0">
                  <c:v>Ratio of GDP per Capita (average for Europe, Japan and US)/China</c:v>
                </c:pt>
              </c:strCache>
            </c:strRef>
          </c:tx>
          <c:spPr>
            <a:ln w="19050" cap="rnd">
              <a:solidFill>
                <a:srgbClr val="00B050"/>
              </a:solidFill>
              <a:round/>
            </a:ln>
            <a:effectLst/>
          </c:spPr>
          <c:marker>
            <c:symbol val="circle"/>
            <c:size val="5"/>
            <c:spPr>
              <a:solidFill>
                <a:schemeClr val="accent1"/>
              </a:solidFill>
              <a:ln w="9525">
                <a:solidFill>
                  <a:srgbClr val="00B050"/>
                </a:solidFill>
              </a:ln>
              <a:effectLst/>
            </c:spPr>
          </c:marker>
          <c:cat>
            <c:strRef>
              <c:f>ICPs!$D$71:$N$71</c:f>
              <c:strCache>
                <c:ptCount val="11"/>
                <c:pt idx="0">
                  <c:v>2011</c:v>
                </c:pt>
                <c:pt idx="1">
                  <c:v>2012</c:v>
                </c:pt>
                <c:pt idx="2">
                  <c:v>2013</c:v>
                </c:pt>
                <c:pt idx="3">
                  <c:v>2014</c:v>
                </c:pt>
                <c:pt idx="4">
                  <c:v>2015</c:v>
                </c:pt>
                <c:pt idx="5">
                  <c:v>2016</c:v>
                </c:pt>
                <c:pt idx="6">
                  <c:v>2017</c:v>
                </c:pt>
                <c:pt idx="7">
                  <c:v>2018</c:v>
                </c:pt>
                <c:pt idx="8">
                  <c:v>2019</c:v>
                </c:pt>
                <c:pt idx="9">
                  <c:v>2020</c:v>
                </c:pt>
                <c:pt idx="10">
                  <c:v>2021E</c:v>
                </c:pt>
              </c:strCache>
            </c:strRef>
          </c:cat>
          <c:val>
            <c:numRef>
              <c:f>ICPs!$D$102:$N$102</c:f>
              <c:numCache>
                <c:formatCode>0.0</c:formatCode>
                <c:ptCount val="11"/>
                <c:pt idx="0">
                  <c:v>0</c:v>
                </c:pt>
                <c:pt idx="1">
                  <c:v>0</c:v>
                </c:pt>
                <c:pt idx="2">
                  <c:v>0</c:v>
                </c:pt>
              </c:numCache>
            </c:numRef>
          </c:val>
          <c:smooth val="0"/>
          <c:extLst>
            <c:ext xmlns:c16="http://schemas.microsoft.com/office/drawing/2014/chart" uri="{C3380CC4-5D6E-409C-BE32-E72D297353CC}">
              <c16:uniqueId val="{00000000-6313-9D43-B70E-B73EB749C074}"/>
            </c:ext>
          </c:extLst>
        </c:ser>
        <c:dLbls>
          <c:showLegendKey val="0"/>
          <c:showVal val="0"/>
          <c:showCatName val="0"/>
          <c:showSerName val="0"/>
          <c:showPercent val="0"/>
          <c:showBubbleSize val="0"/>
        </c:dLbls>
        <c:marker val="1"/>
        <c:smooth val="0"/>
        <c:axId val="133871872"/>
        <c:axId val="134414720"/>
      </c:lineChart>
      <c:scatterChart>
        <c:scatterStyle val="smoothMarker"/>
        <c:varyColors val="0"/>
        <c:ser>
          <c:idx val="1"/>
          <c:order val="1"/>
          <c:tx>
            <c:strRef>
              <c:f>ICPs!$B$74</c:f>
              <c:strCache>
                <c:ptCount val="1"/>
                <c:pt idx="0">
                  <c:v>Ratio of Top 3 Cloud company revenues US/China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ICPs!$D$71:$N$71</c:f>
              <c:strCache>
                <c:ptCount val="11"/>
                <c:pt idx="0">
                  <c:v>2011</c:v>
                </c:pt>
                <c:pt idx="1">
                  <c:v>2012</c:v>
                </c:pt>
                <c:pt idx="2">
                  <c:v>2013</c:v>
                </c:pt>
                <c:pt idx="3">
                  <c:v>2014</c:v>
                </c:pt>
                <c:pt idx="4">
                  <c:v>2015</c:v>
                </c:pt>
                <c:pt idx="5">
                  <c:v>2016</c:v>
                </c:pt>
                <c:pt idx="6">
                  <c:v>2017</c:v>
                </c:pt>
                <c:pt idx="7">
                  <c:v>2018</c:v>
                </c:pt>
                <c:pt idx="8">
                  <c:v>2019</c:v>
                </c:pt>
                <c:pt idx="9">
                  <c:v>2020</c:v>
                </c:pt>
                <c:pt idx="10">
                  <c:v>2021E</c:v>
                </c:pt>
              </c:strCache>
            </c:strRef>
          </c:xVal>
          <c:yVal>
            <c:numRef>
              <c:f>ICPs!$D$74:$N$74</c:f>
              <c:numCache>
                <c:formatCode>0.0</c:formatCode>
                <c:ptCount val="11"/>
                <c:pt idx="0">
                  <c:v>9.5661337636045083</c:v>
                </c:pt>
                <c:pt idx="1">
                  <c:v>7.3634087224483169</c:v>
                </c:pt>
                <c:pt idx="2">
                  <c:v>6.2056772104527989</c:v>
                </c:pt>
              </c:numCache>
            </c:numRef>
          </c:yVal>
          <c:smooth val="1"/>
          <c:extLst>
            <c:ext xmlns:c16="http://schemas.microsoft.com/office/drawing/2014/chart" uri="{C3380CC4-5D6E-409C-BE32-E72D297353CC}">
              <c16:uniqueId val="{00000001-6313-9D43-B70E-B73EB749C074}"/>
            </c:ext>
          </c:extLst>
        </c:ser>
        <c:dLbls>
          <c:showLegendKey val="0"/>
          <c:showVal val="0"/>
          <c:showCatName val="0"/>
          <c:showSerName val="0"/>
          <c:showPercent val="0"/>
          <c:showBubbleSize val="0"/>
        </c:dLbls>
        <c:axId val="133871872"/>
        <c:axId val="134414720"/>
      </c:scatterChart>
      <c:catAx>
        <c:axId val="133871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34414720"/>
        <c:crosses val="autoZero"/>
        <c:auto val="1"/>
        <c:lblAlgn val="ctr"/>
        <c:lblOffset val="100"/>
        <c:noMultiLvlLbl val="1"/>
      </c:catAx>
      <c:valAx>
        <c:axId val="134414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338718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72278511396201E-2"/>
          <c:y val="0.195820072392587"/>
          <c:w val="0.90461612453915941"/>
          <c:h val="0.67788895900164203"/>
        </c:manualLayout>
      </c:layout>
      <c:lineChart>
        <c:grouping val="standard"/>
        <c:varyColors val="0"/>
        <c:ser>
          <c:idx val="0"/>
          <c:order val="0"/>
          <c:tx>
            <c:strRef>
              <c:f>ICPs!$B$136</c:f>
              <c:strCache>
                <c:ptCount val="1"/>
                <c:pt idx="0">
                  <c:v>Ratio of GDP per Capita US/China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ICPs!$D$126:$N$126</c:f>
              <c:strCache>
                <c:ptCount val="11"/>
                <c:pt idx="0">
                  <c:v>2011</c:v>
                </c:pt>
                <c:pt idx="1">
                  <c:v>2012</c:v>
                </c:pt>
                <c:pt idx="2">
                  <c:v>2013</c:v>
                </c:pt>
                <c:pt idx="3">
                  <c:v>2014</c:v>
                </c:pt>
                <c:pt idx="4">
                  <c:v>2015</c:v>
                </c:pt>
                <c:pt idx="5">
                  <c:v>2016</c:v>
                </c:pt>
                <c:pt idx="6">
                  <c:v>2017</c:v>
                </c:pt>
                <c:pt idx="7">
                  <c:v>2018</c:v>
                </c:pt>
                <c:pt idx="8">
                  <c:v>2019</c:v>
                </c:pt>
                <c:pt idx="9">
                  <c:v>2020</c:v>
                </c:pt>
                <c:pt idx="10">
                  <c:v>2021E</c:v>
                </c:pt>
              </c:strCache>
            </c:strRef>
          </c:cat>
          <c:val>
            <c:numRef>
              <c:f>ICPs!$D$136:$N$136</c:f>
              <c:numCache>
                <c:formatCode>0.0</c:formatCode>
                <c:ptCount val="11"/>
                <c:pt idx="0">
                  <c:v>5.6528336946423039</c:v>
                </c:pt>
                <c:pt idx="1">
                  <c:v>5.3453548759376801</c:v>
                </c:pt>
                <c:pt idx="2">
                  <c:v>5.0539013452914796</c:v>
                </c:pt>
              </c:numCache>
            </c:numRef>
          </c:val>
          <c:smooth val="1"/>
          <c:extLst>
            <c:ext xmlns:c16="http://schemas.microsoft.com/office/drawing/2014/chart" uri="{C3380CC4-5D6E-409C-BE32-E72D297353CC}">
              <c16:uniqueId val="{00000000-C6A6-E941-9C5B-B5667BB72159}"/>
            </c:ext>
          </c:extLst>
        </c:ser>
        <c:ser>
          <c:idx val="1"/>
          <c:order val="1"/>
          <c:tx>
            <c:strRef>
              <c:f>ICPs!$B$74</c:f>
              <c:strCache>
                <c:ptCount val="1"/>
                <c:pt idx="0">
                  <c:v>Ratio of Top 3 Cloud company revenues US/China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strRef>
              <c:f>ICPs!$D$126:$N$126</c:f>
              <c:strCache>
                <c:ptCount val="11"/>
                <c:pt idx="0">
                  <c:v>2011</c:v>
                </c:pt>
                <c:pt idx="1">
                  <c:v>2012</c:v>
                </c:pt>
                <c:pt idx="2">
                  <c:v>2013</c:v>
                </c:pt>
                <c:pt idx="3">
                  <c:v>2014</c:v>
                </c:pt>
                <c:pt idx="4">
                  <c:v>2015</c:v>
                </c:pt>
                <c:pt idx="5">
                  <c:v>2016</c:v>
                </c:pt>
                <c:pt idx="6">
                  <c:v>2017</c:v>
                </c:pt>
                <c:pt idx="7">
                  <c:v>2018</c:v>
                </c:pt>
                <c:pt idx="8">
                  <c:v>2019</c:v>
                </c:pt>
                <c:pt idx="9">
                  <c:v>2020</c:v>
                </c:pt>
                <c:pt idx="10">
                  <c:v>2021E</c:v>
                </c:pt>
              </c:strCache>
            </c:strRef>
          </c:cat>
          <c:val>
            <c:numRef>
              <c:f>ICPs!$D$74:$N$74</c:f>
              <c:numCache>
                <c:formatCode>0.0</c:formatCode>
                <c:ptCount val="11"/>
                <c:pt idx="0">
                  <c:v>9.5661337636045083</c:v>
                </c:pt>
                <c:pt idx="1">
                  <c:v>7.3634087224483169</c:v>
                </c:pt>
                <c:pt idx="2">
                  <c:v>6.2056772104527989</c:v>
                </c:pt>
              </c:numCache>
            </c:numRef>
          </c:val>
          <c:smooth val="1"/>
          <c:extLst>
            <c:ext xmlns:c16="http://schemas.microsoft.com/office/drawing/2014/chart" uri="{C3380CC4-5D6E-409C-BE32-E72D297353CC}">
              <c16:uniqueId val="{00000001-C6A6-E941-9C5B-B5667BB72159}"/>
            </c:ext>
          </c:extLst>
        </c:ser>
        <c:dLbls>
          <c:showLegendKey val="0"/>
          <c:showVal val="0"/>
          <c:showCatName val="0"/>
          <c:showSerName val="0"/>
          <c:showPercent val="0"/>
          <c:showBubbleSize val="0"/>
        </c:dLbls>
        <c:marker val="1"/>
        <c:smooth val="0"/>
        <c:axId val="134444160"/>
        <c:axId val="134446080"/>
      </c:lineChart>
      <c:catAx>
        <c:axId val="134444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34446080"/>
        <c:crosses val="autoZero"/>
        <c:auto val="1"/>
        <c:lblAlgn val="ctr"/>
        <c:lblOffset val="100"/>
        <c:noMultiLvlLbl val="1"/>
      </c:catAx>
      <c:valAx>
        <c:axId val="134446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344441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0682358279546E-2"/>
          <c:y val="0.20988967781340701"/>
          <c:w val="0.88796928675103903"/>
          <c:h val="0.66412543899831999"/>
        </c:manualLayout>
      </c:layout>
      <c:lineChart>
        <c:grouping val="standard"/>
        <c:varyColors val="0"/>
        <c:ser>
          <c:idx val="0"/>
          <c:order val="0"/>
          <c:tx>
            <c:strRef>
              <c:f>ICPs!$B$134</c:f>
              <c:strCache>
                <c:ptCount val="1"/>
                <c:pt idx="0">
                  <c:v>Ratio GDP per Capita (avg for Europe, Japan and US)/China</c:v>
                </c:pt>
              </c:strCache>
            </c:strRef>
          </c:tx>
          <c:spPr>
            <a:ln w="19050" cap="rnd">
              <a:solidFill>
                <a:srgbClr val="00B050"/>
              </a:solidFill>
              <a:round/>
            </a:ln>
            <a:effectLst/>
          </c:spPr>
          <c:marker>
            <c:symbol val="circle"/>
            <c:size val="5"/>
            <c:spPr>
              <a:solidFill>
                <a:schemeClr val="accent1"/>
              </a:solidFill>
              <a:ln w="9525">
                <a:solidFill>
                  <a:srgbClr val="00B050"/>
                </a:solidFill>
              </a:ln>
              <a:effectLst/>
            </c:spPr>
          </c:marker>
          <c:cat>
            <c:strRef>
              <c:f>ICPs!$D$71:$N$71</c:f>
              <c:strCache>
                <c:ptCount val="11"/>
                <c:pt idx="0">
                  <c:v>2011</c:v>
                </c:pt>
                <c:pt idx="1">
                  <c:v>2012</c:v>
                </c:pt>
                <c:pt idx="2">
                  <c:v>2013</c:v>
                </c:pt>
                <c:pt idx="3">
                  <c:v>2014</c:v>
                </c:pt>
                <c:pt idx="4">
                  <c:v>2015</c:v>
                </c:pt>
                <c:pt idx="5">
                  <c:v>2016</c:v>
                </c:pt>
                <c:pt idx="6">
                  <c:v>2017</c:v>
                </c:pt>
                <c:pt idx="7">
                  <c:v>2018</c:v>
                </c:pt>
                <c:pt idx="8">
                  <c:v>2019</c:v>
                </c:pt>
                <c:pt idx="9">
                  <c:v>2020</c:v>
                </c:pt>
                <c:pt idx="10">
                  <c:v>2021E</c:v>
                </c:pt>
              </c:strCache>
            </c:strRef>
          </c:cat>
          <c:val>
            <c:numRef>
              <c:f>ICPs!$D$134:$N$134</c:f>
              <c:numCache>
                <c:formatCode>0.0</c:formatCode>
                <c:ptCount val="11"/>
                <c:pt idx="0">
                  <c:v>0</c:v>
                </c:pt>
                <c:pt idx="1">
                  <c:v>0</c:v>
                </c:pt>
                <c:pt idx="2">
                  <c:v>0</c:v>
                </c:pt>
              </c:numCache>
            </c:numRef>
          </c:val>
          <c:smooth val="1"/>
          <c:extLst>
            <c:ext xmlns:c16="http://schemas.microsoft.com/office/drawing/2014/chart" uri="{C3380CC4-5D6E-409C-BE32-E72D297353CC}">
              <c16:uniqueId val="{00000000-2C58-AE4D-BA52-6F169E59E43E}"/>
            </c:ext>
          </c:extLst>
        </c:ser>
        <c:ser>
          <c:idx val="1"/>
          <c:order val="1"/>
          <c:tx>
            <c:strRef>
              <c:f>ICPs!$B$74</c:f>
              <c:strCache>
                <c:ptCount val="1"/>
                <c:pt idx="0">
                  <c:v>Ratio of Top 3 Cloud company revenues US/China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strRef>
              <c:f>ICPs!$D$71:$N$71</c:f>
              <c:strCache>
                <c:ptCount val="11"/>
                <c:pt idx="0">
                  <c:v>2011</c:v>
                </c:pt>
                <c:pt idx="1">
                  <c:v>2012</c:v>
                </c:pt>
                <c:pt idx="2">
                  <c:v>2013</c:v>
                </c:pt>
                <c:pt idx="3">
                  <c:v>2014</c:v>
                </c:pt>
                <c:pt idx="4">
                  <c:v>2015</c:v>
                </c:pt>
                <c:pt idx="5">
                  <c:v>2016</c:v>
                </c:pt>
                <c:pt idx="6">
                  <c:v>2017</c:v>
                </c:pt>
                <c:pt idx="7">
                  <c:v>2018</c:v>
                </c:pt>
                <c:pt idx="8">
                  <c:v>2019</c:v>
                </c:pt>
                <c:pt idx="9">
                  <c:v>2020</c:v>
                </c:pt>
                <c:pt idx="10">
                  <c:v>2021E</c:v>
                </c:pt>
              </c:strCache>
            </c:strRef>
          </c:cat>
          <c:val>
            <c:numRef>
              <c:f>ICPs!$D$74:$N$74</c:f>
              <c:numCache>
                <c:formatCode>0.0</c:formatCode>
                <c:ptCount val="11"/>
                <c:pt idx="0">
                  <c:v>9.5661337636045083</c:v>
                </c:pt>
                <c:pt idx="1">
                  <c:v>7.3634087224483169</c:v>
                </c:pt>
                <c:pt idx="2">
                  <c:v>6.2056772104527989</c:v>
                </c:pt>
              </c:numCache>
            </c:numRef>
          </c:val>
          <c:smooth val="1"/>
          <c:extLst>
            <c:ext xmlns:c16="http://schemas.microsoft.com/office/drawing/2014/chart" uri="{C3380CC4-5D6E-409C-BE32-E72D297353CC}">
              <c16:uniqueId val="{00000001-2C58-AE4D-BA52-6F169E59E43E}"/>
            </c:ext>
          </c:extLst>
        </c:ser>
        <c:dLbls>
          <c:showLegendKey val="0"/>
          <c:showVal val="0"/>
          <c:showCatName val="0"/>
          <c:showSerName val="0"/>
          <c:showPercent val="0"/>
          <c:showBubbleSize val="0"/>
        </c:dLbls>
        <c:marker val="1"/>
        <c:smooth val="0"/>
        <c:axId val="134479872"/>
        <c:axId val="134481792"/>
      </c:lineChart>
      <c:catAx>
        <c:axId val="134479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34481792"/>
        <c:crosses val="autoZero"/>
        <c:auto val="1"/>
        <c:lblAlgn val="ctr"/>
        <c:lblOffset val="100"/>
        <c:noMultiLvlLbl val="1"/>
      </c:catAx>
      <c:valAx>
        <c:axId val="134481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34479872"/>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68759950172794E-2"/>
          <c:y val="0.14706550257431683"/>
          <c:w val="0.88258189572595369"/>
          <c:h val="0.74822542616759191"/>
        </c:manualLayout>
      </c:layout>
      <c:lineChart>
        <c:grouping val="standard"/>
        <c:varyColors val="0"/>
        <c:ser>
          <c:idx val="1"/>
          <c:order val="0"/>
          <c:tx>
            <c:strRef>
              <c:f>ICPs!$B$41</c:f>
              <c:strCache>
                <c:ptCount val="1"/>
                <c:pt idx="0">
                  <c:v>Top 3 in China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strRef>
              <c:f>ICPs!$C$40:$N$40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ICPs!$C$41:$N$41</c:f>
              <c:numCache>
                <c:formatCode>0%</c:formatCode>
                <c:ptCount val="12"/>
                <c:pt idx="0">
                  <c:v>9.7808824366798358E-2</c:v>
                </c:pt>
                <c:pt idx="1">
                  <c:v>0.11723192631977407</c:v>
                </c:pt>
                <c:pt idx="2">
                  <c:v>9.4970961683114516E-2</c:v>
                </c:pt>
                <c:pt idx="3">
                  <c:v>9.4022941019175521E-2</c:v>
                </c:pt>
              </c:numCache>
            </c:numRef>
          </c:val>
          <c:smooth val="1"/>
          <c:extLst>
            <c:ext xmlns:c16="http://schemas.microsoft.com/office/drawing/2014/chart" uri="{C3380CC4-5D6E-409C-BE32-E72D297353CC}">
              <c16:uniqueId val="{00000000-99B4-C94A-B7A9-7CD6F11E3FF9}"/>
            </c:ext>
          </c:extLst>
        </c:ser>
        <c:ser>
          <c:idx val="0"/>
          <c:order val="1"/>
          <c:tx>
            <c:strRef>
              <c:f>ICPs!$B$42</c:f>
              <c:strCache>
                <c:ptCount val="1"/>
                <c:pt idx="0">
                  <c:v>Top 3 in US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ICPs!$C$40:$N$40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ICPs!$C$42:$N$42</c:f>
              <c:numCache>
                <c:formatCode>0%</c:formatCode>
                <c:ptCount val="12"/>
                <c:pt idx="0">
                  <c:v>8.0748091603053435E-2</c:v>
                </c:pt>
                <c:pt idx="1">
                  <c:v>6.5267077698371118E-2</c:v>
                </c:pt>
                <c:pt idx="2">
                  <c:v>7.3075296108291041E-2</c:v>
                </c:pt>
                <c:pt idx="3">
                  <c:v>8.6181730578465551E-2</c:v>
                </c:pt>
              </c:numCache>
            </c:numRef>
          </c:val>
          <c:smooth val="1"/>
          <c:extLst>
            <c:ext xmlns:c16="http://schemas.microsoft.com/office/drawing/2014/chart" uri="{C3380CC4-5D6E-409C-BE32-E72D297353CC}">
              <c16:uniqueId val="{00000001-99B4-C94A-B7A9-7CD6F11E3FF9}"/>
            </c:ext>
          </c:extLst>
        </c:ser>
        <c:dLbls>
          <c:showLegendKey val="0"/>
          <c:showVal val="0"/>
          <c:showCatName val="0"/>
          <c:showSerName val="0"/>
          <c:showPercent val="0"/>
          <c:showBubbleSize val="0"/>
        </c:dLbls>
        <c:marker val="1"/>
        <c:smooth val="0"/>
        <c:axId val="134498944"/>
        <c:axId val="134529792"/>
      </c:lineChart>
      <c:catAx>
        <c:axId val="134498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34529792"/>
        <c:crosses val="autoZero"/>
        <c:auto val="1"/>
        <c:lblAlgn val="ctr"/>
        <c:lblOffset val="100"/>
        <c:noMultiLvlLbl val="1"/>
      </c:catAx>
      <c:valAx>
        <c:axId val="134529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34498944"/>
        <c:crosses val="autoZero"/>
        <c:crossBetween val="between"/>
      </c:valAx>
      <c:spPr>
        <a:noFill/>
        <a:ln>
          <a:noFill/>
        </a:ln>
        <a:effectLst/>
      </c:spPr>
    </c:plotArea>
    <c:legend>
      <c:legendPos val="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Normalized</a:t>
            </a:r>
            <a:r>
              <a:rPr lang="en-US" baseline="0"/>
              <a:t> revenue</a:t>
            </a:r>
            <a:endParaRPr lang="en-US"/>
          </a:p>
        </c:rich>
      </c:tx>
      <c:overlay val="0"/>
      <c:spPr>
        <a:noFill/>
        <a:ln>
          <a:noFill/>
        </a:ln>
        <a:effectLst/>
      </c:spPr>
    </c:title>
    <c:autoTitleDeleted val="0"/>
    <c:plotArea>
      <c:layout/>
      <c:barChart>
        <c:barDir val="col"/>
        <c:grouping val="clustered"/>
        <c:varyColors val="0"/>
        <c:ser>
          <c:idx val="0"/>
          <c:order val="0"/>
          <c:tx>
            <c:strRef>
              <c:f>ICPs!$B$20</c:f>
              <c:strCache>
                <c:ptCount val="1"/>
                <c:pt idx="0">
                  <c:v>Top 3 in China</c:v>
                </c:pt>
              </c:strCache>
            </c:strRef>
          </c:tx>
          <c:spPr>
            <a:solidFill>
              <a:schemeClr val="accent1"/>
            </a:solidFill>
            <a:ln>
              <a:noFill/>
            </a:ln>
            <a:effectLst/>
          </c:spPr>
          <c:invertIfNegative val="0"/>
          <c:cat>
            <c:strRef>
              <c:f>ICPs!$C$40:$N$40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ICPs!$C$20:$N$20</c:f>
              <c:numCache>
                <c:formatCode>_("$"* #,##0.0_);_("$"* \(#,##0.0\);_("$"* "-"??_);_(@_)</c:formatCode>
                <c:ptCount val="12"/>
                <c:pt idx="0">
                  <c:v>0</c:v>
                </c:pt>
                <c:pt idx="1">
                  <c:v>1.5228353419593099</c:v>
                </c:pt>
                <c:pt idx="2">
                  <c:v>2.3317073950678009</c:v>
                </c:pt>
                <c:pt idx="3">
                  <c:v>3.209030769718114</c:v>
                </c:pt>
              </c:numCache>
            </c:numRef>
          </c:val>
          <c:extLst>
            <c:ext xmlns:c16="http://schemas.microsoft.com/office/drawing/2014/chart" uri="{C3380CC4-5D6E-409C-BE32-E72D297353CC}">
              <c16:uniqueId val="{00000000-7DE5-D241-8DAB-39F64D89BC40}"/>
            </c:ext>
          </c:extLst>
        </c:ser>
        <c:ser>
          <c:idx val="1"/>
          <c:order val="1"/>
          <c:tx>
            <c:strRef>
              <c:f>ICPs!$B$21</c:f>
              <c:strCache>
                <c:ptCount val="1"/>
                <c:pt idx="0">
                  <c:v>Top 3 in US</c:v>
                </c:pt>
              </c:strCache>
            </c:strRef>
          </c:tx>
          <c:spPr>
            <a:solidFill>
              <a:schemeClr val="accent2"/>
            </a:solidFill>
            <a:ln>
              <a:noFill/>
            </a:ln>
            <a:effectLst/>
          </c:spPr>
          <c:invertIfNegative val="0"/>
          <c:cat>
            <c:strRef>
              <c:f>ICPs!$C$40:$N$40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ICPs!$C$21:$N$21</c:f>
              <c:numCache>
                <c:formatCode>_("$"* #,##0.0_);_("$"* \(#,##0.0\);_("$"* "-"??_);_(@_)</c:formatCode>
                <c:ptCount val="12"/>
                <c:pt idx="0">
                  <c:v>0</c:v>
                </c:pt>
                <c:pt idx="1">
                  <c:v>0</c:v>
                </c:pt>
                <c:pt idx="2">
                  <c:v>0</c:v>
                </c:pt>
                <c:pt idx="3">
                  <c:v>0</c:v>
                </c:pt>
              </c:numCache>
            </c:numRef>
          </c:val>
          <c:extLst>
            <c:ext xmlns:c16="http://schemas.microsoft.com/office/drawing/2014/chart" uri="{C3380CC4-5D6E-409C-BE32-E72D297353CC}">
              <c16:uniqueId val="{00000001-7DE5-D241-8DAB-39F64D89BC40}"/>
            </c:ext>
          </c:extLst>
        </c:ser>
        <c:dLbls>
          <c:showLegendKey val="0"/>
          <c:showVal val="0"/>
          <c:showCatName val="0"/>
          <c:showSerName val="0"/>
          <c:showPercent val="0"/>
          <c:showBubbleSize val="0"/>
        </c:dLbls>
        <c:gapWidth val="219"/>
        <c:overlap val="-27"/>
        <c:axId val="134616960"/>
        <c:axId val="134618496"/>
      </c:barChart>
      <c:catAx>
        <c:axId val="13461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618496"/>
        <c:crosses val="autoZero"/>
        <c:auto val="1"/>
        <c:lblAlgn val="ctr"/>
        <c:lblOffset val="100"/>
        <c:noMultiLvlLbl val="0"/>
      </c:catAx>
      <c:valAx>
        <c:axId val="1346184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6169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ICPs!$B$20</c:f>
              <c:strCache>
                <c:ptCount val="1"/>
                <c:pt idx="0">
                  <c:v>Top 3 in China</c:v>
                </c:pt>
              </c:strCache>
            </c:strRef>
          </c:tx>
          <c:spPr>
            <a:solidFill>
              <a:schemeClr val="accent1"/>
            </a:solidFill>
            <a:ln>
              <a:noFill/>
            </a:ln>
            <a:effectLst/>
          </c:spPr>
          <c:invertIfNegative val="0"/>
          <c:cat>
            <c:strRef>
              <c:f>ICPs!$C$40:$N$40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ICPs!$C$20:$N$20</c:f>
              <c:numCache>
                <c:formatCode>_("$"* #,##0.0_);_("$"* \(#,##0.0\);_("$"* "-"??_);_(@_)</c:formatCode>
                <c:ptCount val="12"/>
                <c:pt idx="0">
                  <c:v>0</c:v>
                </c:pt>
                <c:pt idx="1">
                  <c:v>1.5228353419593099</c:v>
                </c:pt>
                <c:pt idx="2">
                  <c:v>2.3317073950678009</c:v>
                </c:pt>
                <c:pt idx="3">
                  <c:v>3.209030769718114</c:v>
                </c:pt>
              </c:numCache>
            </c:numRef>
          </c:val>
          <c:extLst>
            <c:ext xmlns:c16="http://schemas.microsoft.com/office/drawing/2014/chart" uri="{C3380CC4-5D6E-409C-BE32-E72D297353CC}">
              <c16:uniqueId val="{00000000-1BD4-1440-984A-2CB77562188C}"/>
            </c:ext>
          </c:extLst>
        </c:ser>
        <c:ser>
          <c:idx val="1"/>
          <c:order val="1"/>
          <c:tx>
            <c:strRef>
              <c:f>ICPs!$B$21</c:f>
              <c:strCache>
                <c:ptCount val="1"/>
                <c:pt idx="0">
                  <c:v>Top 3 in US</c:v>
                </c:pt>
              </c:strCache>
            </c:strRef>
          </c:tx>
          <c:spPr>
            <a:solidFill>
              <a:schemeClr val="accent2"/>
            </a:solidFill>
            <a:ln>
              <a:noFill/>
            </a:ln>
            <a:effectLst/>
          </c:spPr>
          <c:invertIfNegative val="0"/>
          <c:cat>
            <c:strRef>
              <c:f>ICPs!$C$40:$N$40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ICPs!$C$21:$N$21</c:f>
              <c:numCache>
                <c:formatCode>_("$"* #,##0.0_);_("$"* \(#,##0.0\);_("$"* "-"??_);_(@_)</c:formatCode>
                <c:ptCount val="12"/>
                <c:pt idx="0">
                  <c:v>0</c:v>
                </c:pt>
                <c:pt idx="1">
                  <c:v>0</c:v>
                </c:pt>
                <c:pt idx="2">
                  <c:v>0</c:v>
                </c:pt>
                <c:pt idx="3">
                  <c:v>0</c:v>
                </c:pt>
              </c:numCache>
            </c:numRef>
          </c:val>
          <c:extLst>
            <c:ext xmlns:c16="http://schemas.microsoft.com/office/drawing/2014/chart" uri="{C3380CC4-5D6E-409C-BE32-E72D297353CC}">
              <c16:uniqueId val="{00000001-1BD4-1440-984A-2CB77562188C}"/>
            </c:ext>
          </c:extLst>
        </c:ser>
        <c:dLbls>
          <c:showLegendKey val="0"/>
          <c:showVal val="0"/>
          <c:showCatName val="0"/>
          <c:showSerName val="0"/>
          <c:showPercent val="0"/>
          <c:showBubbleSize val="0"/>
        </c:dLbls>
        <c:gapWidth val="219"/>
        <c:overlap val="-27"/>
        <c:axId val="134669440"/>
        <c:axId val="134670976"/>
      </c:barChart>
      <c:catAx>
        <c:axId val="13466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34670976"/>
        <c:crosses val="autoZero"/>
        <c:auto val="1"/>
        <c:lblAlgn val="ctr"/>
        <c:lblOffset val="100"/>
        <c:noMultiLvlLbl val="0"/>
      </c:catAx>
      <c:valAx>
        <c:axId val="134670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Normalized Revenue ($M)</a:t>
                </a:r>
              </a:p>
            </c:rich>
          </c:tx>
          <c:layout>
            <c:manualLayout>
              <c:xMode val="edge"/>
              <c:yMode val="edge"/>
              <c:x val="1.39130450024561E-2"/>
              <c:y val="0.27451561122367002"/>
            </c:manualLayout>
          </c:layout>
          <c:overlay val="0"/>
          <c:spPr>
            <a:noFill/>
            <a:ln>
              <a:noFill/>
            </a:ln>
            <a:effectLst/>
          </c:spPr>
        </c:title>
        <c:numFmt formatCode="&quot;$&quot;#,##0" sourceLinked="0"/>
        <c:majorTickMark val="none"/>
        <c:minorTickMark val="none"/>
        <c:tickLblPos val="nextTo"/>
        <c:spPr>
          <a:noFill/>
          <a:ln>
            <a:noFill/>
          </a:ln>
          <a:effectLst/>
        </c:spPr>
        <c:txPr>
          <a:bodyPr rot="-60000000" vert="horz"/>
          <a:lstStyle/>
          <a:p>
            <a:pPr>
              <a:defRPr/>
            </a:pPr>
            <a:endParaRPr lang="en-US"/>
          </a:p>
        </c:txPr>
        <c:crossAx val="134669440"/>
        <c:crosses val="autoZero"/>
        <c:crossBetween val="between"/>
      </c:valAx>
      <c:spPr>
        <a:noFill/>
        <a:ln>
          <a:noFill/>
        </a:ln>
        <a:effectLst/>
      </c:spPr>
    </c:plotArea>
    <c:legend>
      <c:legendPos val="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a:defRPr lang="en-US" sz="1100" b="1" i="0" u="none" strike="noStrike" kern="1200" baseline="0">
          <a:solidFill>
            <a:sysClr val="windowText" lastClr="000000">
              <a:lumMod val="65000"/>
              <a:lumOff val="35000"/>
            </a:sysClr>
          </a:solidFill>
          <a:latin typeface="+mn-lt"/>
          <a:ea typeface="+mn-ea"/>
          <a:cs typeface="+mn-cs"/>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24308373475858"/>
          <c:y val="0.13349514563106801"/>
          <c:w val="0.82709489742085307"/>
          <c:h val="0.7531339041666969"/>
        </c:manualLayout>
      </c:layout>
      <c:barChart>
        <c:barDir val="col"/>
        <c:grouping val="clustered"/>
        <c:varyColors val="0"/>
        <c:ser>
          <c:idx val="1"/>
          <c:order val="0"/>
          <c:tx>
            <c:strRef>
              <c:f>ICPs!$B$21</c:f>
              <c:strCache>
                <c:ptCount val="1"/>
                <c:pt idx="0">
                  <c:v>Top 3 in US</c:v>
                </c:pt>
              </c:strCache>
            </c:strRef>
          </c:tx>
          <c:spPr>
            <a:solidFill>
              <a:schemeClr val="accent2"/>
            </a:solidFill>
            <a:ln>
              <a:noFill/>
            </a:ln>
            <a:effectLst/>
          </c:spPr>
          <c:invertIfNegative val="0"/>
          <c:cat>
            <c:strRef>
              <c:f>ICPs!$C$71:$N$71</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ICPs!$C$73:$N$73</c:f>
              <c:numCache>
                <c:formatCode>_("$"* #,##0_);_("$"* \(#,##0\);_("$"* "-"??_);_(@_)</c:formatCode>
                <c:ptCount val="12"/>
                <c:pt idx="0">
                  <c:v>65.5</c:v>
                </c:pt>
                <c:pt idx="1">
                  <c:v>89.692999999999998</c:v>
                </c:pt>
                <c:pt idx="2">
                  <c:v>113.47199999999999</c:v>
                </c:pt>
                <c:pt idx="3">
                  <c:v>141.13200000000001</c:v>
                </c:pt>
              </c:numCache>
            </c:numRef>
          </c:val>
          <c:extLst>
            <c:ext xmlns:c16="http://schemas.microsoft.com/office/drawing/2014/chart" uri="{C3380CC4-5D6E-409C-BE32-E72D297353CC}">
              <c16:uniqueId val="{00000000-64EA-8E4B-88F3-8E307E79340C}"/>
            </c:ext>
          </c:extLst>
        </c:ser>
        <c:ser>
          <c:idx val="0"/>
          <c:order val="1"/>
          <c:tx>
            <c:strRef>
              <c:f>ICPs!$B$20</c:f>
              <c:strCache>
                <c:ptCount val="1"/>
                <c:pt idx="0">
                  <c:v>Top 3 in China</c:v>
                </c:pt>
              </c:strCache>
            </c:strRef>
          </c:tx>
          <c:spPr>
            <a:solidFill>
              <a:schemeClr val="accent1"/>
            </a:solidFill>
            <a:ln>
              <a:noFill/>
            </a:ln>
            <a:effectLst/>
          </c:spPr>
          <c:invertIfNegative val="0"/>
          <c:cat>
            <c:strRef>
              <c:f>ICPs!$C$71:$N$71</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ICPs!$C$72:$N$72</c:f>
              <c:numCache>
                <c:formatCode>_("$"* #,##0_);_("$"* \(#,##0\);_("$"* "-"??_);_(@_)</c:formatCode>
                <c:ptCount val="12"/>
                <c:pt idx="0">
                  <c:v>5.2990042134652136</c:v>
                </c:pt>
                <c:pt idx="1">
                  <c:v>9.3760972004434713</c:v>
                </c:pt>
                <c:pt idx="2">
                  <c:v>15.410254174003098</c:v>
                </c:pt>
                <c:pt idx="3">
                  <c:v>22.742401064992272</c:v>
                </c:pt>
              </c:numCache>
            </c:numRef>
          </c:val>
          <c:extLst>
            <c:ext xmlns:c16="http://schemas.microsoft.com/office/drawing/2014/chart" uri="{C3380CC4-5D6E-409C-BE32-E72D297353CC}">
              <c16:uniqueId val="{00000001-64EA-8E4B-88F3-8E307E79340C}"/>
            </c:ext>
          </c:extLst>
        </c:ser>
        <c:dLbls>
          <c:showLegendKey val="0"/>
          <c:showVal val="0"/>
          <c:showCatName val="0"/>
          <c:showSerName val="0"/>
          <c:showPercent val="0"/>
          <c:showBubbleSize val="0"/>
        </c:dLbls>
        <c:gapWidth val="219"/>
        <c:overlap val="-27"/>
        <c:axId val="134717824"/>
        <c:axId val="134719360"/>
      </c:barChart>
      <c:catAx>
        <c:axId val="13471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050" b="0"/>
            </a:pPr>
            <a:endParaRPr lang="en-US"/>
          </a:p>
        </c:txPr>
        <c:crossAx val="134719360"/>
        <c:crosses val="autoZero"/>
        <c:auto val="1"/>
        <c:lblAlgn val="ctr"/>
        <c:lblOffset val="100"/>
        <c:noMultiLvlLbl val="0"/>
      </c:catAx>
      <c:valAx>
        <c:axId val="134719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0"/>
                </a:pPr>
                <a:r>
                  <a:rPr lang="en-US" sz="1200" b="0"/>
                  <a:t>Revenue ($ billiona)</a:t>
                </a:r>
              </a:p>
            </c:rich>
          </c:tx>
          <c:layout>
            <c:manualLayout>
              <c:xMode val="edge"/>
              <c:yMode val="edge"/>
              <c:x val="1.3863395441255503E-2"/>
              <c:y val="0.34370478309885699"/>
            </c:manualLayout>
          </c:layout>
          <c:overlay val="0"/>
        </c:title>
        <c:numFmt formatCode="&quot;$&quot;#,##0" sourceLinked="0"/>
        <c:majorTickMark val="none"/>
        <c:minorTickMark val="none"/>
        <c:tickLblPos val="nextTo"/>
        <c:spPr>
          <a:noFill/>
          <a:ln>
            <a:noFill/>
          </a:ln>
          <a:effectLst/>
        </c:spPr>
        <c:txPr>
          <a:bodyPr rot="-60000000" vert="horz"/>
          <a:lstStyle/>
          <a:p>
            <a:pPr>
              <a:defRPr sz="1100" b="0"/>
            </a:pPr>
            <a:endParaRPr lang="en-US"/>
          </a:p>
        </c:txPr>
        <c:crossAx val="134717824"/>
        <c:crosses val="autoZero"/>
        <c:crossBetween val="between"/>
      </c:valAx>
      <c:spPr>
        <a:noFill/>
        <a:ln>
          <a:noFill/>
        </a:ln>
        <a:effectLst/>
      </c:spPr>
    </c:plotArea>
    <c:legend>
      <c:legendPos val="t"/>
      <c:overlay val="0"/>
      <c:spPr>
        <a:noFill/>
        <a:ln>
          <a:noFill/>
        </a:ln>
        <a:effectLst/>
      </c:spPr>
      <c:txPr>
        <a:bodyPr rot="0" vert="horz"/>
        <a:lstStyle/>
        <a:p>
          <a:pPr>
            <a:defRPr sz="1200" b="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 Spending</a:t>
            </a:r>
          </a:p>
        </c:rich>
      </c:tx>
      <c:overlay val="0"/>
      <c:spPr>
        <a:noFill/>
        <a:ln>
          <a:noFill/>
        </a:ln>
        <a:effectLst/>
      </c:spPr>
    </c:title>
    <c:autoTitleDeleted val="0"/>
    <c:plotArea>
      <c:layout/>
      <c:barChart>
        <c:barDir val="col"/>
        <c:grouping val="clustered"/>
        <c:varyColors val="0"/>
        <c:ser>
          <c:idx val="0"/>
          <c:order val="0"/>
          <c:tx>
            <c:strRef>
              <c:f>ICPs!$B$24</c:f>
              <c:strCache>
                <c:ptCount val="1"/>
                <c:pt idx="0">
                  <c:v>Top 3 in China</c:v>
                </c:pt>
              </c:strCache>
            </c:strRef>
          </c:tx>
          <c:spPr>
            <a:solidFill>
              <a:schemeClr val="accent1"/>
            </a:solidFill>
            <a:ln>
              <a:noFill/>
            </a:ln>
            <a:effectLst/>
          </c:spPr>
          <c:invertIfNegative val="0"/>
          <c:cat>
            <c:strRef>
              <c:f>ICPs!$C$40:$N$40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ICPs!$C$24:$N$24</c:f>
              <c:numCache>
                <c:formatCode>_("$"* #,##0_);_("$"* \(#,##0\);_("$"* "-"??_);_(@_)</c:formatCode>
                <c:ptCount val="12"/>
                <c:pt idx="0">
                  <c:v>0</c:v>
                </c:pt>
                <c:pt idx="1">
                  <c:v>1.7293709059076268</c:v>
                </c:pt>
                <c:pt idx="2">
                  <c:v>2.3025798452141304</c:v>
                </c:pt>
                <c:pt idx="3">
                  <c:v>3.3642059953076706</c:v>
                </c:pt>
              </c:numCache>
            </c:numRef>
          </c:val>
          <c:extLst>
            <c:ext xmlns:c16="http://schemas.microsoft.com/office/drawing/2014/chart" uri="{C3380CC4-5D6E-409C-BE32-E72D297353CC}">
              <c16:uniqueId val="{00000000-3201-AC4E-B2D1-ACA7BABBCE51}"/>
            </c:ext>
          </c:extLst>
        </c:ser>
        <c:ser>
          <c:idx val="1"/>
          <c:order val="1"/>
          <c:tx>
            <c:strRef>
              <c:f>ICPs!$B$25</c:f>
              <c:strCache>
                <c:ptCount val="1"/>
                <c:pt idx="0">
                  <c:v>Top 3 in US</c:v>
                </c:pt>
              </c:strCache>
            </c:strRef>
          </c:tx>
          <c:spPr>
            <a:solidFill>
              <a:schemeClr val="accent2"/>
            </a:solidFill>
            <a:ln>
              <a:noFill/>
            </a:ln>
            <a:effectLst/>
          </c:spPr>
          <c:invertIfNegative val="0"/>
          <c:cat>
            <c:strRef>
              <c:f>ICPs!$C$40:$N$40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ICPs!$C$25:$N$25</c:f>
              <c:numCache>
                <c:formatCode>_("$"* #,##0_);_("$"* \(#,##0\);_("$"* "-"??_);_(@_)</c:formatCode>
                <c:ptCount val="12"/>
                <c:pt idx="0">
                  <c:v>0</c:v>
                </c:pt>
                <c:pt idx="1">
                  <c:v>0</c:v>
                </c:pt>
                <c:pt idx="2">
                  <c:v>0</c:v>
                </c:pt>
                <c:pt idx="3">
                  <c:v>0</c:v>
                </c:pt>
              </c:numCache>
            </c:numRef>
          </c:val>
          <c:extLst>
            <c:ext xmlns:c16="http://schemas.microsoft.com/office/drawing/2014/chart" uri="{C3380CC4-5D6E-409C-BE32-E72D297353CC}">
              <c16:uniqueId val="{00000001-3201-AC4E-B2D1-ACA7BABBCE51}"/>
            </c:ext>
          </c:extLst>
        </c:ser>
        <c:dLbls>
          <c:showLegendKey val="0"/>
          <c:showVal val="0"/>
          <c:showCatName val="0"/>
          <c:showSerName val="0"/>
          <c:showPercent val="0"/>
          <c:showBubbleSize val="0"/>
        </c:dLbls>
        <c:gapWidth val="219"/>
        <c:overlap val="-27"/>
        <c:axId val="135138688"/>
        <c:axId val="135140480"/>
      </c:barChart>
      <c:catAx>
        <c:axId val="13513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140480"/>
        <c:crosses val="autoZero"/>
        <c:auto val="1"/>
        <c:lblAlgn val="ctr"/>
        <c:lblOffset val="100"/>
        <c:noMultiLvlLbl val="0"/>
      </c:catAx>
      <c:valAx>
        <c:axId val="1351404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1386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69232223745423"/>
          <c:y val="8.6695108788997499E-2"/>
          <c:w val="0.78832446394043809"/>
          <c:h val="0.82549612914306802"/>
        </c:manualLayout>
      </c:layout>
      <c:barChart>
        <c:barDir val="col"/>
        <c:grouping val="stacked"/>
        <c:varyColors val="0"/>
        <c:ser>
          <c:idx val="0"/>
          <c:order val="0"/>
          <c:tx>
            <c:strRef>
              <c:f>Summary!$B$382</c:f>
              <c:strCache>
                <c:ptCount val="1"/>
                <c:pt idx="0">
                  <c:v>China</c:v>
                </c:pt>
              </c:strCache>
            </c:strRef>
          </c:tx>
          <c:invertIfNegative val="0"/>
          <c:cat>
            <c:numRef>
              <c:f>Summary!$C$381:$M$381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Summary!$C$382:$M$382</c:f>
              <c:numCache>
                <c:formatCode>_(* #,##0_);_(* \(#,##0\);_(* "-"??_);_(@_)</c:formatCode>
                <c:ptCount val="11"/>
                <c:pt idx="0">
                  <c:v>70132891.609235302</c:v>
                </c:pt>
                <c:pt idx="1">
                  <c:v>50127314.850361757</c:v>
                </c:pt>
                <c:pt idx="2">
                  <c:v>66114397.552560002</c:v>
                </c:pt>
              </c:numCache>
            </c:numRef>
          </c:val>
          <c:extLst>
            <c:ext xmlns:c16="http://schemas.microsoft.com/office/drawing/2014/chart" uri="{C3380CC4-5D6E-409C-BE32-E72D297353CC}">
              <c16:uniqueId val="{00000000-A016-2448-95CC-F43B2AC7D870}"/>
            </c:ext>
          </c:extLst>
        </c:ser>
        <c:ser>
          <c:idx val="1"/>
          <c:order val="1"/>
          <c:tx>
            <c:strRef>
              <c:f>Summary!$B$383</c:f>
              <c:strCache>
                <c:ptCount val="1"/>
                <c:pt idx="0">
                  <c:v>Rest of World</c:v>
                </c:pt>
              </c:strCache>
            </c:strRef>
          </c:tx>
          <c:spPr>
            <a:solidFill>
              <a:schemeClr val="accent2"/>
            </a:solidFill>
          </c:spPr>
          <c:invertIfNegative val="0"/>
          <c:cat>
            <c:numRef>
              <c:f>Summary!$C$381:$M$381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Summary!$C$383:$M$383</c:f>
              <c:numCache>
                <c:formatCode>_(* #,##0_);_(* \(#,##0\);_(* "-"??_);_(@_)</c:formatCode>
                <c:ptCount val="11"/>
                <c:pt idx="0">
                  <c:v>32245808.732107732</c:v>
                </c:pt>
                <c:pt idx="1">
                  <c:v>27813083.424461801</c:v>
                </c:pt>
                <c:pt idx="2">
                  <c:v>25793500.923163548</c:v>
                </c:pt>
              </c:numCache>
            </c:numRef>
          </c:val>
          <c:extLst>
            <c:ext xmlns:c16="http://schemas.microsoft.com/office/drawing/2014/chart" uri="{C3380CC4-5D6E-409C-BE32-E72D297353CC}">
              <c16:uniqueId val="{00000001-A016-2448-95CC-F43B2AC7D870}"/>
            </c:ext>
          </c:extLst>
        </c:ser>
        <c:dLbls>
          <c:showLegendKey val="0"/>
          <c:showVal val="0"/>
          <c:showCatName val="0"/>
          <c:showSerName val="0"/>
          <c:showPercent val="0"/>
          <c:showBubbleSize val="0"/>
        </c:dLbls>
        <c:gapWidth val="150"/>
        <c:overlap val="100"/>
        <c:axId val="124279424"/>
        <c:axId val="124285312"/>
      </c:barChart>
      <c:catAx>
        <c:axId val="124279424"/>
        <c:scaling>
          <c:orientation val="minMax"/>
        </c:scaling>
        <c:delete val="0"/>
        <c:axPos val="b"/>
        <c:numFmt formatCode="General" sourceLinked="1"/>
        <c:majorTickMark val="out"/>
        <c:minorTickMark val="none"/>
        <c:tickLblPos val="nextTo"/>
        <c:txPr>
          <a:bodyPr/>
          <a:lstStyle/>
          <a:p>
            <a:pPr>
              <a:defRPr sz="1400" b="0"/>
            </a:pPr>
            <a:endParaRPr lang="en-US"/>
          </a:p>
        </c:txPr>
        <c:crossAx val="124285312"/>
        <c:crosses val="autoZero"/>
        <c:auto val="1"/>
        <c:lblAlgn val="ctr"/>
        <c:lblOffset val="100"/>
        <c:noMultiLvlLbl val="0"/>
      </c:catAx>
      <c:valAx>
        <c:axId val="124285312"/>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124279424"/>
        <c:crosses val="autoZero"/>
        <c:crossBetween val="between"/>
      </c:valAx>
    </c:plotArea>
    <c:legend>
      <c:legendPos val="r"/>
      <c:layout>
        <c:manualLayout>
          <c:xMode val="edge"/>
          <c:yMode val="edge"/>
          <c:x val="0.43258722439912822"/>
          <c:y val="0.11958914054617194"/>
          <c:w val="0.27811485893463572"/>
          <c:h val="0.14735281330237979"/>
        </c:manualLayout>
      </c:layout>
      <c:overlay val="0"/>
      <c:spPr>
        <a:solidFill>
          <a:schemeClr val="bg1"/>
        </a:solidFill>
        <a:ln>
          <a:solidFill>
            <a:schemeClr val="tx1">
              <a:lumMod val="50000"/>
              <a:lumOff val="50000"/>
            </a:schemeClr>
          </a:solidFill>
        </a:ln>
      </c:spPr>
      <c:txPr>
        <a:bodyPr/>
        <a:lstStyle/>
        <a:p>
          <a:pPr>
            <a:defRPr sz="16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ICPs!$B$24</c:f>
              <c:strCache>
                <c:ptCount val="1"/>
                <c:pt idx="0">
                  <c:v>Top 3 in China</c:v>
                </c:pt>
              </c:strCache>
            </c:strRef>
          </c:tx>
          <c:spPr>
            <a:solidFill>
              <a:schemeClr val="accent1"/>
            </a:solidFill>
            <a:ln>
              <a:noFill/>
            </a:ln>
            <a:effectLst/>
          </c:spPr>
          <c:invertIfNegative val="0"/>
          <c:cat>
            <c:strRef>
              <c:f>ICPs!$C$40:$N$40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ICPs!$C$24:$N$24</c:f>
              <c:numCache>
                <c:formatCode>_("$"* #,##0_);_("$"* \(#,##0\);_("$"* "-"??_);_(@_)</c:formatCode>
                <c:ptCount val="12"/>
                <c:pt idx="0">
                  <c:v>0</c:v>
                </c:pt>
                <c:pt idx="1">
                  <c:v>1.7293709059076268</c:v>
                </c:pt>
                <c:pt idx="2">
                  <c:v>2.3025798452141304</c:v>
                </c:pt>
                <c:pt idx="3">
                  <c:v>3.3642059953076706</c:v>
                </c:pt>
              </c:numCache>
            </c:numRef>
          </c:val>
          <c:extLst>
            <c:ext xmlns:c16="http://schemas.microsoft.com/office/drawing/2014/chart" uri="{C3380CC4-5D6E-409C-BE32-E72D297353CC}">
              <c16:uniqueId val="{00000000-BC6C-574C-AAED-D9B1FAC035BD}"/>
            </c:ext>
          </c:extLst>
        </c:ser>
        <c:ser>
          <c:idx val="1"/>
          <c:order val="1"/>
          <c:tx>
            <c:strRef>
              <c:f>ICPs!$B$25</c:f>
              <c:strCache>
                <c:ptCount val="1"/>
                <c:pt idx="0">
                  <c:v>Top 3 in US</c:v>
                </c:pt>
              </c:strCache>
            </c:strRef>
          </c:tx>
          <c:spPr>
            <a:solidFill>
              <a:schemeClr val="accent2"/>
            </a:solidFill>
            <a:ln>
              <a:noFill/>
            </a:ln>
            <a:effectLst/>
          </c:spPr>
          <c:invertIfNegative val="0"/>
          <c:cat>
            <c:strRef>
              <c:f>ICPs!$C$40:$N$40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ICPs!$C$25:$N$25</c:f>
              <c:numCache>
                <c:formatCode>_("$"* #,##0_);_("$"* \(#,##0\);_("$"* "-"??_);_(@_)</c:formatCode>
                <c:ptCount val="12"/>
                <c:pt idx="0">
                  <c:v>0</c:v>
                </c:pt>
                <c:pt idx="1">
                  <c:v>0</c:v>
                </c:pt>
                <c:pt idx="2">
                  <c:v>0</c:v>
                </c:pt>
                <c:pt idx="3">
                  <c:v>0</c:v>
                </c:pt>
              </c:numCache>
            </c:numRef>
          </c:val>
          <c:extLst>
            <c:ext xmlns:c16="http://schemas.microsoft.com/office/drawing/2014/chart" uri="{C3380CC4-5D6E-409C-BE32-E72D297353CC}">
              <c16:uniqueId val="{00000001-BC6C-574C-AAED-D9B1FAC035BD}"/>
            </c:ext>
          </c:extLst>
        </c:ser>
        <c:dLbls>
          <c:showLegendKey val="0"/>
          <c:showVal val="0"/>
          <c:showCatName val="0"/>
          <c:showSerName val="0"/>
          <c:showPercent val="0"/>
          <c:showBubbleSize val="0"/>
        </c:dLbls>
        <c:gapWidth val="219"/>
        <c:overlap val="-27"/>
        <c:axId val="135174784"/>
        <c:axId val="135184768"/>
      </c:barChart>
      <c:catAx>
        <c:axId val="135174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lgn="ctr">
              <a:defRPr/>
            </a:pPr>
            <a:endParaRPr lang="en-US"/>
          </a:p>
        </c:txPr>
        <c:crossAx val="135184768"/>
        <c:crosses val="autoZero"/>
        <c:auto val="1"/>
        <c:lblAlgn val="ctr"/>
        <c:lblOffset val="100"/>
        <c:noMultiLvlLbl val="0"/>
      </c:catAx>
      <c:valAx>
        <c:axId val="135184768"/>
        <c:scaling>
          <c:orientation val="minMax"/>
          <c:max val="12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Adjusted Spending ($B)</a:t>
                </a:r>
              </a:p>
            </c:rich>
          </c:tx>
          <c:layout>
            <c:manualLayout>
              <c:xMode val="edge"/>
              <c:yMode val="edge"/>
              <c:x val="1.8006453967145456E-2"/>
              <c:y val="0.25106296720953736"/>
            </c:manualLayout>
          </c:layout>
          <c:overlay val="0"/>
          <c:spPr>
            <a:noFill/>
            <a:ln>
              <a:noFill/>
            </a:ln>
            <a:effectLst/>
          </c:spPr>
        </c:title>
        <c:numFmt formatCode="&quot;$&quot;#,##0" sourceLinked="0"/>
        <c:majorTickMark val="none"/>
        <c:minorTickMark val="none"/>
        <c:tickLblPos val="nextTo"/>
        <c:spPr>
          <a:noFill/>
          <a:ln>
            <a:noFill/>
          </a:ln>
          <a:effectLst/>
        </c:spPr>
        <c:txPr>
          <a:bodyPr rot="-60000000" vert="horz"/>
          <a:lstStyle/>
          <a:p>
            <a:pPr>
              <a:defRPr/>
            </a:pPr>
            <a:endParaRPr lang="en-US"/>
          </a:p>
        </c:txPr>
        <c:crossAx val="135174784"/>
        <c:crosses val="autoZero"/>
        <c:crossBetween val="between"/>
      </c:valAx>
      <c:spPr>
        <a:noFill/>
        <a:ln>
          <a:noFill/>
        </a:ln>
        <a:effectLst/>
      </c:spPr>
    </c:plotArea>
    <c:legend>
      <c:legendPos val="t"/>
      <c:layout>
        <c:manualLayout>
          <c:xMode val="edge"/>
          <c:yMode val="edge"/>
          <c:x val="0.30920553444301918"/>
          <c:y val="2.515664302096288E-2"/>
          <c:w val="0.40201446120382323"/>
          <c:h val="0.11444456806341061"/>
        </c:manualLayout>
      </c:layout>
      <c:overlay val="0"/>
      <c:spPr>
        <a:noFill/>
        <a:ln>
          <a:noFill/>
        </a:ln>
        <a:effectLst/>
      </c:spPr>
      <c:txPr>
        <a:bodyPr rot="0" vert="horz"/>
        <a:lstStyle/>
        <a:p>
          <a:pPr>
            <a:defRPr sz="12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lgn="ctr">
        <a:defRPr lang="en-US" sz="1100" b="1" i="0" u="none" strike="noStrike" kern="1200" baseline="0">
          <a:solidFill>
            <a:sysClr val="windowText" lastClr="000000">
              <a:lumMod val="65000"/>
              <a:lumOff val="35000"/>
            </a:sysClr>
          </a:solidFill>
          <a:latin typeface="+mn-lt"/>
          <a:ea typeface="+mn-ea"/>
          <a:cs typeface="+mn-cs"/>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Spending</a:t>
            </a:r>
          </a:p>
        </c:rich>
      </c:tx>
      <c:overlay val="0"/>
      <c:spPr>
        <a:noFill/>
        <a:ln>
          <a:noFill/>
        </a:ln>
        <a:effectLst/>
      </c:spPr>
    </c:title>
    <c:autoTitleDeleted val="0"/>
    <c:plotArea>
      <c:layout/>
      <c:barChart>
        <c:barDir val="col"/>
        <c:grouping val="clustered"/>
        <c:varyColors val="0"/>
        <c:ser>
          <c:idx val="0"/>
          <c:order val="0"/>
          <c:tx>
            <c:strRef>
              <c:f>ICPs!$B$24</c:f>
              <c:strCache>
                <c:ptCount val="1"/>
                <c:pt idx="0">
                  <c:v>Top 3 in China</c:v>
                </c:pt>
              </c:strCache>
            </c:strRef>
          </c:tx>
          <c:spPr>
            <a:solidFill>
              <a:schemeClr val="accent1"/>
            </a:solidFill>
            <a:ln>
              <a:noFill/>
            </a:ln>
            <a:effectLst/>
          </c:spPr>
          <c:invertIfNegative val="0"/>
          <c:cat>
            <c:strRef>
              <c:f>ICPs!$C$40:$N$40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ICPs!$C$12:$N$12</c:f>
              <c:numCache>
                <c:formatCode>_("$"* #,##0_);_("$"* \(#,##0\);_("$"* "-"??_);_(@_)</c:formatCode>
                <c:ptCount val="12"/>
                <c:pt idx="0">
                  <c:v>0.51828937243374351</c:v>
                </c:pt>
                <c:pt idx="1">
                  <c:v>1.0991779361694289</c:v>
                </c:pt>
                <c:pt idx="2">
                  <c:v>1.4635266586863038</c:v>
                </c:pt>
                <c:pt idx="3">
                  <c:v>2.1383074339682029</c:v>
                </c:pt>
              </c:numCache>
            </c:numRef>
          </c:val>
          <c:extLst>
            <c:ext xmlns:c16="http://schemas.microsoft.com/office/drawing/2014/chart" uri="{C3380CC4-5D6E-409C-BE32-E72D297353CC}">
              <c16:uniqueId val="{00000000-DF2E-A441-96EC-CA16FA40A8BB}"/>
            </c:ext>
          </c:extLst>
        </c:ser>
        <c:ser>
          <c:idx val="1"/>
          <c:order val="1"/>
          <c:tx>
            <c:strRef>
              <c:f>ICPs!$B$25</c:f>
              <c:strCache>
                <c:ptCount val="1"/>
                <c:pt idx="0">
                  <c:v>Top 3 in US</c:v>
                </c:pt>
              </c:strCache>
            </c:strRef>
          </c:tx>
          <c:spPr>
            <a:solidFill>
              <a:schemeClr val="accent2"/>
            </a:solidFill>
            <a:ln>
              <a:noFill/>
            </a:ln>
            <a:effectLst/>
          </c:spPr>
          <c:invertIfNegative val="0"/>
          <c:cat>
            <c:strRef>
              <c:f>ICPs!$C$40:$N$40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ICPs!$C$13:$N$13</c:f>
              <c:numCache>
                <c:formatCode>_("$"* #,##0_);_("$"* \(#,##0\);_("$"* "-"??_);_(@_)</c:formatCode>
                <c:ptCount val="12"/>
                <c:pt idx="0">
                  <c:v>5.2889999999999997</c:v>
                </c:pt>
                <c:pt idx="1">
                  <c:v>5.8540000000000001</c:v>
                </c:pt>
                <c:pt idx="2">
                  <c:v>8.2919999999999998</c:v>
                </c:pt>
                <c:pt idx="3">
                  <c:v>12.163</c:v>
                </c:pt>
              </c:numCache>
            </c:numRef>
          </c:val>
          <c:extLst>
            <c:ext xmlns:c16="http://schemas.microsoft.com/office/drawing/2014/chart" uri="{C3380CC4-5D6E-409C-BE32-E72D297353CC}">
              <c16:uniqueId val="{00000001-DF2E-A441-96EC-CA16FA40A8BB}"/>
            </c:ext>
          </c:extLst>
        </c:ser>
        <c:dLbls>
          <c:showLegendKey val="0"/>
          <c:showVal val="0"/>
          <c:showCatName val="0"/>
          <c:showSerName val="0"/>
          <c:showPercent val="0"/>
          <c:showBubbleSize val="0"/>
        </c:dLbls>
        <c:gapWidth val="219"/>
        <c:overlap val="-27"/>
        <c:axId val="135038848"/>
        <c:axId val="135040384"/>
      </c:barChart>
      <c:catAx>
        <c:axId val="135038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040384"/>
        <c:crosses val="autoZero"/>
        <c:auto val="1"/>
        <c:lblAlgn val="ctr"/>
        <c:lblOffset val="100"/>
        <c:noMultiLvlLbl val="0"/>
      </c:catAx>
      <c:valAx>
        <c:axId val="13504038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0388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ICPs!$B$24</c:f>
              <c:strCache>
                <c:ptCount val="1"/>
                <c:pt idx="0">
                  <c:v>Top 3 in China</c:v>
                </c:pt>
              </c:strCache>
            </c:strRef>
          </c:tx>
          <c:spPr>
            <a:solidFill>
              <a:schemeClr val="accent1"/>
            </a:solidFill>
            <a:ln>
              <a:noFill/>
            </a:ln>
            <a:effectLst/>
          </c:spPr>
          <c:invertIfNegative val="0"/>
          <c:cat>
            <c:strRef>
              <c:f>ICPs!$C$10:$N$10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ICPs!$C$12:$N$12</c:f>
              <c:numCache>
                <c:formatCode>_("$"* #,##0_);_("$"* \(#,##0\);_("$"* "-"??_);_(@_)</c:formatCode>
                <c:ptCount val="12"/>
                <c:pt idx="0">
                  <c:v>0.51828937243374351</c:v>
                </c:pt>
                <c:pt idx="1">
                  <c:v>1.0991779361694289</c:v>
                </c:pt>
                <c:pt idx="2">
                  <c:v>1.4635266586863038</c:v>
                </c:pt>
                <c:pt idx="3">
                  <c:v>2.1383074339682029</c:v>
                </c:pt>
              </c:numCache>
            </c:numRef>
          </c:val>
          <c:extLst>
            <c:ext xmlns:c16="http://schemas.microsoft.com/office/drawing/2014/chart" uri="{C3380CC4-5D6E-409C-BE32-E72D297353CC}">
              <c16:uniqueId val="{00000000-9ADC-994A-AA6E-EAC6BE95DE06}"/>
            </c:ext>
          </c:extLst>
        </c:ser>
        <c:ser>
          <c:idx val="1"/>
          <c:order val="1"/>
          <c:tx>
            <c:strRef>
              <c:f>ICPs!$B$25</c:f>
              <c:strCache>
                <c:ptCount val="1"/>
                <c:pt idx="0">
                  <c:v>Top 3 in US</c:v>
                </c:pt>
              </c:strCache>
            </c:strRef>
          </c:tx>
          <c:spPr>
            <a:solidFill>
              <a:schemeClr val="accent2"/>
            </a:solidFill>
            <a:ln>
              <a:noFill/>
            </a:ln>
            <a:effectLst/>
          </c:spPr>
          <c:invertIfNegative val="0"/>
          <c:cat>
            <c:strRef>
              <c:f>ICPs!$C$10:$N$10</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ICPs!$C$13:$N$13</c:f>
              <c:numCache>
                <c:formatCode>_("$"* #,##0_);_("$"* \(#,##0\);_("$"* "-"??_);_(@_)</c:formatCode>
                <c:ptCount val="12"/>
                <c:pt idx="0">
                  <c:v>5.2889999999999997</c:v>
                </c:pt>
                <c:pt idx="1">
                  <c:v>5.8540000000000001</c:v>
                </c:pt>
                <c:pt idx="2">
                  <c:v>8.2919999999999998</c:v>
                </c:pt>
                <c:pt idx="3">
                  <c:v>12.163</c:v>
                </c:pt>
              </c:numCache>
            </c:numRef>
          </c:val>
          <c:extLst>
            <c:ext xmlns:c16="http://schemas.microsoft.com/office/drawing/2014/chart" uri="{C3380CC4-5D6E-409C-BE32-E72D297353CC}">
              <c16:uniqueId val="{00000001-9ADC-994A-AA6E-EAC6BE95DE06}"/>
            </c:ext>
          </c:extLst>
        </c:ser>
        <c:dLbls>
          <c:showLegendKey val="0"/>
          <c:showVal val="0"/>
          <c:showCatName val="0"/>
          <c:showSerName val="0"/>
          <c:showPercent val="0"/>
          <c:showBubbleSize val="0"/>
        </c:dLbls>
        <c:gapWidth val="219"/>
        <c:overlap val="-27"/>
        <c:axId val="135067136"/>
        <c:axId val="135068672"/>
      </c:barChart>
      <c:catAx>
        <c:axId val="13506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35068672"/>
        <c:crosses val="autoZero"/>
        <c:auto val="1"/>
        <c:lblAlgn val="ctr"/>
        <c:lblOffset val="100"/>
        <c:noMultiLvlLbl val="0"/>
      </c:catAx>
      <c:valAx>
        <c:axId val="135068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a:t>Spending</a:t>
                </a:r>
                <a:r>
                  <a:rPr lang="en-US" sz="1200" baseline="0"/>
                  <a:t> ($ billions)</a:t>
                </a:r>
                <a:endParaRPr lang="en-US" sz="1200"/>
              </a:p>
            </c:rich>
          </c:tx>
          <c:layout>
            <c:manualLayout>
              <c:xMode val="edge"/>
              <c:yMode val="edge"/>
              <c:x val="1.8571413672628666E-2"/>
              <c:y val="0.34525119348311933"/>
            </c:manualLayout>
          </c:layout>
          <c:overlay val="0"/>
          <c:spPr>
            <a:noFill/>
            <a:ln>
              <a:noFill/>
            </a:ln>
            <a:effectLst/>
          </c:sp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350671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400"/>
            </a:pPr>
            <a:r>
              <a:rPr lang="en-US" sz="1400"/>
              <a:t>Revenue of Service Providers ($M)</a:t>
            </a:r>
          </a:p>
        </c:rich>
      </c:tx>
      <c:overlay val="0"/>
      <c:spPr>
        <a:noFill/>
        <a:ln>
          <a:noFill/>
        </a:ln>
        <a:effectLst/>
      </c:spPr>
    </c:title>
    <c:autoTitleDeleted val="0"/>
    <c:plotArea>
      <c:layout>
        <c:manualLayout>
          <c:layoutTarget val="inner"/>
          <c:xMode val="edge"/>
          <c:yMode val="edge"/>
          <c:x val="0.101850087118041"/>
          <c:y val="0.26138352568942602"/>
          <c:w val="0.86714832111640305"/>
          <c:h val="0.64477330744615802"/>
        </c:manualLayout>
      </c:layout>
      <c:barChart>
        <c:barDir val="col"/>
        <c:grouping val="clustered"/>
        <c:varyColors val="0"/>
        <c:ser>
          <c:idx val="0"/>
          <c:order val="0"/>
          <c:tx>
            <c:strRef>
              <c:f>CSPs!$B$42</c:f>
              <c:strCache>
                <c:ptCount val="1"/>
                <c:pt idx="0">
                  <c:v>Top 3 in China</c:v>
                </c:pt>
              </c:strCache>
            </c:strRef>
          </c:tx>
          <c:spPr>
            <a:solidFill>
              <a:schemeClr val="accent1"/>
            </a:solidFill>
            <a:ln>
              <a:noFill/>
            </a:ln>
            <a:effectLst/>
          </c:spPr>
          <c:invertIfNegative val="0"/>
          <c:cat>
            <c:strRef>
              <c:f>CSPs!$F$41:$Q$41</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CSPs!$F$42:$Q$42</c:f>
              <c:numCache>
                <c:formatCode>"$"#,##0_);\("$"#,##0\)</c:formatCode>
                <c:ptCount val="12"/>
                <c:pt idx="0">
                  <c:v>131824.7303</c:v>
                </c:pt>
                <c:pt idx="1">
                  <c:v>154680.44560000001</c:v>
                </c:pt>
                <c:pt idx="2">
                  <c:v>174521.76240000001</c:v>
                </c:pt>
                <c:pt idx="3">
                  <c:v>203444.2617</c:v>
                </c:pt>
              </c:numCache>
            </c:numRef>
          </c:val>
          <c:extLst>
            <c:ext xmlns:c16="http://schemas.microsoft.com/office/drawing/2014/chart" uri="{C3380CC4-5D6E-409C-BE32-E72D297353CC}">
              <c16:uniqueId val="{00000000-9D76-8F47-8F7F-1251D16B1C16}"/>
            </c:ext>
          </c:extLst>
        </c:ser>
        <c:ser>
          <c:idx val="1"/>
          <c:order val="1"/>
          <c:tx>
            <c:strRef>
              <c:f>CSPs!$B$43</c:f>
              <c:strCache>
                <c:ptCount val="1"/>
                <c:pt idx="0">
                  <c:v>Top 12 in Europe, Japan and US</c:v>
                </c:pt>
              </c:strCache>
            </c:strRef>
          </c:tx>
          <c:spPr>
            <a:solidFill>
              <a:schemeClr val="accent2"/>
            </a:solidFill>
            <a:ln>
              <a:noFill/>
            </a:ln>
            <a:effectLst/>
          </c:spPr>
          <c:invertIfNegative val="0"/>
          <c:cat>
            <c:strRef>
              <c:f>CSPs!$F$41:$Q$41</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CSPs!$F$43:$Q$43</c:f>
              <c:numCache>
                <c:formatCode>"$"#,##0_);\("$"#,##0\)</c:formatCode>
                <c:ptCount val="12"/>
                <c:pt idx="0">
                  <c:v>818787.00415190868</c:v>
                </c:pt>
                <c:pt idx="1">
                  <c:v>866090.46096694958</c:v>
                </c:pt>
                <c:pt idx="2">
                  <c:v>852232.12059089832</c:v>
                </c:pt>
                <c:pt idx="3">
                  <c:v>836255.09308008652</c:v>
                </c:pt>
              </c:numCache>
            </c:numRef>
          </c:val>
          <c:extLst>
            <c:ext xmlns:c16="http://schemas.microsoft.com/office/drawing/2014/chart" uri="{C3380CC4-5D6E-409C-BE32-E72D297353CC}">
              <c16:uniqueId val="{00000001-9D76-8F47-8F7F-1251D16B1C16}"/>
            </c:ext>
          </c:extLst>
        </c:ser>
        <c:dLbls>
          <c:showLegendKey val="0"/>
          <c:showVal val="0"/>
          <c:showCatName val="0"/>
          <c:showSerName val="0"/>
          <c:showPercent val="0"/>
          <c:showBubbleSize val="0"/>
        </c:dLbls>
        <c:gapWidth val="219"/>
        <c:overlap val="-27"/>
        <c:axId val="135242880"/>
        <c:axId val="135244416"/>
      </c:barChart>
      <c:catAx>
        <c:axId val="13524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35244416"/>
        <c:crosses val="autoZero"/>
        <c:auto val="1"/>
        <c:lblAlgn val="ctr"/>
        <c:lblOffset val="100"/>
        <c:noMultiLvlLbl val="0"/>
      </c:catAx>
      <c:valAx>
        <c:axId val="135244416"/>
        <c:scaling>
          <c:orientation val="minMax"/>
          <c:max val="10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vert="horz"/>
          <a:lstStyle/>
          <a:p>
            <a:pPr>
              <a:defRPr/>
            </a:pPr>
            <a:endParaRPr lang="en-US"/>
          </a:p>
        </c:txPr>
        <c:crossAx val="135242880"/>
        <c:crosses val="autoZero"/>
        <c:crossBetween val="between"/>
        <c:majorUnit val="200000"/>
      </c:valAx>
      <c:spPr>
        <a:noFill/>
        <a:ln>
          <a:noFill/>
        </a:ln>
        <a:effectLst/>
      </c:spPr>
    </c:plotArea>
    <c:legend>
      <c:legendPos val="b"/>
      <c:layout>
        <c:manualLayout>
          <c:xMode val="edge"/>
          <c:yMode val="edge"/>
          <c:x val="0.167303382392332"/>
          <c:y val="0.14018768201920001"/>
          <c:w val="0.74636604448794097"/>
          <c:h val="8.8133990680083693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CSPs!$E$44</c:f>
              <c:strCache>
                <c:ptCount val="1"/>
                <c:pt idx="0">
                  <c:v>Ratio of Revenue of Top 12 CSPs in Europe, Japan and US to Top 3 CSPs in China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CSPs!$G$41:$Q$41</c:f>
              <c:strCache>
                <c:ptCount val="11"/>
                <c:pt idx="0">
                  <c:v>2011</c:v>
                </c:pt>
                <c:pt idx="1">
                  <c:v>2012</c:v>
                </c:pt>
                <c:pt idx="2">
                  <c:v>2013</c:v>
                </c:pt>
                <c:pt idx="3">
                  <c:v>2014</c:v>
                </c:pt>
                <c:pt idx="4">
                  <c:v>2015</c:v>
                </c:pt>
                <c:pt idx="5">
                  <c:v>2016</c:v>
                </c:pt>
                <c:pt idx="6">
                  <c:v>2017</c:v>
                </c:pt>
                <c:pt idx="7">
                  <c:v>2018</c:v>
                </c:pt>
                <c:pt idx="8">
                  <c:v>2019</c:v>
                </c:pt>
                <c:pt idx="9">
                  <c:v>2020</c:v>
                </c:pt>
                <c:pt idx="10">
                  <c:v>2021E</c:v>
                </c:pt>
              </c:strCache>
            </c:strRef>
          </c:cat>
          <c:val>
            <c:numRef>
              <c:f>CSPs!$G$44:$Q$44</c:f>
              <c:numCache>
                <c:formatCode>0.00</c:formatCode>
                <c:ptCount val="11"/>
                <c:pt idx="0">
                  <c:v>5.5992239846957714</c:v>
                </c:pt>
                <c:pt idx="1">
                  <c:v>4.8832426906026836</c:v>
                </c:pt>
                <c:pt idx="2">
                  <c:v>4.1104874922116643</c:v>
                </c:pt>
              </c:numCache>
            </c:numRef>
          </c:val>
          <c:smooth val="1"/>
          <c:extLst>
            <c:ext xmlns:c16="http://schemas.microsoft.com/office/drawing/2014/chart" uri="{C3380CC4-5D6E-409C-BE32-E72D297353CC}">
              <c16:uniqueId val="{00000000-9DFB-0642-922D-256E1996A780}"/>
            </c:ext>
          </c:extLst>
        </c:ser>
        <c:ser>
          <c:idx val="1"/>
          <c:order val="1"/>
          <c:tx>
            <c:strRef>
              <c:f>CSPs!$E$55</c:f>
              <c:strCache>
                <c:ptCount val="1"/>
                <c:pt idx="0">
                  <c:v>Ratio of GDP per Capita (average for Europe, Japan and US)/China</c:v>
                </c:pt>
              </c:strCache>
            </c:strRef>
          </c:tx>
          <c:spPr>
            <a:ln w="19050" cap="rnd">
              <a:solidFill>
                <a:srgbClr val="00B050"/>
              </a:solidFill>
              <a:round/>
            </a:ln>
            <a:effectLst/>
          </c:spPr>
          <c:marker>
            <c:symbol val="circle"/>
            <c:size val="5"/>
            <c:spPr>
              <a:solidFill>
                <a:srgbClr val="00B050"/>
              </a:solidFill>
              <a:ln w="9525">
                <a:solidFill>
                  <a:srgbClr val="00B050"/>
                </a:solidFill>
              </a:ln>
              <a:effectLst/>
            </c:spPr>
          </c:marker>
          <c:cat>
            <c:strRef>
              <c:f>CSPs!$G$41:$Q$41</c:f>
              <c:strCache>
                <c:ptCount val="11"/>
                <c:pt idx="0">
                  <c:v>2011</c:v>
                </c:pt>
                <c:pt idx="1">
                  <c:v>2012</c:v>
                </c:pt>
                <c:pt idx="2">
                  <c:v>2013</c:v>
                </c:pt>
                <c:pt idx="3">
                  <c:v>2014</c:v>
                </c:pt>
                <c:pt idx="4">
                  <c:v>2015</c:v>
                </c:pt>
                <c:pt idx="5">
                  <c:v>2016</c:v>
                </c:pt>
                <c:pt idx="6">
                  <c:v>2017</c:v>
                </c:pt>
                <c:pt idx="7">
                  <c:v>2018</c:v>
                </c:pt>
                <c:pt idx="8">
                  <c:v>2019</c:v>
                </c:pt>
                <c:pt idx="9">
                  <c:v>2020</c:v>
                </c:pt>
                <c:pt idx="10">
                  <c:v>2021E</c:v>
                </c:pt>
              </c:strCache>
            </c:strRef>
          </c:cat>
          <c:val>
            <c:numRef>
              <c:f>CSPs!$G$55:$Q$55</c:f>
              <c:numCache>
                <c:formatCode>0.0</c:formatCode>
                <c:ptCount val="11"/>
                <c:pt idx="0">
                  <c:v>0</c:v>
                </c:pt>
                <c:pt idx="1">
                  <c:v>0</c:v>
                </c:pt>
                <c:pt idx="2">
                  <c:v>0</c:v>
                </c:pt>
              </c:numCache>
            </c:numRef>
          </c:val>
          <c:smooth val="1"/>
          <c:extLst>
            <c:ext xmlns:c16="http://schemas.microsoft.com/office/drawing/2014/chart" uri="{C3380CC4-5D6E-409C-BE32-E72D297353CC}">
              <c16:uniqueId val="{00000001-9DFB-0642-922D-256E1996A780}"/>
            </c:ext>
          </c:extLst>
        </c:ser>
        <c:dLbls>
          <c:showLegendKey val="0"/>
          <c:showVal val="0"/>
          <c:showCatName val="0"/>
          <c:showSerName val="0"/>
          <c:showPercent val="0"/>
          <c:showBubbleSize val="0"/>
        </c:dLbls>
        <c:marker val="1"/>
        <c:smooth val="0"/>
        <c:axId val="135544832"/>
        <c:axId val="135546752"/>
      </c:lineChart>
      <c:catAx>
        <c:axId val="1355448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35546752"/>
        <c:crosses val="autoZero"/>
        <c:auto val="1"/>
        <c:lblAlgn val="ctr"/>
        <c:lblOffset val="100"/>
        <c:noMultiLvlLbl val="1"/>
      </c:catAx>
      <c:valAx>
        <c:axId val="1355467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35544832"/>
        <c:crosses val="autoZero"/>
        <c:crossBetween val="between"/>
      </c:valAx>
      <c:spPr>
        <a:noFill/>
        <a:ln>
          <a:noFill/>
        </a:ln>
        <a:effectLst/>
      </c:spPr>
    </c:plotArea>
    <c:legend>
      <c:legendPos val="t"/>
      <c:layout>
        <c:manualLayout>
          <c:xMode val="edge"/>
          <c:yMode val="edge"/>
          <c:x val="5.9864874033862203E-2"/>
          <c:y val="2.84135824381688E-2"/>
          <c:w val="0.88026997271178109"/>
          <c:h val="0.2216893013849677"/>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a:t>
            </a:r>
            <a:r>
              <a:rPr lang="en-US" baseline="0"/>
              <a:t> Normalized by GDP per Capita ($M)</a:t>
            </a:r>
          </a:p>
        </c:rich>
      </c:tx>
      <c:overlay val="0"/>
      <c:spPr>
        <a:noFill/>
        <a:ln>
          <a:noFill/>
        </a:ln>
        <a:effectLst/>
      </c:spPr>
    </c:title>
    <c:autoTitleDeleted val="0"/>
    <c:plotArea>
      <c:layout>
        <c:manualLayout>
          <c:layoutTarget val="inner"/>
          <c:xMode val="edge"/>
          <c:yMode val="edge"/>
          <c:x val="7.9080927384077002E-2"/>
          <c:y val="0.23189814814814799"/>
          <c:w val="0.884807961504812"/>
          <c:h val="0.67285469524642805"/>
        </c:manualLayout>
      </c:layout>
      <c:barChart>
        <c:barDir val="col"/>
        <c:grouping val="clustered"/>
        <c:varyColors val="0"/>
        <c:ser>
          <c:idx val="0"/>
          <c:order val="0"/>
          <c:tx>
            <c:strRef>
              <c:f>CSPs!$B$59</c:f>
              <c:strCache>
                <c:ptCount val="1"/>
                <c:pt idx="0">
                  <c:v>Top 3 in China</c:v>
                </c:pt>
              </c:strCache>
            </c:strRef>
          </c:tx>
          <c:spPr>
            <a:solidFill>
              <a:schemeClr val="accent1"/>
            </a:solidFill>
            <a:ln>
              <a:noFill/>
            </a:ln>
            <a:effectLst/>
          </c:spPr>
          <c:invertIfNegative val="0"/>
          <c:cat>
            <c:strRef>
              <c:f>CSPs!$H$9:$Q$9</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CSPs!$H$59:$Q$59</c:f>
              <c:numCache>
                <c:formatCode>"$"#,##0.00_);\("$"#,##0.00\)</c:formatCode>
                <c:ptCount val="10"/>
                <c:pt idx="0">
                  <c:v>26.406682160689968</c:v>
                </c:pt>
                <c:pt idx="1">
                  <c:v>28.706682898264429</c:v>
                </c:pt>
              </c:numCache>
            </c:numRef>
          </c:val>
          <c:extLst>
            <c:ext xmlns:c16="http://schemas.microsoft.com/office/drawing/2014/chart" uri="{C3380CC4-5D6E-409C-BE32-E72D297353CC}">
              <c16:uniqueId val="{00000000-6D46-844C-8152-C59F6331459B}"/>
            </c:ext>
          </c:extLst>
        </c:ser>
        <c:ser>
          <c:idx val="1"/>
          <c:order val="1"/>
          <c:tx>
            <c:strRef>
              <c:f>CSPs!$B$60</c:f>
              <c:strCache>
                <c:ptCount val="1"/>
                <c:pt idx="0">
                  <c:v>Top 12 in Europe, Japan and US</c:v>
                </c:pt>
              </c:strCache>
            </c:strRef>
          </c:tx>
          <c:spPr>
            <a:solidFill>
              <a:schemeClr val="accent2"/>
            </a:solidFill>
            <a:ln>
              <a:noFill/>
            </a:ln>
            <a:effectLst/>
          </c:spPr>
          <c:invertIfNegative val="0"/>
          <c:cat>
            <c:strRef>
              <c:f>CSPs!$H$9:$Q$9</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CSPs!$H$60:$Q$60</c:f>
              <c:numCache>
                <c:formatCode>"$"#,##0.00_);\("$"#,##0.00\)</c:formatCode>
                <c:ptCount val="10"/>
                <c:pt idx="0">
                  <c:v>0</c:v>
                </c:pt>
                <c:pt idx="1">
                  <c:v>0</c:v>
                </c:pt>
              </c:numCache>
            </c:numRef>
          </c:val>
          <c:extLst>
            <c:ext xmlns:c16="http://schemas.microsoft.com/office/drawing/2014/chart" uri="{C3380CC4-5D6E-409C-BE32-E72D297353CC}">
              <c16:uniqueId val="{00000001-6D46-844C-8152-C59F6331459B}"/>
            </c:ext>
          </c:extLst>
        </c:ser>
        <c:dLbls>
          <c:showLegendKey val="0"/>
          <c:showVal val="0"/>
          <c:showCatName val="0"/>
          <c:showSerName val="0"/>
          <c:showPercent val="0"/>
          <c:showBubbleSize val="0"/>
        </c:dLbls>
        <c:gapWidth val="219"/>
        <c:overlap val="-27"/>
        <c:axId val="135564288"/>
        <c:axId val="135590656"/>
      </c:barChart>
      <c:catAx>
        <c:axId val="13556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5590656"/>
        <c:crosses val="autoZero"/>
        <c:auto val="1"/>
        <c:lblAlgn val="ctr"/>
        <c:lblOffset val="100"/>
        <c:noMultiLvlLbl val="0"/>
      </c:catAx>
      <c:valAx>
        <c:axId val="135590656"/>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564288"/>
        <c:crosses val="autoZero"/>
        <c:crossBetween val="between"/>
        <c:majorUnit val="10"/>
      </c:valAx>
      <c:spPr>
        <a:noFill/>
        <a:ln>
          <a:noFill/>
        </a:ln>
        <a:effectLst/>
      </c:spPr>
    </c:plotArea>
    <c:legend>
      <c:legendPos val="b"/>
      <c:layout>
        <c:manualLayout>
          <c:xMode val="edge"/>
          <c:yMode val="edge"/>
          <c:x val="0.21808639545056899"/>
          <c:y val="0.12557815689705401"/>
          <c:w val="0.56382699037620299"/>
          <c:h val="8.738480606590839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Capex</a:t>
            </a:r>
            <a:r>
              <a:rPr lang="en-US" baseline="0"/>
              <a:t> of Service Providers ($M)</a:t>
            </a:r>
            <a:endParaRPr lang="en-US"/>
          </a:p>
        </c:rich>
      </c:tx>
      <c:overlay val="0"/>
      <c:spPr>
        <a:noFill/>
        <a:ln>
          <a:noFill/>
        </a:ln>
        <a:effectLst/>
      </c:spPr>
    </c:title>
    <c:autoTitleDeleted val="0"/>
    <c:plotArea>
      <c:layout>
        <c:manualLayout>
          <c:layoutTarget val="inner"/>
          <c:xMode val="edge"/>
          <c:yMode val="edge"/>
          <c:x val="0.13753915135608"/>
          <c:y val="0.25041666666666701"/>
          <c:w val="0.83136351706036704"/>
          <c:h val="0.65896580635753799"/>
        </c:manualLayout>
      </c:layout>
      <c:barChart>
        <c:barDir val="col"/>
        <c:grouping val="clustered"/>
        <c:varyColors val="0"/>
        <c:ser>
          <c:idx val="0"/>
          <c:order val="0"/>
          <c:tx>
            <c:strRef>
              <c:f>CSPs!$B$47</c:f>
              <c:strCache>
                <c:ptCount val="1"/>
                <c:pt idx="0">
                  <c:v>Top 3 in China</c:v>
                </c:pt>
              </c:strCache>
            </c:strRef>
          </c:tx>
          <c:spPr>
            <a:solidFill>
              <a:schemeClr val="accent1"/>
            </a:solidFill>
            <a:ln>
              <a:noFill/>
            </a:ln>
            <a:effectLst/>
          </c:spPr>
          <c:invertIfNegative val="0"/>
          <c:cat>
            <c:strRef>
              <c:f>CSPs!$H$41:$Q$41</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CSPs!$H$47:$Q$47</c:f>
              <c:numCache>
                <c:formatCode>"$"#,##0_);\("$"#,##0\)</c:formatCode>
                <c:ptCount val="10"/>
                <c:pt idx="0">
                  <c:v>42782.356262768255</c:v>
                </c:pt>
                <c:pt idx="1">
                  <c:v>55574.365137601562</c:v>
                </c:pt>
              </c:numCache>
            </c:numRef>
          </c:val>
          <c:extLst>
            <c:ext xmlns:c16="http://schemas.microsoft.com/office/drawing/2014/chart" uri="{C3380CC4-5D6E-409C-BE32-E72D297353CC}">
              <c16:uniqueId val="{00000000-D038-FD4C-965E-1222D9C44194}"/>
            </c:ext>
          </c:extLst>
        </c:ser>
        <c:ser>
          <c:idx val="1"/>
          <c:order val="1"/>
          <c:tx>
            <c:strRef>
              <c:f>CSPs!$B$48</c:f>
              <c:strCache>
                <c:ptCount val="1"/>
                <c:pt idx="0">
                  <c:v>Top 12 in Europe, Japan and US</c:v>
                </c:pt>
              </c:strCache>
            </c:strRef>
          </c:tx>
          <c:spPr>
            <a:solidFill>
              <a:schemeClr val="accent2"/>
            </a:solidFill>
            <a:ln>
              <a:noFill/>
            </a:ln>
            <a:effectLst/>
          </c:spPr>
          <c:invertIfNegative val="0"/>
          <c:cat>
            <c:strRef>
              <c:f>CSPs!$H$41:$Q$41</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CSPs!$H$48:$Q$48</c:f>
              <c:numCache>
                <c:formatCode>"$"#,##0_);\("$"#,##0\)</c:formatCode>
                <c:ptCount val="10"/>
                <c:pt idx="0">
                  <c:v>130957.17085562686</c:v>
                </c:pt>
                <c:pt idx="1">
                  <c:v>138065.13955387275</c:v>
                </c:pt>
              </c:numCache>
            </c:numRef>
          </c:val>
          <c:extLst>
            <c:ext xmlns:c16="http://schemas.microsoft.com/office/drawing/2014/chart" uri="{C3380CC4-5D6E-409C-BE32-E72D297353CC}">
              <c16:uniqueId val="{00000001-D038-FD4C-965E-1222D9C44194}"/>
            </c:ext>
          </c:extLst>
        </c:ser>
        <c:dLbls>
          <c:showLegendKey val="0"/>
          <c:showVal val="0"/>
          <c:showCatName val="0"/>
          <c:showSerName val="0"/>
          <c:showPercent val="0"/>
          <c:showBubbleSize val="0"/>
        </c:dLbls>
        <c:gapWidth val="219"/>
        <c:overlap val="-27"/>
        <c:axId val="135354624"/>
        <c:axId val="135372800"/>
      </c:barChart>
      <c:catAx>
        <c:axId val="13535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372800"/>
        <c:crosses val="autoZero"/>
        <c:auto val="1"/>
        <c:lblAlgn val="ctr"/>
        <c:lblOffset val="100"/>
        <c:noMultiLvlLbl val="0"/>
      </c:catAx>
      <c:valAx>
        <c:axId val="135372800"/>
        <c:scaling>
          <c:orientation val="minMax"/>
          <c:max val="15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354624"/>
        <c:crosses val="autoZero"/>
        <c:crossBetween val="between"/>
        <c:majorUnit val="50000"/>
      </c:valAx>
      <c:spPr>
        <a:noFill/>
        <a:ln>
          <a:noFill/>
        </a:ln>
        <a:effectLst/>
      </c:spPr>
    </c:plotArea>
    <c:legend>
      <c:legendPos val="b"/>
      <c:layout>
        <c:manualLayout>
          <c:xMode val="edge"/>
          <c:yMode val="edge"/>
          <c:x val="0.237530839895013"/>
          <c:y val="0.13946704578594299"/>
          <c:w val="0.56382699037620299"/>
          <c:h val="8.738480606590839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Ratio</a:t>
            </a:r>
            <a:r>
              <a:rPr lang="en-US" baseline="0"/>
              <a:t> of Capex to Revenue of CSPs (%)</a:t>
            </a:r>
            <a:endParaRPr lang="en-US"/>
          </a:p>
        </c:rich>
      </c:tx>
      <c:overlay val="0"/>
      <c:spPr>
        <a:noFill/>
        <a:ln>
          <a:noFill/>
        </a:ln>
        <a:effectLst/>
      </c:spPr>
    </c:title>
    <c:autoTitleDeleted val="0"/>
    <c:plotArea>
      <c:layout>
        <c:manualLayout>
          <c:layoutTarget val="inner"/>
          <c:xMode val="edge"/>
          <c:yMode val="edge"/>
          <c:x val="9.4428040244969397E-2"/>
          <c:y val="0.27298665791776"/>
          <c:w val="0.84412751531058605"/>
          <c:h val="0.61729913969087202"/>
        </c:manualLayout>
      </c:layout>
      <c:lineChart>
        <c:grouping val="standard"/>
        <c:varyColors val="0"/>
        <c:ser>
          <c:idx val="0"/>
          <c:order val="0"/>
          <c:tx>
            <c:strRef>
              <c:f>CSPs!$B$59</c:f>
              <c:strCache>
                <c:ptCount val="1"/>
                <c:pt idx="0">
                  <c:v>Top 3 in China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CSPs!$F$41:$Q$41</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CSPs!$F$52:$Q$52</c:f>
              <c:numCache>
                <c:formatCode>0%</c:formatCode>
                <c:ptCount val="12"/>
                <c:pt idx="0">
                  <c:v>0.27536550644433277</c:v>
                </c:pt>
                <c:pt idx="1">
                  <c:v>0.2604159126164251</c:v>
                </c:pt>
                <c:pt idx="2">
                  <c:v>0.24514052387754395</c:v>
                </c:pt>
                <c:pt idx="3">
                  <c:v>0.27316752349374107</c:v>
                </c:pt>
              </c:numCache>
            </c:numRef>
          </c:val>
          <c:smooth val="1"/>
          <c:extLst>
            <c:ext xmlns:c16="http://schemas.microsoft.com/office/drawing/2014/chart" uri="{C3380CC4-5D6E-409C-BE32-E72D297353CC}">
              <c16:uniqueId val="{00000000-9D48-FC42-A8A0-9F49993B903F}"/>
            </c:ext>
          </c:extLst>
        </c:ser>
        <c:ser>
          <c:idx val="1"/>
          <c:order val="1"/>
          <c:tx>
            <c:strRef>
              <c:f>CSPs!$B$60</c:f>
              <c:strCache>
                <c:ptCount val="1"/>
                <c:pt idx="0">
                  <c:v>Top 12 in Europe, Japan and US</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strRef>
              <c:f>CSPs!$F$41:$Q$41</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CSPs!$F$53:$Q$53</c:f>
              <c:numCache>
                <c:formatCode>0%</c:formatCode>
                <c:ptCount val="12"/>
                <c:pt idx="0">
                  <c:v>0.15169929173626887</c:v>
                </c:pt>
                <c:pt idx="1">
                  <c:v>0.1523780928961414</c:v>
                </c:pt>
                <c:pt idx="2">
                  <c:v>0.1536637351392332</c:v>
                </c:pt>
                <c:pt idx="3">
                  <c:v>0.16509931083989288</c:v>
                </c:pt>
              </c:numCache>
            </c:numRef>
          </c:val>
          <c:smooth val="1"/>
          <c:extLst>
            <c:ext xmlns:c16="http://schemas.microsoft.com/office/drawing/2014/chart" uri="{C3380CC4-5D6E-409C-BE32-E72D297353CC}">
              <c16:uniqueId val="{00000001-9D48-FC42-A8A0-9F49993B903F}"/>
            </c:ext>
          </c:extLst>
        </c:ser>
        <c:dLbls>
          <c:showLegendKey val="0"/>
          <c:showVal val="0"/>
          <c:showCatName val="0"/>
          <c:showSerName val="0"/>
          <c:showPercent val="0"/>
          <c:showBubbleSize val="0"/>
        </c:dLbls>
        <c:marker val="1"/>
        <c:smooth val="0"/>
        <c:axId val="135402624"/>
        <c:axId val="135404544"/>
      </c:lineChart>
      <c:catAx>
        <c:axId val="135402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404544"/>
        <c:crosses val="autoZero"/>
        <c:auto val="1"/>
        <c:lblAlgn val="ctr"/>
        <c:lblOffset val="100"/>
        <c:noMultiLvlLbl val="1"/>
      </c:catAx>
      <c:valAx>
        <c:axId val="135404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4026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CSPs!$B$64</c:f>
              <c:strCache>
                <c:ptCount val="1"/>
                <c:pt idx="0">
                  <c:v>China Mobile</c:v>
                </c:pt>
              </c:strCache>
            </c:strRef>
          </c:tx>
          <c:spPr>
            <a:solidFill>
              <a:schemeClr val="accent1"/>
            </a:solidFill>
            <a:ln>
              <a:noFill/>
            </a:ln>
            <a:effectLst/>
          </c:spPr>
          <c:invertIfNegative val="0"/>
          <c:cat>
            <c:strRef>
              <c:f>CSPs!$H$63:$Q$63</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CSPs!$H$64:$Q$64</c:f>
              <c:numCache>
                <c:formatCode>\$#,##0</c:formatCode>
                <c:ptCount val="10"/>
                <c:pt idx="0">
                  <c:v>89946.286500000002</c:v>
                </c:pt>
                <c:pt idx="1">
                  <c:v>102851.7392</c:v>
                </c:pt>
              </c:numCache>
            </c:numRef>
          </c:val>
          <c:extLst>
            <c:ext xmlns:c16="http://schemas.microsoft.com/office/drawing/2014/chart" uri="{C3380CC4-5D6E-409C-BE32-E72D297353CC}">
              <c16:uniqueId val="{00000000-87E4-8249-A562-60A913D11EE8}"/>
            </c:ext>
          </c:extLst>
        </c:ser>
        <c:ser>
          <c:idx val="1"/>
          <c:order val="1"/>
          <c:tx>
            <c:strRef>
              <c:f>CSPs!$B$65</c:f>
              <c:strCache>
                <c:ptCount val="1"/>
                <c:pt idx="0">
                  <c:v>China Telecom</c:v>
                </c:pt>
              </c:strCache>
            </c:strRef>
          </c:tx>
          <c:spPr>
            <a:solidFill>
              <a:schemeClr val="accent2"/>
            </a:solidFill>
            <a:ln>
              <a:noFill/>
            </a:ln>
            <a:effectLst/>
          </c:spPr>
          <c:invertIfNegative val="0"/>
          <c:cat>
            <c:strRef>
              <c:f>CSPs!$H$63:$Q$63</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CSPs!$H$65:$Q$65</c:f>
              <c:numCache>
                <c:formatCode>\$#,##0</c:formatCode>
                <c:ptCount val="10"/>
                <c:pt idx="0">
                  <c:v>45009.443799999994</c:v>
                </c:pt>
                <c:pt idx="1">
                  <c:v>52462.12</c:v>
                </c:pt>
              </c:numCache>
            </c:numRef>
          </c:val>
          <c:extLst>
            <c:ext xmlns:c16="http://schemas.microsoft.com/office/drawing/2014/chart" uri="{C3380CC4-5D6E-409C-BE32-E72D297353CC}">
              <c16:uniqueId val="{00000001-87E4-8249-A562-60A913D11EE8}"/>
            </c:ext>
          </c:extLst>
        </c:ser>
        <c:ser>
          <c:idx val="2"/>
          <c:order val="2"/>
          <c:tx>
            <c:strRef>
              <c:f>CSPs!$B$66</c:f>
              <c:strCache>
                <c:ptCount val="1"/>
                <c:pt idx="0">
                  <c:v>China Unicom</c:v>
                </c:pt>
              </c:strCache>
            </c:strRef>
          </c:tx>
          <c:spPr>
            <a:solidFill>
              <a:schemeClr val="accent3"/>
            </a:solidFill>
            <a:ln>
              <a:noFill/>
            </a:ln>
            <a:effectLst/>
          </c:spPr>
          <c:invertIfNegative val="0"/>
          <c:cat>
            <c:strRef>
              <c:f>CSPs!$H$63:$Q$63</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CSPs!$H$66:$Q$66</c:f>
              <c:numCache>
                <c:formatCode>"$"#,##0_);\("$"#,##0\)</c:formatCode>
                <c:ptCount val="10"/>
                <c:pt idx="0">
                  <c:v>39566.032099999997</c:v>
                </c:pt>
                <c:pt idx="1">
                  <c:v>48130.402499999997</c:v>
                </c:pt>
              </c:numCache>
            </c:numRef>
          </c:val>
          <c:extLst>
            <c:ext xmlns:c16="http://schemas.microsoft.com/office/drawing/2014/chart" uri="{C3380CC4-5D6E-409C-BE32-E72D297353CC}">
              <c16:uniqueId val="{00000002-87E4-8249-A562-60A913D11EE8}"/>
            </c:ext>
          </c:extLst>
        </c:ser>
        <c:dLbls>
          <c:showLegendKey val="0"/>
          <c:showVal val="0"/>
          <c:showCatName val="0"/>
          <c:showSerName val="0"/>
          <c:showPercent val="0"/>
          <c:showBubbleSize val="0"/>
        </c:dLbls>
        <c:gapWidth val="219"/>
        <c:overlap val="-27"/>
        <c:axId val="135452544"/>
        <c:axId val="135454080"/>
      </c:barChart>
      <c:catAx>
        <c:axId val="135452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454080"/>
        <c:crosses val="autoZero"/>
        <c:auto val="1"/>
        <c:lblAlgn val="ctr"/>
        <c:lblOffset val="100"/>
        <c:noMultiLvlLbl val="0"/>
      </c:catAx>
      <c:valAx>
        <c:axId val="135454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Revenue ($M)</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45254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63080103813799"/>
          <c:y val="0.12359253419428683"/>
          <c:w val="0.7660667627719131"/>
          <c:h val="0.76507153588398635"/>
        </c:manualLayout>
      </c:layout>
      <c:barChart>
        <c:barDir val="col"/>
        <c:grouping val="clustered"/>
        <c:varyColors val="0"/>
        <c:ser>
          <c:idx val="0"/>
          <c:order val="0"/>
          <c:tx>
            <c:strRef>
              <c:f>CSPs!$B$42</c:f>
              <c:strCache>
                <c:ptCount val="1"/>
                <c:pt idx="0">
                  <c:v>Top 3 in China</c:v>
                </c:pt>
              </c:strCache>
            </c:strRef>
          </c:tx>
          <c:spPr>
            <a:solidFill>
              <a:schemeClr val="accent1"/>
            </a:solidFill>
            <a:ln>
              <a:noFill/>
            </a:ln>
            <a:effectLst/>
          </c:spPr>
          <c:invertIfNegative val="0"/>
          <c:cat>
            <c:strRef>
              <c:f>CSPs!$H$9:$Q$9</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CSPs!$H$42:$Q$42</c:f>
              <c:numCache>
                <c:formatCode>"$"#,##0_);\("$"#,##0\)</c:formatCode>
                <c:ptCount val="10"/>
                <c:pt idx="0">
                  <c:v>174521.76240000001</c:v>
                </c:pt>
                <c:pt idx="1">
                  <c:v>203444.2617</c:v>
                </c:pt>
              </c:numCache>
            </c:numRef>
          </c:val>
          <c:extLst>
            <c:ext xmlns:c16="http://schemas.microsoft.com/office/drawing/2014/chart" uri="{C3380CC4-5D6E-409C-BE32-E72D297353CC}">
              <c16:uniqueId val="{00000000-0A9B-E048-9F34-4CB0811AA73D}"/>
            </c:ext>
          </c:extLst>
        </c:ser>
        <c:ser>
          <c:idx val="1"/>
          <c:order val="1"/>
          <c:tx>
            <c:strRef>
              <c:f>CSPs!$B$43</c:f>
              <c:strCache>
                <c:ptCount val="1"/>
                <c:pt idx="0">
                  <c:v>Top 12 in Europe, Japan and US</c:v>
                </c:pt>
              </c:strCache>
            </c:strRef>
          </c:tx>
          <c:spPr>
            <a:solidFill>
              <a:schemeClr val="accent2"/>
            </a:solidFill>
            <a:ln>
              <a:noFill/>
            </a:ln>
            <a:effectLst/>
          </c:spPr>
          <c:invertIfNegative val="0"/>
          <c:cat>
            <c:strRef>
              <c:f>CSPs!$H$9:$Q$9</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CSPs!$H$43:$Q$43</c:f>
              <c:numCache>
                <c:formatCode>"$"#,##0_);\("$"#,##0\)</c:formatCode>
                <c:ptCount val="10"/>
                <c:pt idx="0">
                  <c:v>852232.12059089832</c:v>
                </c:pt>
                <c:pt idx="1">
                  <c:v>836255.09308008652</c:v>
                </c:pt>
              </c:numCache>
            </c:numRef>
          </c:val>
          <c:extLst>
            <c:ext xmlns:c16="http://schemas.microsoft.com/office/drawing/2014/chart" uri="{C3380CC4-5D6E-409C-BE32-E72D297353CC}">
              <c16:uniqueId val="{00000001-0A9B-E048-9F34-4CB0811AA73D}"/>
            </c:ext>
          </c:extLst>
        </c:ser>
        <c:dLbls>
          <c:showLegendKey val="0"/>
          <c:showVal val="0"/>
          <c:showCatName val="0"/>
          <c:showSerName val="0"/>
          <c:showPercent val="0"/>
          <c:showBubbleSize val="0"/>
        </c:dLbls>
        <c:gapWidth val="219"/>
        <c:overlap val="-27"/>
        <c:axId val="135496832"/>
        <c:axId val="135498368"/>
      </c:barChart>
      <c:catAx>
        <c:axId val="13549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35498368"/>
        <c:crosses val="autoZero"/>
        <c:auto val="1"/>
        <c:lblAlgn val="ctr"/>
        <c:lblOffset val="100"/>
        <c:noMultiLvlLbl val="0"/>
      </c:catAx>
      <c:valAx>
        <c:axId val="135498368"/>
        <c:scaling>
          <c:orientation val="minMax"/>
          <c:max val="100000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Revenue ($M)</a:t>
                </a:r>
              </a:p>
            </c:rich>
          </c:tx>
          <c:overlay val="0"/>
        </c:title>
        <c:numFmt formatCode="&quot;$&quot;#,##0" sourceLinked="0"/>
        <c:majorTickMark val="none"/>
        <c:minorTickMark val="none"/>
        <c:tickLblPos val="nextTo"/>
        <c:spPr>
          <a:noFill/>
          <a:ln>
            <a:noFill/>
          </a:ln>
          <a:effectLst/>
        </c:spPr>
        <c:txPr>
          <a:bodyPr rot="-60000000" vert="horz"/>
          <a:lstStyle/>
          <a:p>
            <a:pPr>
              <a:defRPr/>
            </a:pPr>
            <a:endParaRPr lang="en-US"/>
          </a:p>
        </c:txPr>
        <c:crossAx val="135496832"/>
        <c:crosses val="autoZero"/>
        <c:crossBetween val="between"/>
        <c:majorUnit val="200000"/>
      </c:valAx>
      <c:spPr>
        <a:noFill/>
        <a:ln>
          <a:noFill/>
        </a:ln>
        <a:effectLst/>
      </c:spPr>
    </c:plotArea>
    <c:legend>
      <c:legendPos val="b"/>
      <c:layout>
        <c:manualLayout>
          <c:xMode val="edge"/>
          <c:yMode val="edge"/>
          <c:x val="0.16458252890532454"/>
          <c:y val="2.8746926293367198E-2"/>
          <c:w val="0.74636604448794097"/>
          <c:h val="8.8133990680083693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FTTx All Products</a:t>
            </a:r>
          </a:p>
        </c:rich>
      </c:tx>
      <c:layout>
        <c:manualLayout>
          <c:xMode val="edge"/>
          <c:yMode val="edge"/>
          <c:x val="0.45311739779648702"/>
          <c:y val="4.3769228466110401E-2"/>
        </c:manualLayout>
      </c:layout>
      <c:overlay val="1"/>
    </c:title>
    <c:autoTitleDeleted val="0"/>
    <c:plotArea>
      <c:layout>
        <c:manualLayout>
          <c:layoutTarget val="inner"/>
          <c:xMode val="edge"/>
          <c:yMode val="edge"/>
          <c:x val="0.13556202111507401"/>
          <c:y val="3.67633198006257E-2"/>
          <c:w val="0.733214701805321"/>
          <c:h val="0.87411948535211104"/>
        </c:manualLayout>
      </c:layout>
      <c:barChart>
        <c:barDir val="col"/>
        <c:grouping val="stacked"/>
        <c:varyColors val="0"/>
        <c:ser>
          <c:idx val="0"/>
          <c:order val="0"/>
          <c:tx>
            <c:strRef>
              <c:f>Summary!$O$382</c:f>
              <c:strCache>
                <c:ptCount val="1"/>
                <c:pt idx="0">
                  <c:v>China</c:v>
                </c:pt>
              </c:strCache>
            </c:strRef>
          </c:tx>
          <c:invertIfNegative val="0"/>
          <c:cat>
            <c:numRef>
              <c:f>Summary!$P$381:$Z$381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Summary!$P$382:$Z$382</c:f>
              <c:numCache>
                <c:formatCode>_("$"* #,##0_);_("$"* \(#,##0\);_("$"* "-"??_);_(@_)</c:formatCode>
                <c:ptCount val="11"/>
                <c:pt idx="0">
                  <c:v>778.72766782705617</c:v>
                </c:pt>
                <c:pt idx="1">
                  <c:v>619.11111158007179</c:v>
                </c:pt>
                <c:pt idx="2">
                  <c:v>490.15587763558267</c:v>
                </c:pt>
              </c:numCache>
            </c:numRef>
          </c:val>
          <c:extLst>
            <c:ext xmlns:c16="http://schemas.microsoft.com/office/drawing/2014/chart" uri="{C3380CC4-5D6E-409C-BE32-E72D297353CC}">
              <c16:uniqueId val="{00000000-E623-C94C-ADD7-130973F1943D}"/>
            </c:ext>
          </c:extLst>
        </c:ser>
        <c:ser>
          <c:idx val="1"/>
          <c:order val="1"/>
          <c:tx>
            <c:strRef>
              <c:f>Summary!$O$383</c:f>
              <c:strCache>
                <c:ptCount val="1"/>
                <c:pt idx="0">
                  <c:v>Rest of World</c:v>
                </c:pt>
              </c:strCache>
            </c:strRef>
          </c:tx>
          <c:invertIfNegative val="0"/>
          <c:cat>
            <c:numRef>
              <c:f>Summary!$P$381:$Z$381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Summary!$P$383:$Z$383</c:f>
              <c:numCache>
                <c:formatCode>_("$"* #,##0_);_("$"* \(#,##0\);_("$"* "-"??_);_(@_)</c:formatCode>
                <c:ptCount val="11"/>
                <c:pt idx="0">
                  <c:v>357.51890511980241</c:v>
                </c:pt>
                <c:pt idx="1">
                  <c:v>394.05249061526342</c:v>
                </c:pt>
                <c:pt idx="2">
                  <c:v>218.96314948364628</c:v>
                </c:pt>
              </c:numCache>
            </c:numRef>
          </c:val>
          <c:extLst>
            <c:ext xmlns:c16="http://schemas.microsoft.com/office/drawing/2014/chart" uri="{C3380CC4-5D6E-409C-BE32-E72D297353CC}">
              <c16:uniqueId val="{00000001-E623-C94C-ADD7-130973F1943D}"/>
            </c:ext>
          </c:extLst>
        </c:ser>
        <c:dLbls>
          <c:showLegendKey val="0"/>
          <c:showVal val="0"/>
          <c:showCatName val="0"/>
          <c:showSerName val="0"/>
          <c:showPercent val="0"/>
          <c:showBubbleSize val="0"/>
        </c:dLbls>
        <c:gapWidth val="150"/>
        <c:overlap val="100"/>
        <c:axId val="124331904"/>
        <c:axId val="124333440"/>
      </c:barChart>
      <c:catAx>
        <c:axId val="124331904"/>
        <c:scaling>
          <c:orientation val="minMax"/>
        </c:scaling>
        <c:delete val="0"/>
        <c:axPos val="b"/>
        <c:numFmt formatCode="General" sourceLinked="1"/>
        <c:majorTickMark val="out"/>
        <c:minorTickMark val="none"/>
        <c:tickLblPos val="nextTo"/>
        <c:txPr>
          <a:bodyPr/>
          <a:lstStyle/>
          <a:p>
            <a:pPr>
              <a:defRPr sz="1400" b="1"/>
            </a:pPr>
            <a:endParaRPr lang="en-US"/>
          </a:p>
        </c:txPr>
        <c:crossAx val="124333440"/>
        <c:crosses val="autoZero"/>
        <c:auto val="1"/>
        <c:lblAlgn val="ctr"/>
        <c:lblOffset val="100"/>
        <c:noMultiLvlLbl val="0"/>
      </c:catAx>
      <c:valAx>
        <c:axId val="124333440"/>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124331904"/>
        <c:crosses val="autoZero"/>
        <c:crossBetween val="between"/>
      </c:valAx>
    </c:plotArea>
    <c:legend>
      <c:legendPos val="r"/>
      <c:layout>
        <c:manualLayout>
          <c:xMode val="edge"/>
          <c:yMode val="edge"/>
          <c:x val="0.86754691638103298"/>
          <c:y val="0.308113005388712"/>
          <c:w val="0.116717289452466"/>
          <c:h val="0.42689208920261801"/>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43579161124665"/>
          <c:y val="0.16245365714827817"/>
          <c:w val="0.87364280227322844"/>
          <c:h val="0.74692876932050201"/>
        </c:manualLayout>
      </c:layout>
      <c:barChart>
        <c:barDir val="col"/>
        <c:grouping val="clustered"/>
        <c:varyColors val="0"/>
        <c:ser>
          <c:idx val="0"/>
          <c:order val="0"/>
          <c:tx>
            <c:strRef>
              <c:f>CSPs!$B$59</c:f>
              <c:strCache>
                <c:ptCount val="1"/>
                <c:pt idx="0">
                  <c:v>Top 3 in China</c:v>
                </c:pt>
              </c:strCache>
            </c:strRef>
          </c:tx>
          <c:spPr>
            <a:solidFill>
              <a:schemeClr val="accent1"/>
            </a:solidFill>
            <a:ln>
              <a:noFill/>
            </a:ln>
            <a:effectLst/>
          </c:spPr>
          <c:invertIfNegative val="0"/>
          <c:cat>
            <c:strRef>
              <c:f>CSPs!$F$9:$Q$9</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CSPs!$F$59:$Q$59</c:f>
              <c:numCache>
                <c:formatCode>"$"#,##0.00_);\("$"#,##0.00\)</c:formatCode>
                <c:ptCount val="12"/>
                <c:pt idx="0">
                  <c:v>0</c:v>
                </c:pt>
                <c:pt idx="1">
                  <c:v>25.122697027773267</c:v>
                </c:pt>
                <c:pt idx="2">
                  <c:v>26.406682160689968</c:v>
                </c:pt>
                <c:pt idx="3">
                  <c:v>28.706682898264429</c:v>
                </c:pt>
              </c:numCache>
            </c:numRef>
          </c:val>
          <c:extLst>
            <c:ext xmlns:c16="http://schemas.microsoft.com/office/drawing/2014/chart" uri="{C3380CC4-5D6E-409C-BE32-E72D297353CC}">
              <c16:uniqueId val="{00000000-8585-5A40-A6AB-4DDBC3A5FC2C}"/>
            </c:ext>
          </c:extLst>
        </c:ser>
        <c:ser>
          <c:idx val="1"/>
          <c:order val="1"/>
          <c:tx>
            <c:strRef>
              <c:f>CSPs!$B$60</c:f>
              <c:strCache>
                <c:ptCount val="1"/>
                <c:pt idx="0">
                  <c:v>Top 12 in Europe, Japan and US</c:v>
                </c:pt>
              </c:strCache>
            </c:strRef>
          </c:tx>
          <c:spPr>
            <a:solidFill>
              <a:schemeClr val="accent2"/>
            </a:solidFill>
            <a:ln>
              <a:noFill/>
            </a:ln>
            <a:effectLst/>
          </c:spPr>
          <c:invertIfNegative val="0"/>
          <c:cat>
            <c:strRef>
              <c:f>CSPs!$F$9:$Q$9</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CSPs!$F$60:$Q$60</c:f>
              <c:numCache>
                <c:formatCode>"$"#,##0.00_);\("$"#,##0.00\)</c:formatCode>
                <c:ptCount val="12"/>
                <c:pt idx="0">
                  <c:v>0</c:v>
                </c:pt>
                <c:pt idx="1">
                  <c:v>0</c:v>
                </c:pt>
                <c:pt idx="2">
                  <c:v>0</c:v>
                </c:pt>
                <c:pt idx="3">
                  <c:v>0</c:v>
                </c:pt>
              </c:numCache>
            </c:numRef>
          </c:val>
          <c:extLst>
            <c:ext xmlns:c16="http://schemas.microsoft.com/office/drawing/2014/chart" uri="{C3380CC4-5D6E-409C-BE32-E72D297353CC}">
              <c16:uniqueId val="{00000001-8585-5A40-A6AB-4DDBC3A5FC2C}"/>
            </c:ext>
          </c:extLst>
        </c:ser>
        <c:dLbls>
          <c:showLegendKey val="0"/>
          <c:showVal val="0"/>
          <c:showCatName val="0"/>
          <c:showSerName val="0"/>
          <c:showPercent val="0"/>
          <c:showBubbleSize val="0"/>
        </c:dLbls>
        <c:gapWidth val="219"/>
        <c:overlap val="-27"/>
        <c:axId val="135934336"/>
        <c:axId val="135935872"/>
      </c:barChart>
      <c:catAx>
        <c:axId val="135934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5935872"/>
        <c:crosses val="autoZero"/>
        <c:auto val="1"/>
        <c:lblAlgn val="ctr"/>
        <c:lblOffset val="100"/>
        <c:noMultiLvlLbl val="0"/>
      </c:catAx>
      <c:valAx>
        <c:axId val="135935872"/>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Normalized Revenue ($M)</a:t>
                </a:r>
              </a:p>
            </c:rich>
          </c:tx>
          <c:layout>
            <c:manualLayout>
              <c:xMode val="edge"/>
              <c:yMode val="edge"/>
              <c:x val="2.5805872269600892E-3"/>
              <c:y val="0.26314540172769668"/>
            </c:manualLayout>
          </c:layout>
          <c:overlay val="0"/>
          <c:spPr>
            <a:noFill/>
            <a:ln>
              <a:noFill/>
            </a:ln>
            <a:effectLst/>
          </c:sp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35934336"/>
        <c:crosses val="autoZero"/>
        <c:crossBetween val="between"/>
        <c:majorUnit val="10"/>
      </c:valAx>
      <c:spPr>
        <a:noFill/>
        <a:ln>
          <a:noFill/>
        </a:ln>
        <a:effectLst/>
      </c:spPr>
    </c:plotArea>
    <c:legend>
      <c:legendPos val="b"/>
      <c:layout>
        <c:manualLayout>
          <c:xMode val="edge"/>
          <c:yMode val="edge"/>
          <c:x val="0.14669058873318352"/>
          <c:y val="3.2985485248078927E-2"/>
          <c:w val="0.6940313649287404"/>
          <c:h val="8.7384806065908399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20581802274699"/>
          <c:y val="0.13930555555555599"/>
          <c:w val="0.78969685039370097"/>
          <c:h val="0.77007691746865004"/>
        </c:manualLayout>
      </c:layout>
      <c:barChart>
        <c:barDir val="col"/>
        <c:grouping val="clustered"/>
        <c:varyColors val="0"/>
        <c:ser>
          <c:idx val="0"/>
          <c:order val="0"/>
          <c:tx>
            <c:strRef>
              <c:f>CSPs!$B$47</c:f>
              <c:strCache>
                <c:ptCount val="1"/>
                <c:pt idx="0">
                  <c:v>Top 3 in China</c:v>
                </c:pt>
              </c:strCache>
            </c:strRef>
          </c:tx>
          <c:spPr>
            <a:solidFill>
              <a:schemeClr val="accent1"/>
            </a:solidFill>
            <a:ln>
              <a:noFill/>
            </a:ln>
            <a:effectLst/>
          </c:spPr>
          <c:invertIfNegative val="0"/>
          <c:cat>
            <c:strRef>
              <c:f>CSPs!$H$41:$Q$41</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CSPs!$H$47:$Q$47</c:f>
              <c:numCache>
                <c:formatCode>"$"#,##0_);\("$"#,##0\)</c:formatCode>
                <c:ptCount val="10"/>
                <c:pt idx="0">
                  <c:v>42782.356262768255</c:v>
                </c:pt>
                <c:pt idx="1">
                  <c:v>55574.365137601562</c:v>
                </c:pt>
              </c:numCache>
            </c:numRef>
          </c:val>
          <c:extLst>
            <c:ext xmlns:c16="http://schemas.microsoft.com/office/drawing/2014/chart" uri="{C3380CC4-5D6E-409C-BE32-E72D297353CC}">
              <c16:uniqueId val="{00000000-ECDD-E646-AE7B-375E6CD7924D}"/>
            </c:ext>
          </c:extLst>
        </c:ser>
        <c:ser>
          <c:idx val="1"/>
          <c:order val="1"/>
          <c:tx>
            <c:strRef>
              <c:f>CSPs!$B$48</c:f>
              <c:strCache>
                <c:ptCount val="1"/>
                <c:pt idx="0">
                  <c:v>Top 12 in Europe, Japan and US</c:v>
                </c:pt>
              </c:strCache>
            </c:strRef>
          </c:tx>
          <c:spPr>
            <a:solidFill>
              <a:schemeClr val="accent2"/>
            </a:solidFill>
            <a:ln>
              <a:noFill/>
            </a:ln>
            <a:effectLst/>
          </c:spPr>
          <c:invertIfNegative val="0"/>
          <c:cat>
            <c:strRef>
              <c:f>CSPs!$H$41:$Q$41</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CSPs!$H$48:$Q$48</c:f>
              <c:numCache>
                <c:formatCode>"$"#,##0_);\("$"#,##0\)</c:formatCode>
                <c:ptCount val="10"/>
                <c:pt idx="0">
                  <c:v>130957.17085562686</c:v>
                </c:pt>
                <c:pt idx="1">
                  <c:v>138065.13955387275</c:v>
                </c:pt>
              </c:numCache>
            </c:numRef>
          </c:val>
          <c:extLst>
            <c:ext xmlns:c16="http://schemas.microsoft.com/office/drawing/2014/chart" uri="{C3380CC4-5D6E-409C-BE32-E72D297353CC}">
              <c16:uniqueId val="{00000001-ECDD-E646-AE7B-375E6CD7924D}"/>
            </c:ext>
          </c:extLst>
        </c:ser>
        <c:dLbls>
          <c:showLegendKey val="0"/>
          <c:showVal val="0"/>
          <c:showCatName val="0"/>
          <c:showSerName val="0"/>
          <c:showPercent val="0"/>
          <c:showBubbleSize val="0"/>
        </c:dLbls>
        <c:gapWidth val="219"/>
        <c:overlap val="-27"/>
        <c:axId val="135970176"/>
        <c:axId val="135976064"/>
      </c:barChart>
      <c:catAx>
        <c:axId val="135970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976064"/>
        <c:crosses val="autoZero"/>
        <c:auto val="1"/>
        <c:lblAlgn val="ctr"/>
        <c:lblOffset val="100"/>
        <c:noMultiLvlLbl val="0"/>
      </c:catAx>
      <c:valAx>
        <c:axId val="135976064"/>
        <c:scaling>
          <c:orientation val="minMax"/>
          <c:max val="15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Capex</a:t>
                </a:r>
                <a:r>
                  <a:rPr lang="en-US" baseline="0"/>
                  <a:t> ($M)</a:t>
                </a:r>
                <a:endParaRPr lang="en-US"/>
              </a:p>
            </c:rich>
          </c:tx>
          <c:overlay val="0"/>
          <c:spPr>
            <a:noFill/>
            <a:ln>
              <a:noFill/>
            </a:ln>
            <a:effectLst/>
          </c:sp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35970176"/>
        <c:crosses val="autoZero"/>
        <c:crossBetween val="between"/>
        <c:majorUnit val="50000"/>
      </c:valAx>
      <c:spPr>
        <a:noFill/>
        <a:ln>
          <a:noFill/>
        </a:ln>
        <a:effectLst/>
      </c:spPr>
    </c:plotArea>
    <c:legend>
      <c:legendPos val="b"/>
      <c:layout>
        <c:manualLayout>
          <c:xMode val="edge"/>
          <c:yMode val="edge"/>
          <c:x val="0.23197528433945799"/>
          <c:y val="2.3726305045202699E-2"/>
          <c:w val="0.56382699037620299"/>
          <c:h val="8.7384806065908399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87248468941401"/>
          <c:y val="0.14000078448292769"/>
          <c:w val="0.77468307086614197"/>
          <c:h val="0.75028507549247314"/>
        </c:manualLayout>
      </c:layout>
      <c:lineChart>
        <c:grouping val="standard"/>
        <c:varyColors val="0"/>
        <c:ser>
          <c:idx val="0"/>
          <c:order val="0"/>
          <c:tx>
            <c:strRef>
              <c:f>CSPs!$B$59</c:f>
              <c:strCache>
                <c:ptCount val="1"/>
                <c:pt idx="0">
                  <c:v>Top 3 in China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CSPs!$H$41:$Q$41</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CSPs!$H$52:$Q$52</c:f>
              <c:numCache>
                <c:formatCode>0%</c:formatCode>
                <c:ptCount val="10"/>
                <c:pt idx="0">
                  <c:v>0.24514052387754395</c:v>
                </c:pt>
                <c:pt idx="1">
                  <c:v>0.27316752349374107</c:v>
                </c:pt>
              </c:numCache>
            </c:numRef>
          </c:val>
          <c:smooth val="1"/>
          <c:extLst>
            <c:ext xmlns:c16="http://schemas.microsoft.com/office/drawing/2014/chart" uri="{C3380CC4-5D6E-409C-BE32-E72D297353CC}">
              <c16:uniqueId val="{00000000-BA2A-A742-A41D-8CA5368C2E9E}"/>
            </c:ext>
          </c:extLst>
        </c:ser>
        <c:ser>
          <c:idx val="1"/>
          <c:order val="1"/>
          <c:tx>
            <c:strRef>
              <c:f>CSPs!$B$60</c:f>
              <c:strCache>
                <c:ptCount val="1"/>
                <c:pt idx="0">
                  <c:v>Top 12 in Europe, Japan and US</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strRef>
              <c:f>CSPs!$H$41:$Q$41</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CSPs!$H$53:$Q$53</c:f>
              <c:numCache>
                <c:formatCode>0%</c:formatCode>
                <c:ptCount val="10"/>
                <c:pt idx="0">
                  <c:v>0.1536637351392332</c:v>
                </c:pt>
                <c:pt idx="1">
                  <c:v>0.16509931083989288</c:v>
                </c:pt>
              </c:numCache>
            </c:numRef>
          </c:val>
          <c:smooth val="1"/>
          <c:extLst>
            <c:ext xmlns:c16="http://schemas.microsoft.com/office/drawing/2014/chart" uri="{C3380CC4-5D6E-409C-BE32-E72D297353CC}">
              <c16:uniqueId val="{00000001-BA2A-A742-A41D-8CA5368C2E9E}"/>
            </c:ext>
          </c:extLst>
        </c:ser>
        <c:dLbls>
          <c:showLegendKey val="0"/>
          <c:showVal val="0"/>
          <c:showCatName val="0"/>
          <c:showSerName val="0"/>
          <c:showPercent val="0"/>
          <c:showBubbleSize val="0"/>
        </c:dLbls>
        <c:marker val="1"/>
        <c:smooth val="0"/>
        <c:axId val="135682304"/>
        <c:axId val="135700864"/>
      </c:lineChart>
      <c:catAx>
        <c:axId val="1356823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35700864"/>
        <c:crosses val="autoZero"/>
        <c:auto val="1"/>
        <c:lblAlgn val="ctr"/>
        <c:lblOffset val="100"/>
        <c:noMultiLvlLbl val="1"/>
      </c:catAx>
      <c:valAx>
        <c:axId val="135700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Ratio of Capex to Revenue (%)</a:t>
                </a:r>
              </a:p>
            </c:rich>
          </c:tx>
          <c:layout>
            <c:manualLayout>
              <c:xMode val="edge"/>
              <c:yMode val="edge"/>
              <c:x val="3.0930862106332391E-2"/>
              <c:y val="0.2383161073957128"/>
            </c:manualLayout>
          </c:layout>
          <c:overlay val="0"/>
          <c:spPr>
            <a:noFill/>
            <a:ln>
              <a:noFill/>
            </a:ln>
            <a:effectLst/>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35682304"/>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11620651238466"/>
          <c:y val="0.13549985939257592"/>
          <c:w val="0.75677259206126857"/>
          <c:h val="0.75478592519685039"/>
        </c:manualLayout>
      </c:layout>
      <c:barChart>
        <c:barDir val="col"/>
        <c:grouping val="clustered"/>
        <c:varyColors val="0"/>
        <c:ser>
          <c:idx val="0"/>
          <c:order val="0"/>
          <c:tx>
            <c:strRef>
              <c:f>CSPs!$B$74</c:f>
              <c:strCache>
                <c:ptCount val="1"/>
                <c:pt idx="0">
                  <c:v>Top 3 in China</c:v>
                </c:pt>
              </c:strCache>
            </c:strRef>
          </c:tx>
          <c:spPr>
            <a:solidFill>
              <a:schemeClr val="accent1"/>
            </a:solidFill>
            <a:ln>
              <a:noFill/>
            </a:ln>
            <a:effectLst/>
          </c:spPr>
          <c:invertIfNegative val="0"/>
          <c:cat>
            <c:strRef>
              <c:f>CSPs!$H$63:$Q$63</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CSPs!$H$74:$Q$74</c:f>
              <c:numCache>
                <c:formatCode>"$"#,##0_);\("$"#,##0\)</c:formatCode>
                <c:ptCount val="10"/>
                <c:pt idx="0">
                  <c:v>67309.871451091589</c:v>
                </c:pt>
                <c:pt idx="1">
                  <c:v>87435.328246685109</c:v>
                </c:pt>
              </c:numCache>
            </c:numRef>
          </c:val>
          <c:extLst>
            <c:ext xmlns:c16="http://schemas.microsoft.com/office/drawing/2014/chart" uri="{C3380CC4-5D6E-409C-BE32-E72D297353CC}">
              <c16:uniqueId val="{00000000-122F-EC41-A08B-B99657AB4C66}"/>
            </c:ext>
          </c:extLst>
        </c:ser>
        <c:ser>
          <c:idx val="1"/>
          <c:order val="1"/>
          <c:tx>
            <c:strRef>
              <c:f>CSPs!$B$75</c:f>
              <c:strCache>
                <c:ptCount val="1"/>
                <c:pt idx="0">
                  <c:v>Top 12 in Europe, Japan and US</c:v>
                </c:pt>
              </c:strCache>
            </c:strRef>
          </c:tx>
          <c:spPr>
            <a:solidFill>
              <a:schemeClr val="accent2"/>
            </a:solidFill>
            <a:ln>
              <a:noFill/>
            </a:ln>
            <a:effectLst/>
          </c:spPr>
          <c:invertIfNegative val="0"/>
          <c:cat>
            <c:strRef>
              <c:f>CSPs!$H$63:$Q$63</c:f>
              <c:strCache>
                <c:ptCount val="10"/>
                <c:pt idx="0">
                  <c:v>2012</c:v>
                </c:pt>
                <c:pt idx="1">
                  <c:v>2013</c:v>
                </c:pt>
                <c:pt idx="2">
                  <c:v>2014</c:v>
                </c:pt>
                <c:pt idx="3">
                  <c:v>2015</c:v>
                </c:pt>
                <c:pt idx="4">
                  <c:v>2016</c:v>
                </c:pt>
                <c:pt idx="5">
                  <c:v>2017</c:v>
                </c:pt>
                <c:pt idx="6">
                  <c:v>2018</c:v>
                </c:pt>
                <c:pt idx="7">
                  <c:v>2019</c:v>
                </c:pt>
                <c:pt idx="8">
                  <c:v>2020</c:v>
                </c:pt>
                <c:pt idx="9">
                  <c:v>2021E</c:v>
                </c:pt>
              </c:strCache>
            </c:strRef>
          </c:cat>
          <c:val>
            <c:numRef>
              <c:f>CSPs!$H$75:$Q$75</c:f>
              <c:numCache>
                <c:formatCode>"$"#,##0_);\("$"#,##0\)</c:formatCode>
                <c:ptCount val="10"/>
                <c:pt idx="0">
                  <c:v>0</c:v>
                </c:pt>
                <c:pt idx="1">
                  <c:v>0</c:v>
                </c:pt>
              </c:numCache>
            </c:numRef>
          </c:val>
          <c:extLst>
            <c:ext xmlns:c16="http://schemas.microsoft.com/office/drawing/2014/chart" uri="{C3380CC4-5D6E-409C-BE32-E72D297353CC}">
              <c16:uniqueId val="{00000001-122F-EC41-A08B-B99657AB4C66}"/>
            </c:ext>
          </c:extLst>
        </c:ser>
        <c:dLbls>
          <c:showLegendKey val="0"/>
          <c:showVal val="0"/>
          <c:showCatName val="0"/>
          <c:showSerName val="0"/>
          <c:showPercent val="0"/>
          <c:showBubbleSize val="0"/>
        </c:dLbls>
        <c:gapWidth val="219"/>
        <c:overlap val="-27"/>
        <c:axId val="135726976"/>
        <c:axId val="135728512"/>
      </c:barChart>
      <c:catAx>
        <c:axId val="13572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35728512"/>
        <c:crosses val="autoZero"/>
        <c:auto val="1"/>
        <c:lblAlgn val="ctr"/>
        <c:lblOffset val="100"/>
        <c:noMultiLvlLbl val="0"/>
      </c:catAx>
      <c:valAx>
        <c:axId val="135728512"/>
        <c:scaling>
          <c:orientation val="minMax"/>
          <c:max val="1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Capex Adjusted for Purch.</a:t>
                </a:r>
                <a:r>
                  <a:rPr lang="en-US" baseline="0"/>
                  <a:t> Power </a:t>
                </a:r>
                <a:r>
                  <a:rPr lang="en-US"/>
                  <a:t>($M)</a:t>
                </a:r>
              </a:p>
            </c:rich>
          </c:tx>
          <c:layout>
            <c:manualLayout>
              <c:xMode val="edge"/>
              <c:yMode val="edge"/>
              <c:x val="1.6479470830869938E-2"/>
              <c:y val="0.11251722440944882"/>
            </c:manualLayout>
          </c:layout>
          <c:overlay val="0"/>
          <c:spPr>
            <a:noFill/>
            <a:ln>
              <a:noFill/>
            </a:ln>
            <a:effectLst/>
          </c:sp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35726976"/>
        <c:crosses val="autoZero"/>
        <c:crossBetween val="between"/>
        <c:majorUnit val="50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82926692321113"/>
          <c:y val="0.12225330728369083"/>
          <c:w val="0.79315672005438365"/>
          <c:h val="0.76101539720884237"/>
        </c:manualLayout>
      </c:layout>
      <c:barChart>
        <c:barDir val="col"/>
        <c:grouping val="clustered"/>
        <c:varyColors val="0"/>
        <c:ser>
          <c:idx val="0"/>
          <c:order val="0"/>
          <c:tx>
            <c:strRef>
              <c:f>NEMs!$B$25</c:f>
              <c:strCache>
                <c:ptCount val="1"/>
                <c:pt idx="0">
                  <c:v>Cisco</c:v>
                </c:pt>
              </c:strCache>
            </c:strRef>
          </c:tx>
          <c:spPr>
            <a:solidFill>
              <a:schemeClr val="accent1"/>
            </a:solidFill>
            <a:ln>
              <a:noFill/>
            </a:ln>
            <a:effectLst/>
          </c:spPr>
          <c:invertIfNegative val="0"/>
          <c:cat>
            <c:strRef>
              <c:f>NEMs!$H$23:$N$23</c:f>
              <c:strCache>
                <c:ptCount val="7"/>
                <c:pt idx="0">
                  <c:v>2015</c:v>
                </c:pt>
                <c:pt idx="1">
                  <c:v>2016</c:v>
                </c:pt>
                <c:pt idx="2">
                  <c:v>2017</c:v>
                </c:pt>
                <c:pt idx="3">
                  <c:v>2018</c:v>
                </c:pt>
                <c:pt idx="4">
                  <c:v>2019</c:v>
                </c:pt>
                <c:pt idx="5">
                  <c:v>2020</c:v>
                </c:pt>
                <c:pt idx="6">
                  <c:v>2021E</c:v>
                </c:pt>
              </c:strCache>
            </c:strRef>
          </c:cat>
          <c:val>
            <c:numRef>
              <c:f>NEMs!$H$25:$N$25</c:f>
              <c:numCache>
                <c:formatCode>_("$"* #,##0_);_("$"* \(#,##0\);_("$"* "-"??_);_(@_)</c:formatCode>
                <c:ptCount val="7"/>
              </c:numCache>
            </c:numRef>
          </c:val>
          <c:extLst>
            <c:ext xmlns:c16="http://schemas.microsoft.com/office/drawing/2014/chart" uri="{C3380CC4-5D6E-409C-BE32-E72D297353CC}">
              <c16:uniqueId val="{00000000-3558-FF45-B1A3-48971110ED0C}"/>
            </c:ext>
          </c:extLst>
        </c:ser>
        <c:ser>
          <c:idx val="2"/>
          <c:order val="1"/>
          <c:tx>
            <c:strRef>
              <c:f>NEMs!$B$35</c:f>
              <c:strCache>
                <c:ptCount val="1"/>
                <c:pt idx="0">
                  <c:v>Lenovo</c:v>
                </c:pt>
              </c:strCache>
            </c:strRef>
          </c:tx>
          <c:spPr>
            <a:solidFill>
              <a:schemeClr val="accent3"/>
            </a:solidFill>
            <a:ln>
              <a:noFill/>
            </a:ln>
            <a:effectLst/>
          </c:spPr>
          <c:invertIfNegative val="0"/>
          <c:cat>
            <c:strRef>
              <c:f>NEMs!$H$23:$N$23</c:f>
              <c:strCache>
                <c:ptCount val="7"/>
                <c:pt idx="0">
                  <c:v>2015</c:v>
                </c:pt>
                <c:pt idx="1">
                  <c:v>2016</c:v>
                </c:pt>
                <c:pt idx="2">
                  <c:v>2017</c:v>
                </c:pt>
                <c:pt idx="3">
                  <c:v>2018</c:v>
                </c:pt>
                <c:pt idx="4">
                  <c:v>2019</c:v>
                </c:pt>
                <c:pt idx="5">
                  <c:v>2020</c:v>
                </c:pt>
                <c:pt idx="6">
                  <c:v>2021E</c:v>
                </c:pt>
              </c:strCache>
            </c:strRef>
          </c:cat>
          <c:val>
            <c:numRef>
              <c:f>NEMs!$H$35:$N$35</c:f>
              <c:numCache>
                <c:formatCode>_("$"* #,##0_);_("$"* \(#,##0\);_("$"* "-"??_);_(@_)</c:formatCode>
                <c:ptCount val="7"/>
              </c:numCache>
            </c:numRef>
          </c:val>
          <c:extLst>
            <c:ext xmlns:c16="http://schemas.microsoft.com/office/drawing/2014/chart" uri="{C3380CC4-5D6E-409C-BE32-E72D297353CC}">
              <c16:uniqueId val="{00000002-3558-FF45-B1A3-48971110ED0C}"/>
            </c:ext>
          </c:extLst>
        </c:ser>
        <c:ser>
          <c:idx val="1"/>
          <c:order val="2"/>
          <c:tx>
            <c:strRef>
              <c:f>NEMs!$B$27</c:f>
              <c:strCache>
                <c:ptCount val="1"/>
                <c:pt idx="0">
                  <c:v>Dell</c:v>
                </c:pt>
              </c:strCache>
            </c:strRef>
          </c:tx>
          <c:invertIfNegative val="0"/>
          <c:cat>
            <c:strRef>
              <c:f>NEMs!$H$23:$N$23</c:f>
              <c:strCache>
                <c:ptCount val="7"/>
                <c:pt idx="0">
                  <c:v>2015</c:v>
                </c:pt>
                <c:pt idx="1">
                  <c:v>2016</c:v>
                </c:pt>
                <c:pt idx="2">
                  <c:v>2017</c:v>
                </c:pt>
                <c:pt idx="3">
                  <c:v>2018</c:v>
                </c:pt>
                <c:pt idx="4">
                  <c:v>2019</c:v>
                </c:pt>
                <c:pt idx="5">
                  <c:v>2020</c:v>
                </c:pt>
                <c:pt idx="6">
                  <c:v>2021E</c:v>
                </c:pt>
              </c:strCache>
            </c:strRef>
          </c:cat>
          <c:val>
            <c:numRef>
              <c:f>NEMs!$H$27:$N$27</c:f>
              <c:numCache>
                <c:formatCode>_("$"* #,##0_);_("$"* \(#,##0\);_("$"* "-"??_);_(@_)</c:formatCode>
                <c:ptCount val="7"/>
              </c:numCache>
            </c:numRef>
          </c:val>
          <c:extLst>
            <c:ext xmlns:c16="http://schemas.microsoft.com/office/drawing/2014/chart" uri="{C3380CC4-5D6E-409C-BE32-E72D297353CC}">
              <c16:uniqueId val="{00000000-8C32-9A4B-BF72-18FC13B3737E}"/>
            </c:ext>
          </c:extLst>
        </c:ser>
        <c:dLbls>
          <c:showLegendKey val="0"/>
          <c:showVal val="0"/>
          <c:showCatName val="0"/>
          <c:showSerName val="0"/>
          <c:showPercent val="0"/>
          <c:showBubbleSize val="0"/>
        </c:dLbls>
        <c:gapWidth val="219"/>
        <c:overlap val="-27"/>
        <c:axId val="135838336"/>
        <c:axId val="135848320"/>
      </c:barChart>
      <c:catAx>
        <c:axId val="135838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848320"/>
        <c:crosses val="autoZero"/>
        <c:auto val="1"/>
        <c:lblAlgn val="ctr"/>
        <c:lblOffset val="100"/>
        <c:noMultiLvlLbl val="0"/>
      </c:catAx>
      <c:valAx>
        <c:axId val="135848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Sales ($M) </a:t>
                </a:r>
              </a:p>
            </c:rich>
          </c:tx>
          <c:layout>
            <c:manualLayout>
              <c:xMode val="edge"/>
              <c:yMode val="edge"/>
              <c:x val="1.8561484918793503E-2"/>
              <c:y val="0.38864888157637018"/>
            </c:manualLayout>
          </c:layout>
          <c:overlay val="0"/>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838336"/>
        <c:crosses val="autoZero"/>
        <c:crossBetween val="between"/>
        <c:majorUnit val="20000"/>
      </c:valAx>
      <c:spPr>
        <a:noFill/>
        <a:ln>
          <a:noFill/>
        </a:ln>
        <a:effectLst/>
      </c:spPr>
    </c:plotArea>
    <c:legend>
      <c:legendPos val="t"/>
      <c:layout>
        <c:manualLayout>
          <c:xMode val="edge"/>
          <c:yMode val="edge"/>
          <c:x val="0.3841549373444641"/>
          <c:y val="1.5095691230116578E-2"/>
          <c:w val="0.33355906304456373"/>
          <c:h val="9.709382190016320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NEMs!$B$30</c:f>
              <c:strCache>
                <c:ptCount val="1"/>
                <c:pt idx="0">
                  <c:v>H3C</c:v>
                </c:pt>
              </c:strCache>
            </c:strRef>
          </c:tx>
          <c:spPr>
            <a:solidFill>
              <a:schemeClr val="accent1"/>
            </a:solidFill>
            <a:ln>
              <a:noFill/>
            </a:ln>
            <a:effectLst/>
          </c:spPr>
          <c:invertIfNegative val="0"/>
          <c:cat>
            <c:strRef>
              <c:f>NEMs!$H$23:$N$23</c:f>
              <c:strCache>
                <c:ptCount val="7"/>
                <c:pt idx="0">
                  <c:v>2015</c:v>
                </c:pt>
                <c:pt idx="1">
                  <c:v>2016</c:v>
                </c:pt>
                <c:pt idx="2">
                  <c:v>2017</c:v>
                </c:pt>
                <c:pt idx="3">
                  <c:v>2018</c:v>
                </c:pt>
                <c:pt idx="4">
                  <c:v>2019</c:v>
                </c:pt>
                <c:pt idx="5">
                  <c:v>2020</c:v>
                </c:pt>
                <c:pt idx="6">
                  <c:v>2021E</c:v>
                </c:pt>
              </c:strCache>
            </c:strRef>
          </c:cat>
          <c:val>
            <c:numRef>
              <c:f>NEMs!$H$30:$N$30</c:f>
              <c:numCache>
                <c:formatCode>_("$"* #,##0_);_("$"* \(#,##0\);_("$"* "-"??_);_(@_)</c:formatCode>
                <c:ptCount val="7"/>
              </c:numCache>
            </c:numRef>
          </c:val>
          <c:extLst>
            <c:ext xmlns:c16="http://schemas.microsoft.com/office/drawing/2014/chart" uri="{C3380CC4-5D6E-409C-BE32-E72D297353CC}">
              <c16:uniqueId val="{00000000-6248-784A-8CA3-0B55BC593E13}"/>
            </c:ext>
          </c:extLst>
        </c:ser>
        <c:ser>
          <c:idx val="1"/>
          <c:order val="1"/>
          <c:tx>
            <c:strRef>
              <c:f>NEMs!$B$34</c:f>
              <c:strCache>
                <c:ptCount val="1"/>
                <c:pt idx="0">
                  <c:v>Inspur</c:v>
                </c:pt>
              </c:strCache>
            </c:strRef>
          </c:tx>
          <c:spPr>
            <a:solidFill>
              <a:schemeClr val="accent2"/>
            </a:solidFill>
            <a:ln>
              <a:noFill/>
            </a:ln>
            <a:effectLst/>
          </c:spPr>
          <c:invertIfNegative val="0"/>
          <c:cat>
            <c:strRef>
              <c:f>NEMs!$H$23:$N$23</c:f>
              <c:strCache>
                <c:ptCount val="7"/>
                <c:pt idx="0">
                  <c:v>2015</c:v>
                </c:pt>
                <c:pt idx="1">
                  <c:v>2016</c:v>
                </c:pt>
                <c:pt idx="2">
                  <c:v>2017</c:v>
                </c:pt>
                <c:pt idx="3">
                  <c:v>2018</c:v>
                </c:pt>
                <c:pt idx="4">
                  <c:v>2019</c:v>
                </c:pt>
                <c:pt idx="5">
                  <c:v>2020</c:v>
                </c:pt>
                <c:pt idx="6">
                  <c:v>2021E</c:v>
                </c:pt>
              </c:strCache>
            </c:strRef>
          </c:cat>
          <c:val>
            <c:numRef>
              <c:f>NEMs!$H$34:$N$34</c:f>
              <c:numCache>
                <c:formatCode>_("$"* #,##0_);_("$"* \(#,##0\);_("$"* "-"??_);_(@_)</c:formatCode>
                <c:ptCount val="7"/>
              </c:numCache>
            </c:numRef>
          </c:val>
          <c:extLst>
            <c:ext xmlns:c16="http://schemas.microsoft.com/office/drawing/2014/chart" uri="{C3380CC4-5D6E-409C-BE32-E72D297353CC}">
              <c16:uniqueId val="{00000001-6248-784A-8CA3-0B55BC593E13}"/>
            </c:ext>
          </c:extLst>
        </c:ser>
        <c:ser>
          <c:idx val="2"/>
          <c:order val="2"/>
          <c:tx>
            <c:strRef>
              <c:f>NEMs!$B$24</c:f>
              <c:strCache>
                <c:ptCount val="1"/>
                <c:pt idx="0">
                  <c:v>Arista</c:v>
                </c:pt>
              </c:strCache>
            </c:strRef>
          </c:tx>
          <c:spPr>
            <a:solidFill>
              <a:schemeClr val="accent3"/>
            </a:solidFill>
            <a:ln>
              <a:noFill/>
            </a:ln>
            <a:effectLst/>
          </c:spPr>
          <c:invertIfNegative val="0"/>
          <c:cat>
            <c:strRef>
              <c:f>NEMs!$H$23:$N$23</c:f>
              <c:strCache>
                <c:ptCount val="7"/>
                <c:pt idx="0">
                  <c:v>2015</c:v>
                </c:pt>
                <c:pt idx="1">
                  <c:v>2016</c:v>
                </c:pt>
                <c:pt idx="2">
                  <c:v>2017</c:v>
                </c:pt>
                <c:pt idx="3">
                  <c:v>2018</c:v>
                </c:pt>
                <c:pt idx="4">
                  <c:v>2019</c:v>
                </c:pt>
                <c:pt idx="5">
                  <c:v>2020</c:v>
                </c:pt>
                <c:pt idx="6">
                  <c:v>2021E</c:v>
                </c:pt>
              </c:strCache>
            </c:strRef>
          </c:cat>
          <c:val>
            <c:numRef>
              <c:f>NEMs!$H$24:$N$24</c:f>
              <c:numCache>
                <c:formatCode>_("$"* #,##0_);_("$"* \(#,##0\);_("$"* "-"??_);_(@_)</c:formatCode>
                <c:ptCount val="7"/>
              </c:numCache>
            </c:numRef>
          </c:val>
          <c:extLst>
            <c:ext xmlns:c16="http://schemas.microsoft.com/office/drawing/2014/chart" uri="{C3380CC4-5D6E-409C-BE32-E72D297353CC}">
              <c16:uniqueId val="{00000002-6248-784A-8CA3-0B55BC593E13}"/>
            </c:ext>
          </c:extLst>
        </c:ser>
        <c:dLbls>
          <c:showLegendKey val="0"/>
          <c:showVal val="0"/>
          <c:showCatName val="0"/>
          <c:showSerName val="0"/>
          <c:showPercent val="0"/>
          <c:showBubbleSize val="0"/>
        </c:dLbls>
        <c:gapWidth val="219"/>
        <c:overlap val="-27"/>
        <c:axId val="136023040"/>
        <c:axId val="136024832"/>
      </c:barChart>
      <c:catAx>
        <c:axId val="13602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024832"/>
        <c:crosses val="autoZero"/>
        <c:auto val="1"/>
        <c:lblAlgn val="ctr"/>
        <c:lblOffset val="100"/>
        <c:noMultiLvlLbl val="0"/>
      </c:catAx>
      <c:valAx>
        <c:axId val="136024832"/>
        <c:scaling>
          <c:orientation val="minMax"/>
          <c:max val="10000"/>
        </c:scaling>
        <c:delete val="0"/>
        <c:axPos val="l"/>
        <c:majorGridlines>
          <c:spPr>
            <a:ln w="9525" cap="flat" cmpd="sng" algn="ctr">
              <a:solidFill>
                <a:schemeClr val="tx1">
                  <a:lumMod val="15000"/>
                  <a:lumOff val="85000"/>
                </a:schemeClr>
              </a:solidFill>
              <a:round/>
            </a:ln>
            <a:effectLst/>
          </c:spPr>
        </c:majorGridlines>
        <c:title>
          <c:tx>
            <c:rich>
              <a:bodyPr/>
              <a:lstStyle/>
              <a:p>
                <a:pPr>
                  <a:defRPr b="0"/>
                </a:pPr>
                <a:r>
                  <a:rPr lang="en-US" b="0"/>
                  <a:t>Sales ($M) </a:t>
                </a:r>
              </a:p>
            </c:rich>
          </c:tx>
          <c:layout>
            <c:manualLayout>
              <c:xMode val="edge"/>
              <c:yMode val="edge"/>
              <c:x val="1.5047021943573668E-2"/>
              <c:y val="0.37390690735938797"/>
            </c:manualLayout>
          </c:layout>
          <c:overlay val="0"/>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023040"/>
        <c:crosses val="autoZero"/>
        <c:crossBetween val="between"/>
        <c:majorUnit val="2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30523702635799"/>
          <c:y val="4.1139495339340602E-2"/>
          <c:w val="0.77991260452863098"/>
          <c:h val="0.86603361370036602"/>
        </c:manualLayout>
      </c:layout>
      <c:barChart>
        <c:barDir val="col"/>
        <c:grouping val="clustered"/>
        <c:varyColors val="0"/>
        <c:ser>
          <c:idx val="0"/>
          <c:order val="0"/>
          <c:invertIfNegative val="0"/>
          <c:cat>
            <c:strRef>
              <c:f>NEMs!$C$23:$N$23</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NEMs!$C$29:$N$29</c:f>
              <c:numCache>
                <c:formatCode>_("$"* #,##0_);_("$"* \(#,##0\);_("$"* "-"??_);_(@_)</c:formatCode>
                <c:ptCount val="12"/>
                <c:pt idx="0">
                  <c:v>627.84420164798587</c:v>
                </c:pt>
                <c:pt idx="1">
                  <c:v>1089.3629022749235</c:v>
                </c:pt>
                <c:pt idx="2">
                  <c:v>1297.0770986558459</c:v>
                </c:pt>
                <c:pt idx="3">
                  <c:v>1481.8259493072746</c:v>
                </c:pt>
              </c:numCache>
            </c:numRef>
          </c:val>
          <c:extLst>
            <c:ext xmlns:c16="http://schemas.microsoft.com/office/drawing/2014/chart" uri="{C3380CC4-5D6E-409C-BE32-E72D297353CC}">
              <c16:uniqueId val="{00000000-4FBA-A041-9BAB-BE0E134B6C7C}"/>
            </c:ext>
          </c:extLst>
        </c:ser>
        <c:dLbls>
          <c:showLegendKey val="0"/>
          <c:showVal val="0"/>
          <c:showCatName val="0"/>
          <c:showSerName val="0"/>
          <c:showPercent val="0"/>
          <c:showBubbleSize val="0"/>
        </c:dLbls>
        <c:gapWidth val="150"/>
        <c:axId val="136328320"/>
        <c:axId val="136329856"/>
      </c:barChart>
      <c:catAx>
        <c:axId val="136328320"/>
        <c:scaling>
          <c:orientation val="minMax"/>
        </c:scaling>
        <c:delete val="0"/>
        <c:axPos val="b"/>
        <c:numFmt formatCode="General" sourceLinked="1"/>
        <c:majorTickMark val="out"/>
        <c:minorTickMark val="none"/>
        <c:tickLblPos val="nextTo"/>
        <c:crossAx val="136329856"/>
        <c:crosses val="autoZero"/>
        <c:auto val="1"/>
        <c:lblAlgn val="ctr"/>
        <c:lblOffset val="100"/>
        <c:noMultiLvlLbl val="0"/>
      </c:catAx>
      <c:valAx>
        <c:axId val="136329856"/>
        <c:scaling>
          <c:orientation val="minMax"/>
        </c:scaling>
        <c:delete val="0"/>
        <c:axPos val="l"/>
        <c:majorGridlines/>
        <c:title>
          <c:tx>
            <c:rich>
              <a:bodyPr rot="-5400000" vert="horz"/>
              <a:lstStyle/>
              <a:p>
                <a:pPr>
                  <a:defRPr b="0"/>
                </a:pPr>
                <a:r>
                  <a:rPr lang="en-US" b="0"/>
                  <a:t>Revenues ($ mn)</a:t>
                </a:r>
              </a:p>
            </c:rich>
          </c:tx>
          <c:layout>
            <c:manualLayout>
              <c:xMode val="edge"/>
              <c:yMode val="edge"/>
              <c:x val="2.72643006025566E-2"/>
              <c:y val="0.32315111226779902"/>
            </c:manualLayout>
          </c:layout>
          <c:overlay val="0"/>
        </c:title>
        <c:numFmt formatCode="_(&quot;$&quot;* #,##0_);_(&quot;$&quot;* \(#,##0\);_(&quot;$&quot;* &quot;-&quot;??_);_(@_)" sourceLinked="1"/>
        <c:majorTickMark val="out"/>
        <c:minorTickMark val="none"/>
        <c:tickLblPos val="nextTo"/>
        <c:crossAx val="136328320"/>
        <c:crosses val="autoZero"/>
        <c:crossBetween val="between"/>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31975414655135"/>
          <c:y val="4.6183673617107637E-2"/>
          <c:w val="0.84768869443831374"/>
          <c:h val="0.86606974916226498"/>
        </c:manualLayout>
      </c:layout>
      <c:lineChart>
        <c:grouping val="standard"/>
        <c:varyColors val="0"/>
        <c:ser>
          <c:idx val="0"/>
          <c:order val="0"/>
          <c:tx>
            <c:strRef>
              <c:f>NEMs!$B$110</c:f>
              <c:strCache>
                <c:ptCount val="1"/>
                <c:pt idx="0">
                  <c:v>Nokia/ALU</c:v>
                </c:pt>
              </c:strCache>
            </c:strRef>
          </c:tx>
          <c:cat>
            <c:strRef>
              <c:f>NEMs!$C$109:$U$109</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2021E</c:v>
                </c:pt>
              </c:strCache>
            </c:strRef>
          </c:cat>
          <c:val>
            <c:numRef>
              <c:f>NEMs!$C$110:$U$110</c:f>
              <c:numCache>
                <c:formatCode>_("$"* #,##0_);_("$"* \(#,##0\);_("$"* "-"??_);_(@_)</c:formatCode>
                <c:ptCount val="19"/>
                <c:pt idx="0">
                  <c:v>26.425565020901594</c:v>
                </c:pt>
                <c:pt idx="1">
                  <c:v>29.220299416076536</c:v>
                </c:pt>
                <c:pt idx="2">
                  <c:v>33.133307214702597</c:v>
                </c:pt>
                <c:pt idx="3">
                  <c:v>34.473977161500812</c:v>
                </c:pt>
                <c:pt idx="4">
                  <c:v>43.813460899999995</c:v>
                </c:pt>
                <c:pt idx="5">
                  <c:v>47.303517800000002</c:v>
                </c:pt>
                <c:pt idx="6">
                  <c:v>38.710565600000002</c:v>
                </c:pt>
              </c:numCache>
            </c:numRef>
          </c:val>
          <c:smooth val="0"/>
          <c:extLst>
            <c:ext xmlns:c16="http://schemas.microsoft.com/office/drawing/2014/chart" uri="{C3380CC4-5D6E-409C-BE32-E72D297353CC}">
              <c16:uniqueId val="{00000000-57E0-9546-AC88-70ED5A40867D}"/>
            </c:ext>
          </c:extLst>
        </c:ser>
        <c:ser>
          <c:idx val="1"/>
          <c:order val="1"/>
          <c:tx>
            <c:strRef>
              <c:f>NEMs!$B$111</c:f>
              <c:strCache>
                <c:ptCount val="1"/>
                <c:pt idx="0">
                  <c:v>Ericsson</c:v>
                </c:pt>
              </c:strCache>
            </c:strRef>
          </c:tx>
          <c:cat>
            <c:strRef>
              <c:f>NEMs!$C$109:$U$109</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2021E</c:v>
                </c:pt>
              </c:strCache>
            </c:strRef>
          </c:cat>
          <c:val>
            <c:numRef>
              <c:f>NEMs!$C$111:$U$111</c:f>
              <c:numCache>
                <c:formatCode>_("$"* #,##0_);_("$"* \(#,##0\);_("$"* "-"??_);_(@_)</c:formatCode>
                <c:ptCount val="19"/>
                <c:pt idx="0">
                  <c:v>19</c:v>
                </c:pt>
                <c:pt idx="1">
                  <c:v>18</c:v>
                </c:pt>
                <c:pt idx="2">
                  <c:v>21</c:v>
                </c:pt>
                <c:pt idx="3">
                  <c:v>24</c:v>
                </c:pt>
                <c:pt idx="4">
                  <c:v>28.211040000000001</c:v>
                </c:pt>
                <c:pt idx="5">
                  <c:v>31.586260000000003</c:v>
                </c:pt>
                <c:pt idx="6">
                  <c:v>27.191730000000003</c:v>
                </c:pt>
              </c:numCache>
            </c:numRef>
          </c:val>
          <c:smooth val="0"/>
          <c:extLst>
            <c:ext xmlns:c16="http://schemas.microsoft.com/office/drawing/2014/chart" uri="{C3380CC4-5D6E-409C-BE32-E72D297353CC}">
              <c16:uniqueId val="{00000001-57E0-9546-AC88-70ED5A40867D}"/>
            </c:ext>
          </c:extLst>
        </c:ser>
        <c:ser>
          <c:idx val="2"/>
          <c:order val="2"/>
          <c:tx>
            <c:strRef>
              <c:f>NEMs!$B$112</c:f>
              <c:strCache>
                <c:ptCount val="1"/>
                <c:pt idx="0">
                  <c:v>Huawei Total</c:v>
                </c:pt>
              </c:strCache>
            </c:strRef>
          </c:tx>
          <c:cat>
            <c:strRef>
              <c:f>NEMs!$C$109:$U$109</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2021E</c:v>
                </c:pt>
              </c:strCache>
            </c:strRef>
          </c:cat>
          <c:val>
            <c:numRef>
              <c:f>NEMs!$C$112:$U$112</c:f>
              <c:numCache>
                <c:formatCode>_("$"* #,##0_);_("$"* \(#,##0\);_("$"* "-"??_);_(@_)</c:formatCode>
                <c:ptCount val="19"/>
                <c:pt idx="0">
                  <c:v>3</c:v>
                </c:pt>
                <c:pt idx="1">
                  <c:v>4</c:v>
                </c:pt>
                <c:pt idx="2">
                  <c:v>6</c:v>
                </c:pt>
                <c:pt idx="3">
                  <c:v>9</c:v>
                </c:pt>
                <c:pt idx="4">
                  <c:v>12.56</c:v>
                </c:pt>
                <c:pt idx="5">
                  <c:v>18.318999999999999</c:v>
                </c:pt>
                <c:pt idx="6">
                  <c:v>21.7924258</c:v>
                </c:pt>
              </c:numCache>
            </c:numRef>
          </c:val>
          <c:smooth val="0"/>
          <c:extLst>
            <c:ext xmlns:c16="http://schemas.microsoft.com/office/drawing/2014/chart" uri="{C3380CC4-5D6E-409C-BE32-E72D297353CC}">
              <c16:uniqueId val="{00000002-57E0-9546-AC88-70ED5A40867D}"/>
            </c:ext>
          </c:extLst>
        </c:ser>
        <c:ser>
          <c:idx val="3"/>
          <c:order val="3"/>
          <c:tx>
            <c:strRef>
              <c:f>NEMs!$B$113</c:f>
              <c:strCache>
                <c:ptCount val="1"/>
                <c:pt idx="0">
                  <c:v>26.56</c:v>
                </c:pt>
              </c:strCache>
            </c:strRef>
          </c:tx>
          <c:cat>
            <c:strRef>
              <c:f>NEMs!$C$109:$U$109</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2021E</c:v>
                </c:pt>
              </c:strCache>
            </c:strRef>
          </c:cat>
          <c:val>
            <c:numRef>
              <c:f>NEMs!$C$113:$U$113</c:f>
              <c:numCache>
                <c:formatCode>_("$"* #,##0_);_("$"* \(#,##0\);_("$"* "-"??_);_(@_)</c:formatCode>
                <c:ptCount val="19"/>
                <c:pt idx="6">
                  <c:v>14.611666600000001</c:v>
                </c:pt>
              </c:numCache>
            </c:numRef>
          </c:val>
          <c:smooth val="0"/>
          <c:extLst>
            <c:ext xmlns:c16="http://schemas.microsoft.com/office/drawing/2014/chart" uri="{C3380CC4-5D6E-409C-BE32-E72D297353CC}">
              <c16:uniqueId val="{00000003-57E0-9546-AC88-70ED5A40867D}"/>
            </c:ext>
          </c:extLst>
        </c:ser>
        <c:dLbls>
          <c:showLegendKey val="0"/>
          <c:showVal val="0"/>
          <c:showCatName val="0"/>
          <c:showSerName val="0"/>
          <c:showPercent val="0"/>
          <c:showBubbleSize val="0"/>
        </c:dLbls>
        <c:marker val="1"/>
        <c:smooth val="0"/>
        <c:axId val="136362240"/>
        <c:axId val="136364032"/>
      </c:lineChart>
      <c:catAx>
        <c:axId val="136362240"/>
        <c:scaling>
          <c:orientation val="minMax"/>
        </c:scaling>
        <c:delete val="0"/>
        <c:axPos val="b"/>
        <c:numFmt formatCode="General" sourceLinked="1"/>
        <c:majorTickMark val="out"/>
        <c:minorTickMark val="none"/>
        <c:tickLblPos val="nextTo"/>
        <c:txPr>
          <a:bodyPr/>
          <a:lstStyle/>
          <a:p>
            <a:pPr>
              <a:defRPr sz="900"/>
            </a:pPr>
            <a:endParaRPr lang="en-US"/>
          </a:p>
        </c:txPr>
        <c:crossAx val="136364032"/>
        <c:crosses val="autoZero"/>
        <c:auto val="1"/>
        <c:lblAlgn val="ctr"/>
        <c:lblOffset val="100"/>
        <c:noMultiLvlLbl val="0"/>
      </c:catAx>
      <c:valAx>
        <c:axId val="136364032"/>
        <c:scaling>
          <c:orientation val="minMax"/>
        </c:scaling>
        <c:delete val="0"/>
        <c:axPos val="l"/>
        <c:majorGridlines/>
        <c:title>
          <c:tx>
            <c:rich>
              <a:bodyPr rot="-5400000" vert="horz"/>
              <a:lstStyle/>
              <a:p>
                <a:pPr>
                  <a:defRPr sz="1050" b="1">
                    <a:latin typeface="Arial" pitchFamily="34" charset="0"/>
                    <a:cs typeface="Arial" pitchFamily="34" charset="0"/>
                  </a:defRPr>
                </a:pPr>
                <a:r>
                  <a:rPr lang="en-US" sz="1050" b="1">
                    <a:latin typeface="Arial" pitchFamily="34" charset="0"/>
                    <a:cs typeface="Arial" pitchFamily="34" charset="0"/>
                  </a:rPr>
                  <a:t>Revenues ($ bn)</a:t>
                </a:r>
              </a:p>
            </c:rich>
          </c:tx>
          <c:layout>
            <c:manualLayout>
              <c:xMode val="edge"/>
              <c:yMode val="edge"/>
              <c:x val="1.6348246389028823E-2"/>
              <c:y val="0.33792418631746374"/>
            </c:manualLayout>
          </c:layout>
          <c:overlay val="0"/>
        </c:title>
        <c:numFmt formatCode="_(&quot;$&quot;* #,##0_);_(&quot;$&quot;* \(#,##0\);_(&quot;$&quot;* &quot;-&quot;??_);_(@_)" sourceLinked="1"/>
        <c:majorTickMark val="out"/>
        <c:minorTickMark val="none"/>
        <c:tickLblPos val="nextTo"/>
        <c:crossAx val="136362240"/>
        <c:crosses val="autoZero"/>
        <c:crossBetween val="midCat"/>
      </c:valAx>
    </c:plotArea>
    <c:legend>
      <c:legendPos val="t"/>
      <c:layout>
        <c:manualLayout>
          <c:xMode val="edge"/>
          <c:yMode val="edge"/>
          <c:x val="0.16932810072523305"/>
          <c:y val="5.312705503313387E-2"/>
          <c:w val="0.69225955442462639"/>
          <c:h val="8.7194125952938892E-2"/>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2748923920763"/>
          <c:y val="3.8120644523064337E-2"/>
          <c:w val="0.78276813489431318"/>
          <c:h val="0.86045769579703668"/>
        </c:manualLayout>
      </c:layout>
      <c:barChart>
        <c:barDir val="col"/>
        <c:grouping val="clustered"/>
        <c:varyColors val="0"/>
        <c:ser>
          <c:idx val="0"/>
          <c:order val="0"/>
          <c:tx>
            <c:v>Total Company</c:v>
          </c:tx>
          <c:invertIfNegative val="0"/>
          <c:cat>
            <c:strRef>
              <c:f>NEMs!$C$23:$N$23</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NEMs!$C$32:$N$32</c:f>
              <c:numCache>
                <c:formatCode>_("$"* #,##0_);_("$"* \(#,##0\);_("$"* "-"??_);_(@_)</c:formatCode>
                <c:ptCount val="12"/>
                <c:pt idx="0">
                  <c:v>27313.46</c:v>
                </c:pt>
                <c:pt idx="1">
                  <c:v>31507.030500000001</c:v>
                </c:pt>
                <c:pt idx="2">
                  <c:v>34835.323600000003</c:v>
                </c:pt>
                <c:pt idx="3">
                  <c:v>38578.634999999995</c:v>
                </c:pt>
              </c:numCache>
            </c:numRef>
          </c:val>
          <c:extLst>
            <c:ext xmlns:c16="http://schemas.microsoft.com/office/drawing/2014/chart" uri="{C3380CC4-5D6E-409C-BE32-E72D297353CC}">
              <c16:uniqueId val="{00000000-3218-0045-835A-FA817A86E1C8}"/>
            </c:ext>
          </c:extLst>
        </c:ser>
        <c:ser>
          <c:idx val="1"/>
          <c:order val="1"/>
          <c:tx>
            <c:v>Carrier Networks</c:v>
          </c:tx>
          <c:invertIfNegative val="0"/>
          <c:cat>
            <c:strRef>
              <c:f>NEMs!$C$23:$N$23</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NEMs!$C$33:$N$33</c:f>
              <c:numCache>
                <c:formatCode>_("$"* #,##0_);_("$"* \(#,##0\);_("$"* "-"??_);_(@_)</c:formatCode>
                <c:ptCount val="12"/>
                <c:pt idx="0">
                  <c:v>21505.5</c:v>
                </c:pt>
                <c:pt idx="1">
                  <c:v>23197.4025</c:v>
                </c:pt>
                <c:pt idx="2">
                  <c:v>25326.712600000003</c:v>
                </c:pt>
                <c:pt idx="3">
                  <c:v>26875.036799999998</c:v>
                </c:pt>
              </c:numCache>
            </c:numRef>
          </c:val>
          <c:extLst>
            <c:ext xmlns:c16="http://schemas.microsoft.com/office/drawing/2014/chart" uri="{C3380CC4-5D6E-409C-BE32-E72D297353CC}">
              <c16:uniqueId val="{00000000-7D96-9745-A777-29FC4CA5799D}"/>
            </c:ext>
          </c:extLst>
        </c:ser>
        <c:dLbls>
          <c:showLegendKey val="0"/>
          <c:showVal val="0"/>
          <c:showCatName val="0"/>
          <c:showSerName val="0"/>
          <c:showPercent val="0"/>
          <c:showBubbleSize val="0"/>
        </c:dLbls>
        <c:gapWidth val="150"/>
        <c:axId val="136070656"/>
        <c:axId val="136072192"/>
      </c:barChart>
      <c:catAx>
        <c:axId val="136070656"/>
        <c:scaling>
          <c:orientation val="minMax"/>
        </c:scaling>
        <c:delete val="0"/>
        <c:axPos val="b"/>
        <c:numFmt formatCode="General" sourceLinked="1"/>
        <c:majorTickMark val="out"/>
        <c:minorTickMark val="none"/>
        <c:tickLblPos val="nextTo"/>
        <c:txPr>
          <a:bodyPr/>
          <a:lstStyle/>
          <a:p>
            <a:pPr>
              <a:defRPr sz="1000"/>
            </a:pPr>
            <a:endParaRPr lang="en-US"/>
          </a:p>
        </c:txPr>
        <c:crossAx val="136072192"/>
        <c:crosses val="autoZero"/>
        <c:auto val="1"/>
        <c:lblAlgn val="ctr"/>
        <c:lblOffset val="100"/>
        <c:noMultiLvlLbl val="0"/>
      </c:catAx>
      <c:valAx>
        <c:axId val="136072192"/>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5.9896260742829345E-3"/>
              <c:y val="0.36008243418918318"/>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136070656"/>
        <c:crosses val="autoZero"/>
        <c:crossBetween val="between"/>
      </c:valAx>
    </c:plotArea>
    <c:legend>
      <c:legendPos val="t"/>
      <c:layout>
        <c:manualLayout>
          <c:xMode val="edge"/>
          <c:yMode val="edge"/>
          <c:x val="0.33552816185018319"/>
          <c:y val="7.6219283478720118E-2"/>
          <c:w val="0.43940677421282281"/>
          <c:h val="7.657037230419296E-2"/>
        </c:manualLayout>
      </c:layout>
      <c:overlay val="0"/>
    </c:legend>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46108590209047"/>
          <c:y val="7.6230369540221499E-2"/>
          <c:w val="0.78458202786296682"/>
          <c:h val="0.83034755176176944"/>
        </c:manualLayout>
      </c:layout>
      <c:barChart>
        <c:barDir val="col"/>
        <c:grouping val="clustered"/>
        <c:varyColors val="0"/>
        <c:ser>
          <c:idx val="0"/>
          <c:order val="0"/>
          <c:tx>
            <c:strRef>
              <c:f>NEMs!$B$68</c:f>
              <c:strCache>
                <c:ptCount val="1"/>
              </c:strCache>
            </c:strRef>
          </c:tx>
          <c:invertIfNegative val="0"/>
          <c:cat>
            <c:strRef>
              <c:f>NEMs!$C$23:$N$23</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NEMs!$C$37:$N$37</c:f>
              <c:numCache>
                <c:formatCode>_("$"* #,##0_);_("$"* \(#,##0\);_("$"* "-"??_);_(@_)</c:formatCode>
                <c:ptCount val="12"/>
                <c:pt idx="0">
                  <c:v>10401.296317</c:v>
                </c:pt>
                <c:pt idx="1">
                  <c:v>13670</c:v>
                </c:pt>
                <c:pt idx="2">
                  <c:v>13327.303400000001</c:v>
                </c:pt>
                <c:pt idx="3">
                  <c:v>12142.275373299999</c:v>
                </c:pt>
              </c:numCache>
            </c:numRef>
          </c:val>
          <c:extLst>
            <c:ext xmlns:c16="http://schemas.microsoft.com/office/drawing/2014/chart" uri="{C3380CC4-5D6E-409C-BE32-E72D297353CC}">
              <c16:uniqueId val="{00000000-3218-0045-835A-FA817A86E1C8}"/>
            </c:ext>
          </c:extLst>
        </c:ser>
        <c:dLbls>
          <c:showLegendKey val="0"/>
          <c:showVal val="0"/>
          <c:showCatName val="0"/>
          <c:showSerName val="0"/>
          <c:showPercent val="0"/>
          <c:showBubbleSize val="0"/>
        </c:dLbls>
        <c:gapWidth val="150"/>
        <c:axId val="136097152"/>
        <c:axId val="136111232"/>
      </c:barChart>
      <c:catAx>
        <c:axId val="136097152"/>
        <c:scaling>
          <c:orientation val="minMax"/>
        </c:scaling>
        <c:delete val="0"/>
        <c:axPos val="b"/>
        <c:numFmt formatCode="General" sourceLinked="1"/>
        <c:majorTickMark val="out"/>
        <c:minorTickMark val="none"/>
        <c:tickLblPos val="nextTo"/>
        <c:txPr>
          <a:bodyPr/>
          <a:lstStyle/>
          <a:p>
            <a:pPr>
              <a:defRPr sz="1000"/>
            </a:pPr>
            <a:endParaRPr lang="en-US"/>
          </a:p>
        </c:txPr>
        <c:crossAx val="136111232"/>
        <c:crosses val="autoZero"/>
        <c:auto val="1"/>
        <c:lblAlgn val="ctr"/>
        <c:lblOffset val="100"/>
        <c:noMultiLvlLbl val="0"/>
      </c:catAx>
      <c:valAx>
        <c:axId val="136111232"/>
        <c:scaling>
          <c:orientation val="minMax"/>
          <c:max val="18000"/>
        </c:scaling>
        <c:delete val="0"/>
        <c:axPos val="l"/>
        <c:majorGridlines/>
        <c:title>
          <c:tx>
            <c:rich>
              <a:bodyPr rot="-5400000" vert="horz"/>
              <a:lstStyle/>
              <a:p>
                <a:pPr>
                  <a:defRPr sz="1100" b="0"/>
                </a:pPr>
                <a:r>
                  <a:rPr lang="en-US" sz="1100" b="0"/>
                  <a:t>Revenues ($ mn)</a:t>
                </a:r>
              </a:p>
            </c:rich>
          </c:tx>
          <c:layout>
            <c:manualLayout>
              <c:xMode val="edge"/>
              <c:yMode val="edge"/>
              <c:x val="2.5200691732951908E-2"/>
              <c:y val="0.3685510795701501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136097152"/>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market only - Fronthaul transceivers</a:t>
            </a:r>
          </a:p>
        </c:rich>
      </c:tx>
      <c:overlay val="1"/>
    </c:title>
    <c:autoTitleDeleted val="0"/>
    <c:plotArea>
      <c:layout>
        <c:manualLayout>
          <c:layoutTarget val="inner"/>
          <c:xMode val="edge"/>
          <c:yMode val="edge"/>
          <c:x val="0.19065271425845101"/>
          <c:y val="8.9233625832477098E-2"/>
          <c:w val="0.67846339187768223"/>
          <c:h val="0.81059123065232597"/>
        </c:manualLayout>
      </c:layout>
      <c:barChart>
        <c:barDir val="col"/>
        <c:grouping val="stacked"/>
        <c:varyColors val="0"/>
        <c:ser>
          <c:idx val="5"/>
          <c:order val="0"/>
          <c:tx>
            <c:strRef>
              <c:f>Summary!$B$542</c:f>
              <c:strCache>
                <c:ptCount val="1"/>
                <c:pt idx="0">
                  <c:v>10 Gbps and below</c:v>
                </c:pt>
              </c:strCache>
            </c:strRef>
          </c:tx>
          <c:invertIfNegative val="0"/>
          <c:cat>
            <c:numRef>
              <c:f>Summary!$C$541:$M$541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Summary!$C$542:$M$542</c:f>
              <c:numCache>
                <c:formatCode>_(* #,##0_);_(* \(#,##0\);_(* "-"??_);_(@_)</c:formatCode>
                <c:ptCount val="11"/>
                <c:pt idx="0">
                  <c:v>11390120.661512379</c:v>
                </c:pt>
                <c:pt idx="1">
                  <c:v>7193790.5449723806</c:v>
                </c:pt>
                <c:pt idx="2">
                  <c:v>9904608.2555570453</c:v>
                </c:pt>
              </c:numCache>
            </c:numRef>
          </c:val>
          <c:extLst>
            <c:ext xmlns:c16="http://schemas.microsoft.com/office/drawing/2014/chart" uri="{C3380CC4-5D6E-409C-BE32-E72D297353CC}">
              <c16:uniqueId val="{00000000-293B-CE45-B44E-3B23BC54F0F9}"/>
            </c:ext>
          </c:extLst>
        </c:ser>
        <c:ser>
          <c:idx val="4"/>
          <c:order val="1"/>
          <c:tx>
            <c:strRef>
              <c:f>Summary!$B$543</c:f>
              <c:strCache>
                <c:ptCount val="1"/>
                <c:pt idx="0">
                  <c:v>25 Gbps and above</c:v>
                </c:pt>
              </c:strCache>
            </c:strRef>
          </c:tx>
          <c:invertIfNegative val="0"/>
          <c:cat>
            <c:numRef>
              <c:f>Summary!$C$541:$M$541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Summary!$C$543:$M$543</c:f>
              <c:numCache>
                <c:formatCode>_(* #,##0_);_(* \(#,##0\);_(* "-"??_);_(@_)</c:formatCode>
                <c:ptCount val="11"/>
                <c:pt idx="0">
                  <c:v>0</c:v>
                </c:pt>
                <c:pt idx="1">
                  <c:v>0</c:v>
                </c:pt>
                <c:pt idx="2">
                  <c:v>203684.76000000164</c:v>
                </c:pt>
              </c:numCache>
            </c:numRef>
          </c:val>
          <c:extLst>
            <c:ext xmlns:c16="http://schemas.microsoft.com/office/drawing/2014/chart" uri="{C3380CC4-5D6E-409C-BE32-E72D297353CC}">
              <c16:uniqueId val="{00000001-293B-CE45-B44E-3B23BC54F0F9}"/>
            </c:ext>
          </c:extLst>
        </c:ser>
        <c:dLbls>
          <c:showLegendKey val="0"/>
          <c:showVal val="0"/>
          <c:showCatName val="0"/>
          <c:showSerName val="0"/>
          <c:showPercent val="0"/>
          <c:showBubbleSize val="0"/>
        </c:dLbls>
        <c:gapWidth val="150"/>
        <c:overlap val="100"/>
        <c:axId val="124372480"/>
        <c:axId val="124374016"/>
      </c:barChart>
      <c:catAx>
        <c:axId val="124372480"/>
        <c:scaling>
          <c:orientation val="minMax"/>
        </c:scaling>
        <c:delete val="0"/>
        <c:axPos val="b"/>
        <c:numFmt formatCode="General" sourceLinked="1"/>
        <c:majorTickMark val="out"/>
        <c:minorTickMark val="none"/>
        <c:tickLblPos val="nextTo"/>
        <c:txPr>
          <a:bodyPr/>
          <a:lstStyle/>
          <a:p>
            <a:pPr>
              <a:defRPr sz="1200" b="1"/>
            </a:pPr>
            <a:endParaRPr lang="en-US"/>
          </a:p>
        </c:txPr>
        <c:crossAx val="124374016"/>
        <c:crosses val="autoZero"/>
        <c:auto val="1"/>
        <c:lblAlgn val="ctr"/>
        <c:lblOffset val="100"/>
        <c:noMultiLvlLbl val="1"/>
      </c:catAx>
      <c:valAx>
        <c:axId val="124374016"/>
        <c:scaling>
          <c:orientation val="minMax"/>
          <c:min val="0"/>
        </c:scaling>
        <c:delete val="0"/>
        <c:axPos val="l"/>
        <c:majorGridlines/>
        <c:title>
          <c:tx>
            <c:rich>
              <a:bodyPr rot="-5400000" vert="horz"/>
              <a:lstStyle/>
              <a:p>
                <a:pPr>
                  <a:defRPr sz="1400"/>
                </a:pPr>
                <a:r>
                  <a:rPr lang="en-US" sz="1400"/>
                  <a:t>Unit shipments</a:t>
                </a:r>
              </a:p>
            </c:rich>
          </c:tx>
          <c:layout>
            <c:manualLayout>
              <c:xMode val="edge"/>
              <c:yMode val="edge"/>
              <c:x val="1.7679067018925899E-2"/>
              <c:y val="0.31109264585183"/>
            </c:manualLayout>
          </c:layout>
          <c:overlay val="0"/>
        </c:title>
        <c:numFmt formatCode="_(* #,##0_);_(* \(#,##0\);_(* &quot;-&quot;??_);_(@_)" sourceLinked="1"/>
        <c:majorTickMark val="out"/>
        <c:minorTickMark val="none"/>
        <c:tickLblPos val="nextTo"/>
        <c:txPr>
          <a:bodyPr/>
          <a:lstStyle/>
          <a:p>
            <a:pPr>
              <a:defRPr sz="1400" b="0"/>
            </a:pPr>
            <a:endParaRPr lang="en-US"/>
          </a:p>
        </c:txPr>
        <c:crossAx val="124372480"/>
        <c:crosses val="autoZero"/>
        <c:crossBetween val="between"/>
      </c:valAx>
    </c:plotArea>
    <c:legend>
      <c:legendPos val="r"/>
      <c:layout>
        <c:manualLayout>
          <c:xMode val="edge"/>
          <c:yMode val="edge"/>
          <c:x val="0.86501983629446422"/>
          <c:y val="0.143075687777762"/>
          <c:w val="0.12207942058510036"/>
          <c:h val="0.75291501563545604"/>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30523702635799"/>
          <c:y val="4.1139495339340602E-2"/>
          <c:w val="0.77991260452863098"/>
          <c:h val="0.86603361370036602"/>
        </c:manualLayout>
      </c:layout>
      <c:barChart>
        <c:barDir val="col"/>
        <c:grouping val="clustered"/>
        <c:varyColors val="0"/>
        <c:ser>
          <c:idx val="0"/>
          <c:order val="0"/>
          <c:invertIfNegative val="0"/>
          <c:cat>
            <c:strRef>
              <c:f>NEMs!$C$23:$N$23</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NEMs!$C$34:$N$34</c:f>
              <c:numCache>
                <c:formatCode>_("$"* #,##0_);_("$"* \(#,##0\);_("$"* "-"??_);_(@_)</c:formatCode>
                <c:ptCount val="12"/>
                <c:pt idx="0">
                  <c:v>159.46888674376706</c:v>
                </c:pt>
                <c:pt idx="1">
                  <c:v>190.46858458663928</c:v>
                </c:pt>
                <c:pt idx="2">
                  <c:v>451.59142784681717</c:v>
                </c:pt>
                <c:pt idx="3">
                  <c:v>687.10858072387146</c:v>
                </c:pt>
              </c:numCache>
            </c:numRef>
          </c:val>
          <c:extLst>
            <c:ext xmlns:c16="http://schemas.microsoft.com/office/drawing/2014/chart" uri="{C3380CC4-5D6E-409C-BE32-E72D297353CC}">
              <c16:uniqueId val="{00000000-EE94-8542-A13A-4D2F5C5EFA08}"/>
            </c:ext>
          </c:extLst>
        </c:ser>
        <c:dLbls>
          <c:showLegendKey val="0"/>
          <c:showVal val="0"/>
          <c:showCatName val="0"/>
          <c:showSerName val="0"/>
          <c:showPercent val="0"/>
          <c:showBubbleSize val="0"/>
        </c:dLbls>
        <c:gapWidth val="150"/>
        <c:axId val="136205440"/>
        <c:axId val="136206976"/>
      </c:barChart>
      <c:catAx>
        <c:axId val="136205440"/>
        <c:scaling>
          <c:orientation val="minMax"/>
        </c:scaling>
        <c:delete val="0"/>
        <c:axPos val="b"/>
        <c:numFmt formatCode="General" sourceLinked="1"/>
        <c:majorTickMark val="out"/>
        <c:minorTickMark val="none"/>
        <c:tickLblPos val="nextTo"/>
        <c:crossAx val="136206976"/>
        <c:crosses val="autoZero"/>
        <c:auto val="1"/>
        <c:lblAlgn val="ctr"/>
        <c:lblOffset val="100"/>
        <c:noMultiLvlLbl val="0"/>
      </c:catAx>
      <c:valAx>
        <c:axId val="136206976"/>
        <c:scaling>
          <c:orientation val="minMax"/>
        </c:scaling>
        <c:delete val="0"/>
        <c:axPos val="l"/>
        <c:majorGridlines/>
        <c:title>
          <c:tx>
            <c:rich>
              <a:bodyPr rot="-5400000" vert="horz"/>
              <a:lstStyle/>
              <a:p>
                <a:pPr>
                  <a:defRPr/>
                </a:pPr>
                <a:r>
                  <a:rPr lang="en-US"/>
                  <a:t>Revenues ($ mn)</a:t>
                </a:r>
              </a:p>
            </c:rich>
          </c:tx>
          <c:layout>
            <c:manualLayout>
              <c:xMode val="edge"/>
              <c:yMode val="edge"/>
              <c:x val="2.72643006025566E-2"/>
              <c:y val="0.32315111226779902"/>
            </c:manualLayout>
          </c:layout>
          <c:overlay val="0"/>
        </c:title>
        <c:numFmt formatCode="_(&quot;$&quot;* #,##0_);_(&quot;$&quot;* \(#,##0\);_(&quot;$&quot;* &quot;-&quot;??_);_(@_)" sourceLinked="1"/>
        <c:majorTickMark val="out"/>
        <c:minorTickMark val="none"/>
        <c:tickLblPos val="nextTo"/>
        <c:crossAx val="136205440"/>
        <c:crosses val="autoZero"/>
        <c:crossBetween val="between"/>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30523702635799"/>
          <c:y val="4.1139495339340602E-2"/>
          <c:w val="0.77991260452863098"/>
          <c:h val="0.86603361370036602"/>
        </c:manualLayout>
      </c:layout>
      <c:barChart>
        <c:barDir val="col"/>
        <c:grouping val="clustered"/>
        <c:varyColors val="0"/>
        <c:ser>
          <c:idx val="0"/>
          <c:order val="0"/>
          <c:invertIfNegative val="0"/>
          <c:cat>
            <c:strRef>
              <c:f>NEMs!$C$23:$N$23</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NEMs!$C$30:$N$30</c:f>
              <c:numCache>
                <c:formatCode>_("$"* #,##0_);_("$"* \(#,##0\);_("$"* "-"??_);_(@_)</c:formatCode>
                <c:ptCount val="12"/>
                <c:pt idx="0">
                  <c:v>642.59618007016593</c:v>
                </c:pt>
                <c:pt idx="1">
                  <c:v>821.03854588644595</c:v>
                </c:pt>
                <c:pt idx="2">
                  <c:v>1035.6961704286077</c:v>
                </c:pt>
                <c:pt idx="3">
                  <c:v>1385.9292395282635</c:v>
                </c:pt>
              </c:numCache>
            </c:numRef>
          </c:val>
          <c:extLst>
            <c:ext xmlns:c16="http://schemas.microsoft.com/office/drawing/2014/chart" uri="{C3380CC4-5D6E-409C-BE32-E72D297353CC}">
              <c16:uniqueId val="{00000000-0DCE-D947-9FD7-64746F3B3EAB}"/>
            </c:ext>
          </c:extLst>
        </c:ser>
        <c:dLbls>
          <c:showLegendKey val="0"/>
          <c:showVal val="0"/>
          <c:showCatName val="0"/>
          <c:showSerName val="0"/>
          <c:showPercent val="0"/>
          <c:showBubbleSize val="0"/>
        </c:dLbls>
        <c:gapWidth val="150"/>
        <c:axId val="136235648"/>
        <c:axId val="136241536"/>
      </c:barChart>
      <c:catAx>
        <c:axId val="136235648"/>
        <c:scaling>
          <c:orientation val="minMax"/>
        </c:scaling>
        <c:delete val="0"/>
        <c:axPos val="b"/>
        <c:numFmt formatCode="General" sourceLinked="1"/>
        <c:majorTickMark val="out"/>
        <c:minorTickMark val="none"/>
        <c:tickLblPos val="nextTo"/>
        <c:crossAx val="136241536"/>
        <c:crosses val="autoZero"/>
        <c:auto val="1"/>
        <c:lblAlgn val="ctr"/>
        <c:lblOffset val="100"/>
        <c:noMultiLvlLbl val="0"/>
      </c:catAx>
      <c:valAx>
        <c:axId val="136241536"/>
        <c:scaling>
          <c:orientation val="minMax"/>
        </c:scaling>
        <c:delete val="0"/>
        <c:axPos val="l"/>
        <c:majorGridlines/>
        <c:title>
          <c:tx>
            <c:rich>
              <a:bodyPr rot="-5400000" vert="horz"/>
              <a:lstStyle/>
              <a:p>
                <a:pPr>
                  <a:defRPr/>
                </a:pPr>
                <a:r>
                  <a:rPr lang="en-US"/>
                  <a:t>Revenues ($ mn)</a:t>
                </a:r>
              </a:p>
            </c:rich>
          </c:tx>
          <c:layout>
            <c:manualLayout>
              <c:xMode val="edge"/>
              <c:yMode val="edge"/>
              <c:x val="2.72643006025566E-2"/>
              <c:y val="0.32315111226779902"/>
            </c:manualLayout>
          </c:layout>
          <c:overlay val="0"/>
        </c:title>
        <c:numFmt formatCode="_(&quot;$&quot;* #,##0_);_(&quot;$&quot;* \(#,##0\);_(&quot;$&quot;* &quot;-&quot;??_);_(@_)" sourceLinked="1"/>
        <c:majorTickMark val="out"/>
        <c:minorTickMark val="none"/>
        <c:tickLblPos val="nextTo"/>
        <c:crossAx val="136235648"/>
        <c:crosses val="autoZero"/>
        <c:crossBetween val="between"/>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30523702635799"/>
          <c:y val="4.1139495339340602E-2"/>
          <c:w val="0.77991260452863098"/>
          <c:h val="0.86603361370036602"/>
        </c:manualLayout>
      </c:layout>
      <c:barChart>
        <c:barDir val="col"/>
        <c:grouping val="clustered"/>
        <c:varyColors val="0"/>
        <c:ser>
          <c:idx val="0"/>
          <c:order val="0"/>
          <c:invertIfNegative val="0"/>
          <c:cat>
            <c:strRef>
              <c:f>NEMs!$H$23:$N$23</c:f>
              <c:strCache>
                <c:ptCount val="7"/>
                <c:pt idx="0">
                  <c:v>2015</c:v>
                </c:pt>
                <c:pt idx="1">
                  <c:v>2016</c:v>
                </c:pt>
                <c:pt idx="2">
                  <c:v>2017</c:v>
                </c:pt>
                <c:pt idx="3">
                  <c:v>2018</c:v>
                </c:pt>
                <c:pt idx="4">
                  <c:v>2019</c:v>
                </c:pt>
                <c:pt idx="5">
                  <c:v>2020</c:v>
                </c:pt>
                <c:pt idx="6">
                  <c:v>2021E</c:v>
                </c:pt>
              </c:strCache>
            </c:strRef>
          </c:cat>
          <c:val>
            <c:numRef>
              <c:f>NEMs!$H$36:$N$36</c:f>
              <c:numCache>
                <c:formatCode>_("$"* #,##0_);_("$"* \(#,##0\);_("$"* "-"??_);_(@_)</c:formatCode>
                <c:ptCount val="7"/>
              </c:numCache>
            </c:numRef>
          </c:val>
          <c:extLst>
            <c:ext xmlns:c16="http://schemas.microsoft.com/office/drawing/2014/chart" uri="{C3380CC4-5D6E-409C-BE32-E72D297353CC}">
              <c16:uniqueId val="{00000000-4E53-444E-B10E-4968D65C6C1A}"/>
            </c:ext>
          </c:extLst>
        </c:ser>
        <c:dLbls>
          <c:showLegendKey val="0"/>
          <c:showVal val="0"/>
          <c:showCatName val="0"/>
          <c:showSerName val="0"/>
          <c:showPercent val="0"/>
          <c:showBubbleSize val="0"/>
        </c:dLbls>
        <c:gapWidth val="150"/>
        <c:axId val="136266112"/>
        <c:axId val="136267648"/>
      </c:barChart>
      <c:catAx>
        <c:axId val="136266112"/>
        <c:scaling>
          <c:orientation val="minMax"/>
        </c:scaling>
        <c:delete val="0"/>
        <c:axPos val="b"/>
        <c:numFmt formatCode="General" sourceLinked="1"/>
        <c:majorTickMark val="out"/>
        <c:minorTickMark val="none"/>
        <c:tickLblPos val="nextTo"/>
        <c:crossAx val="136267648"/>
        <c:crosses val="autoZero"/>
        <c:auto val="1"/>
        <c:lblAlgn val="ctr"/>
        <c:lblOffset val="100"/>
        <c:noMultiLvlLbl val="0"/>
      </c:catAx>
      <c:valAx>
        <c:axId val="136267648"/>
        <c:scaling>
          <c:orientation val="minMax"/>
        </c:scaling>
        <c:delete val="0"/>
        <c:axPos val="l"/>
        <c:majorGridlines/>
        <c:title>
          <c:tx>
            <c:rich>
              <a:bodyPr rot="-5400000" vert="horz"/>
              <a:lstStyle/>
              <a:p>
                <a:pPr>
                  <a:defRPr b="0"/>
                </a:pPr>
                <a:r>
                  <a:rPr lang="en-US" b="0"/>
                  <a:t>Revenues ($ mn)</a:t>
                </a:r>
              </a:p>
            </c:rich>
          </c:tx>
          <c:layout>
            <c:manualLayout>
              <c:xMode val="edge"/>
              <c:yMode val="edge"/>
              <c:x val="2.72643006025566E-2"/>
              <c:y val="0.32315111226779902"/>
            </c:manualLayout>
          </c:layout>
          <c:overlay val="0"/>
        </c:title>
        <c:numFmt formatCode="_(&quot;$&quot;* #,##0_);_(&quot;$&quot;* \(#,##0\);_(&quot;$&quot;* &quot;-&quot;??_);_(@_)" sourceLinked="1"/>
        <c:majorTickMark val="out"/>
        <c:minorTickMark val="none"/>
        <c:tickLblPos val="nextTo"/>
        <c:crossAx val="136266112"/>
        <c:crosses val="autoZero"/>
        <c:crossBetween val="between"/>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ZTE</a:t>
            </a:r>
          </a:p>
        </c:rich>
      </c:tx>
      <c:layout>
        <c:manualLayout>
          <c:xMode val="edge"/>
          <c:yMode val="edge"/>
          <c:x val="0.52946921150405202"/>
          <c:y val="1.959526771713074E-2"/>
        </c:manualLayout>
      </c:layout>
      <c:overlay val="0"/>
    </c:title>
    <c:autoTitleDeleted val="0"/>
    <c:plotArea>
      <c:layout>
        <c:manualLayout>
          <c:layoutTarget val="inner"/>
          <c:xMode val="edge"/>
          <c:yMode val="edge"/>
          <c:x val="0.31278968899837239"/>
          <c:y val="0.11648183251381931"/>
          <c:w val="0.61629490168477541"/>
          <c:h val="0.75927280924169283"/>
        </c:manualLayout>
      </c:layout>
      <c:barChart>
        <c:barDir val="col"/>
        <c:grouping val="clustered"/>
        <c:varyColors val="0"/>
        <c:ser>
          <c:idx val="0"/>
          <c:order val="0"/>
          <c:tx>
            <c:strRef>
              <c:f>NEMs!$B$68</c:f>
              <c:strCache>
                <c:ptCount val="1"/>
              </c:strCache>
            </c:strRef>
          </c:tx>
          <c:invertIfNegative val="0"/>
          <c:cat>
            <c:strRef>
              <c:f>NEMs!$H$23:$N$23</c:f>
              <c:strCache>
                <c:ptCount val="7"/>
                <c:pt idx="0">
                  <c:v>2015</c:v>
                </c:pt>
                <c:pt idx="1">
                  <c:v>2016</c:v>
                </c:pt>
                <c:pt idx="2">
                  <c:v>2017</c:v>
                </c:pt>
                <c:pt idx="3">
                  <c:v>2018</c:v>
                </c:pt>
                <c:pt idx="4">
                  <c:v>2019</c:v>
                </c:pt>
                <c:pt idx="5">
                  <c:v>2020</c:v>
                </c:pt>
                <c:pt idx="6">
                  <c:v>2021E</c:v>
                </c:pt>
              </c:strCache>
            </c:strRef>
          </c:cat>
          <c:val>
            <c:numRef>
              <c:f>NEMs!$H$37:$N$37</c:f>
              <c:numCache>
                <c:formatCode>_("$"* #,##0_);_("$"* \(#,##0\);_("$"* "-"??_);_(@_)</c:formatCode>
                <c:ptCount val="7"/>
              </c:numCache>
            </c:numRef>
          </c:val>
          <c:extLst>
            <c:ext xmlns:c16="http://schemas.microsoft.com/office/drawing/2014/chart" uri="{C3380CC4-5D6E-409C-BE32-E72D297353CC}">
              <c16:uniqueId val="{00000000-D4D9-894C-8E12-E23CEF71F938}"/>
            </c:ext>
          </c:extLst>
        </c:ser>
        <c:dLbls>
          <c:showLegendKey val="0"/>
          <c:showVal val="0"/>
          <c:showCatName val="0"/>
          <c:showSerName val="0"/>
          <c:showPercent val="0"/>
          <c:showBubbleSize val="0"/>
        </c:dLbls>
        <c:gapWidth val="150"/>
        <c:axId val="136304512"/>
        <c:axId val="136306048"/>
      </c:barChart>
      <c:catAx>
        <c:axId val="136304512"/>
        <c:scaling>
          <c:orientation val="minMax"/>
        </c:scaling>
        <c:delete val="0"/>
        <c:axPos val="b"/>
        <c:numFmt formatCode="General" sourceLinked="1"/>
        <c:majorTickMark val="out"/>
        <c:minorTickMark val="none"/>
        <c:tickLblPos val="nextTo"/>
        <c:txPr>
          <a:bodyPr/>
          <a:lstStyle/>
          <a:p>
            <a:pPr>
              <a:defRPr sz="1000"/>
            </a:pPr>
            <a:endParaRPr lang="en-US"/>
          </a:p>
        </c:txPr>
        <c:crossAx val="136306048"/>
        <c:crosses val="autoZero"/>
        <c:auto val="1"/>
        <c:lblAlgn val="ctr"/>
        <c:lblOffset val="100"/>
        <c:noMultiLvlLbl val="0"/>
      </c:catAx>
      <c:valAx>
        <c:axId val="136306048"/>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2.8543527031188154E-3"/>
              <c:y val="0.3618424023958668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136304512"/>
        <c:crosses val="autoZero"/>
        <c:crossBetween val="between"/>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Huawei</a:t>
            </a:r>
          </a:p>
        </c:rich>
      </c:tx>
      <c:overlay val="0"/>
    </c:title>
    <c:autoTitleDeleted val="0"/>
    <c:plotArea>
      <c:layout>
        <c:manualLayout>
          <c:layoutTarget val="inner"/>
          <c:xMode val="edge"/>
          <c:yMode val="edge"/>
          <c:x val="0.31278968899837239"/>
          <c:y val="0.11648183251381931"/>
          <c:w val="0.61629490168477541"/>
          <c:h val="0.75927280924169283"/>
        </c:manualLayout>
      </c:layout>
      <c:barChart>
        <c:barDir val="col"/>
        <c:grouping val="clustered"/>
        <c:varyColors val="0"/>
        <c:ser>
          <c:idx val="0"/>
          <c:order val="0"/>
          <c:tx>
            <c:strRef>
              <c:f>NEMs!$B$68</c:f>
              <c:strCache>
                <c:ptCount val="1"/>
              </c:strCache>
            </c:strRef>
          </c:tx>
          <c:invertIfNegative val="0"/>
          <c:cat>
            <c:strRef>
              <c:f>NEMs!$H$23:$N$23</c:f>
              <c:strCache>
                <c:ptCount val="7"/>
                <c:pt idx="0">
                  <c:v>2015</c:v>
                </c:pt>
                <c:pt idx="1">
                  <c:v>2016</c:v>
                </c:pt>
                <c:pt idx="2">
                  <c:v>2017</c:v>
                </c:pt>
                <c:pt idx="3">
                  <c:v>2018</c:v>
                </c:pt>
                <c:pt idx="4">
                  <c:v>2019</c:v>
                </c:pt>
                <c:pt idx="5">
                  <c:v>2020</c:v>
                </c:pt>
                <c:pt idx="6">
                  <c:v>2021E</c:v>
                </c:pt>
              </c:strCache>
            </c:strRef>
          </c:cat>
          <c:val>
            <c:numRef>
              <c:f>NEMs!$H$32:$N$32</c:f>
              <c:numCache>
                <c:formatCode>_("$"* #,##0_);_("$"* \(#,##0\);_("$"* "-"??_);_(@_)</c:formatCode>
                <c:ptCount val="7"/>
              </c:numCache>
            </c:numRef>
          </c:val>
          <c:extLst>
            <c:ext xmlns:c16="http://schemas.microsoft.com/office/drawing/2014/chart" uri="{C3380CC4-5D6E-409C-BE32-E72D297353CC}">
              <c16:uniqueId val="{00000000-2E2C-6A47-9B3C-1CE953658FDA}"/>
            </c:ext>
          </c:extLst>
        </c:ser>
        <c:dLbls>
          <c:showLegendKey val="0"/>
          <c:showVal val="0"/>
          <c:showCatName val="0"/>
          <c:showSerName val="0"/>
          <c:showPercent val="0"/>
          <c:showBubbleSize val="0"/>
        </c:dLbls>
        <c:gapWidth val="150"/>
        <c:axId val="136724480"/>
        <c:axId val="136726016"/>
      </c:barChart>
      <c:catAx>
        <c:axId val="136724480"/>
        <c:scaling>
          <c:orientation val="minMax"/>
        </c:scaling>
        <c:delete val="0"/>
        <c:axPos val="b"/>
        <c:numFmt formatCode="General" sourceLinked="1"/>
        <c:majorTickMark val="out"/>
        <c:minorTickMark val="none"/>
        <c:tickLblPos val="nextTo"/>
        <c:txPr>
          <a:bodyPr/>
          <a:lstStyle/>
          <a:p>
            <a:pPr>
              <a:defRPr sz="1000"/>
            </a:pPr>
            <a:endParaRPr lang="en-US"/>
          </a:p>
        </c:txPr>
        <c:crossAx val="136726016"/>
        <c:crosses val="autoZero"/>
        <c:auto val="1"/>
        <c:lblAlgn val="ctr"/>
        <c:lblOffset val="100"/>
        <c:noMultiLvlLbl val="0"/>
      </c:catAx>
      <c:valAx>
        <c:axId val="136726016"/>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2.8543527031188154E-3"/>
              <c:y val="0.3618424023958668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136724480"/>
        <c:crosses val="autoZero"/>
        <c:crossBetween val="between"/>
      </c:valAx>
    </c:plotArea>
    <c:plotVisOnly val="1"/>
    <c:dispBlanksAs val="gap"/>
    <c:showDLblsOverMax val="0"/>
  </c:chart>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FiberHome</a:t>
            </a:r>
          </a:p>
        </c:rich>
      </c:tx>
      <c:overlay val="0"/>
    </c:title>
    <c:autoTitleDeleted val="0"/>
    <c:plotArea>
      <c:layout>
        <c:manualLayout>
          <c:layoutTarget val="inner"/>
          <c:xMode val="edge"/>
          <c:yMode val="edge"/>
          <c:x val="0.2323877655996518"/>
          <c:y val="0.11648183251381931"/>
          <c:w val="0.69669702844933323"/>
          <c:h val="0.75927280924169283"/>
        </c:manualLayout>
      </c:layout>
      <c:barChart>
        <c:barDir val="col"/>
        <c:grouping val="clustered"/>
        <c:varyColors val="0"/>
        <c:ser>
          <c:idx val="0"/>
          <c:order val="0"/>
          <c:tx>
            <c:strRef>
              <c:f>NEMs!$B$68</c:f>
              <c:strCache>
                <c:ptCount val="1"/>
              </c:strCache>
            </c:strRef>
          </c:tx>
          <c:invertIfNegative val="0"/>
          <c:cat>
            <c:strRef>
              <c:f>NEMs!$H$23:$N$23</c:f>
              <c:strCache>
                <c:ptCount val="7"/>
                <c:pt idx="0">
                  <c:v>2015</c:v>
                </c:pt>
                <c:pt idx="1">
                  <c:v>2016</c:v>
                </c:pt>
                <c:pt idx="2">
                  <c:v>2017</c:v>
                </c:pt>
                <c:pt idx="3">
                  <c:v>2018</c:v>
                </c:pt>
                <c:pt idx="4">
                  <c:v>2019</c:v>
                </c:pt>
                <c:pt idx="5">
                  <c:v>2020</c:v>
                </c:pt>
                <c:pt idx="6">
                  <c:v>2021E</c:v>
                </c:pt>
              </c:strCache>
            </c:strRef>
          </c:cat>
          <c:val>
            <c:numRef>
              <c:f>NEMs!$H$29:$N$29</c:f>
              <c:numCache>
                <c:formatCode>_("$"* #,##0_);_("$"* \(#,##0\);_("$"* "-"??_);_(@_)</c:formatCode>
                <c:ptCount val="7"/>
              </c:numCache>
            </c:numRef>
          </c:val>
          <c:extLst>
            <c:ext xmlns:c16="http://schemas.microsoft.com/office/drawing/2014/chart" uri="{C3380CC4-5D6E-409C-BE32-E72D297353CC}">
              <c16:uniqueId val="{00000000-7C3C-DA46-8B29-3629D224F7E7}"/>
            </c:ext>
          </c:extLst>
        </c:ser>
        <c:dLbls>
          <c:showLegendKey val="0"/>
          <c:showVal val="0"/>
          <c:showCatName val="0"/>
          <c:showSerName val="0"/>
          <c:showPercent val="0"/>
          <c:showBubbleSize val="0"/>
        </c:dLbls>
        <c:gapWidth val="150"/>
        <c:axId val="136755072"/>
        <c:axId val="136756608"/>
      </c:barChart>
      <c:catAx>
        <c:axId val="136755072"/>
        <c:scaling>
          <c:orientation val="minMax"/>
        </c:scaling>
        <c:delete val="0"/>
        <c:axPos val="b"/>
        <c:numFmt formatCode="General" sourceLinked="1"/>
        <c:majorTickMark val="out"/>
        <c:minorTickMark val="none"/>
        <c:tickLblPos val="nextTo"/>
        <c:txPr>
          <a:bodyPr/>
          <a:lstStyle/>
          <a:p>
            <a:pPr>
              <a:defRPr sz="1000"/>
            </a:pPr>
            <a:endParaRPr lang="en-US"/>
          </a:p>
        </c:txPr>
        <c:crossAx val="136756608"/>
        <c:crosses val="autoZero"/>
        <c:auto val="1"/>
        <c:lblAlgn val="ctr"/>
        <c:lblOffset val="100"/>
        <c:noMultiLvlLbl val="0"/>
      </c:catAx>
      <c:valAx>
        <c:axId val="136756608"/>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2.8543527031188154E-3"/>
              <c:y val="0.3618424023958668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136755072"/>
        <c:crosses val="autoZero"/>
        <c:crossBetween val="between"/>
      </c:valAx>
    </c:plotArea>
    <c:plotVisOnly val="1"/>
    <c:dispBlanksAs val="gap"/>
    <c:showDLblsOverMax val="0"/>
  </c:chart>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52308672651179"/>
          <c:y val="4.1139495339340602E-2"/>
          <c:w val="0.79869475526615019"/>
          <c:h val="0.86603361370036602"/>
        </c:manualLayout>
      </c:layout>
      <c:barChart>
        <c:barDir val="col"/>
        <c:grouping val="clustered"/>
        <c:varyColors val="0"/>
        <c:ser>
          <c:idx val="0"/>
          <c:order val="0"/>
          <c:tx>
            <c:strRef>
              <c:f>NEMs!$B$34</c:f>
              <c:strCache>
                <c:ptCount val="1"/>
                <c:pt idx="0">
                  <c:v>Inspur</c:v>
                </c:pt>
              </c:strCache>
            </c:strRef>
          </c:tx>
          <c:invertIfNegative val="0"/>
          <c:cat>
            <c:strRef>
              <c:f>NEMs!$C$23:$N$23</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NEMs!$C$34:$N$34</c:f>
              <c:numCache>
                <c:formatCode>_("$"* #,##0_);_("$"* \(#,##0\);_("$"* "-"??_);_(@_)</c:formatCode>
                <c:ptCount val="12"/>
                <c:pt idx="0">
                  <c:v>159.46888674376706</c:v>
                </c:pt>
                <c:pt idx="1">
                  <c:v>190.46858458663928</c:v>
                </c:pt>
                <c:pt idx="2">
                  <c:v>451.59142784681717</c:v>
                </c:pt>
                <c:pt idx="3">
                  <c:v>687.10858072387146</c:v>
                </c:pt>
              </c:numCache>
            </c:numRef>
          </c:val>
          <c:extLst>
            <c:ext xmlns:c16="http://schemas.microsoft.com/office/drawing/2014/chart" uri="{C3380CC4-5D6E-409C-BE32-E72D297353CC}">
              <c16:uniqueId val="{00000000-28FC-C74D-BA74-6D744AFE8B33}"/>
            </c:ext>
          </c:extLst>
        </c:ser>
        <c:ser>
          <c:idx val="1"/>
          <c:order val="1"/>
          <c:tx>
            <c:strRef>
              <c:f>NEMs!$B$30</c:f>
              <c:strCache>
                <c:ptCount val="1"/>
                <c:pt idx="0">
                  <c:v>H3C</c:v>
                </c:pt>
              </c:strCache>
            </c:strRef>
          </c:tx>
          <c:invertIfNegative val="0"/>
          <c:cat>
            <c:strRef>
              <c:f>NEMs!$C$23:$N$23</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NEMs!$C$30:$N$30</c:f>
              <c:numCache>
                <c:formatCode>_("$"* #,##0_);_("$"* \(#,##0\);_("$"* "-"??_);_(@_)</c:formatCode>
                <c:ptCount val="12"/>
                <c:pt idx="0">
                  <c:v>642.59618007016593</c:v>
                </c:pt>
                <c:pt idx="1">
                  <c:v>821.03854588644595</c:v>
                </c:pt>
                <c:pt idx="2">
                  <c:v>1035.6961704286077</c:v>
                </c:pt>
                <c:pt idx="3">
                  <c:v>1385.9292395282635</c:v>
                </c:pt>
              </c:numCache>
            </c:numRef>
          </c:val>
          <c:extLst>
            <c:ext xmlns:c16="http://schemas.microsoft.com/office/drawing/2014/chart" uri="{C3380CC4-5D6E-409C-BE32-E72D297353CC}">
              <c16:uniqueId val="{00000001-28FC-C74D-BA74-6D744AFE8B33}"/>
            </c:ext>
          </c:extLst>
        </c:ser>
        <c:dLbls>
          <c:showLegendKey val="0"/>
          <c:showVal val="0"/>
          <c:showCatName val="0"/>
          <c:showSerName val="0"/>
          <c:showPercent val="0"/>
          <c:showBubbleSize val="0"/>
        </c:dLbls>
        <c:gapWidth val="150"/>
        <c:axId val="136787072"/>
        <c:axId val="136788608"/>
      </c:barChart>
      <c:catAx>
        <c:axId val="136787072"/>
        <c:scaling>
          <c:orientation val="minMax"/>
        </c:scaling>
        <c:delete val="0"/>
        <c:axPos val="b"/>
        <c:numFmt formatCode="General" sourceLinked="1"/>
        <c:majorTickMark val="out"/>
        <c:minorTickMark val="none"/>
        <c:tickLblPos val="nextTo"/>
        <c:crossAx val="136788608"/>
        <c:crosses val="autoZero"/>
        <c:auto val="1"/>
        <c:lblAlgn val="ctr"/>
        <c:lblOffset val="100"/>
        <c:noMultiLvlLbl val="0"/>
      </c:catAx>
      <c:valAx>
        <c:axId val="136788608"/>
        <c:scaling>
          <c:orientation val="minMax"/>
        </c:scaling>
        <c:delete val="0"/>
        <c:axPos val="l"/>
        <c:majorGridlines/>
        <c:title>
          <c:tx>
            <c:rich>
              <a:bodyPr rot="-5400000" vert="horz"/>
              <a:lstStyle/>
              <a:p>
                <a:pPr>
                  <a:defRPr b="0"/>
                </a:pPr>
                <a:r>
                  <a:rPr lang="en-US" b="0"/>
                  <a:t>Revenues ($ mn)</a:t>
                </a:r>
              </a:p>
            </c:rich>
          </c:tx>
          <c:layout>
            <c:manualLayout>
              <c:xMode val="edge"/>
              <c:yMode val="edge"/>
              <c:x val="2.72643006025566E-2"/>
              <c:y val="0.32315111226779902"/>
            </c:manualLayout>
          </c:layout>
          <c:overlay val="0"/>
        </c:title>
        <c:numFmt formatCode="_(&quot;$&quot;* #,##0_);_(&quot;$&quot;* \(#,##0\);_(&quot;$&quot;* &quot;-&quot;??_);_(@_)" sourceLinked="1"/>
        <c:majorTickMark val="out"/>
        <c:minorTickMark val="none"/>
        <c:tickLblPos val="nextTo"/>
        <c:crossAx val="136787072"/>
        <c:crosses val="autoZero"/>
        <c:crossBetween val="between"/>
      </c:valAx>
    </c:plotArea>
    <c:legend>
      <c:legendPos val="r"/>
      <c:layout>
        <c:manualLayout>
          <c:xMode val="edge"/>
          <c:yMode val="edge"/>
          <c:x val="0.23541693202230854"/>
          <c:y val="0.11979541641460616"/>
          <c:w val="0.17764257708839434"/>
          <c:h val="0.25879515706939327"/>
        </c:manualLayout>
      </c:layout>
      <c:overlay val="0"/>
      <c:spPr>
        <a:solidFill>
          <a:schemeClr val="bg1"/>
        </a:solidFill>
        <a:ln>
          <a:solidFill>
            <a:schemeClr val="tx1">
              <a:lumMod val="65000"/>
              <a:lumOff val="35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49274082570811"/>
          <c:y val="7.6230369540221499E-2"/>
          <c:w val="0.75155036658699026"/>
          <c:h val="0.82234808249884661"/>
        </c:manualLayout>
      </c:layout>
      <c:barChart>
        <c:barDir val="col"/>
        <c:grouping val="clustered"/>
        <c:varyColors val="0"/>
        <c:ser>
          <c:idx val="0"/>
          <c:order val="0"/>
          <c:tx>
            <c:strRef>
              <c:f>NEMs!$B$68</c:f>
              <c:strCache>
                <c:ptCount val="1"/>
              </c:strCache>
            </c:strRef>
          </c:tx>
          <c:invertIfNegative val="0"/>
          <c:cat>
            <c:strRef>
              <c:f>NEMs!$C$23:$N$23</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NEMs!$C$33:$N$33</c:f>
              <c:numCache>
                <c:formatCode>_("$"* #,##0_);_("$"* \(#,##0\);_("$"* "-"??_);_(@_)</c:formatCode>
                <c:ptCount val="12"/>
                <c:pt idx="0">
                  <c:v>21505.5</c:v>
                </c:pt>
                <c:pt idx="1">
                  <c:v>23197.4025</c:v>
                </c:pt>
                <c:pt idx="2">
                  <c:v>25326.712600000003</c:v>
                </c:pt>
                <c:pt idx="3">
                  <c:v>26875.036799999998</c:v>
                </c:pt>
              </c:numCache>
            </c:numRef>
          </c:val>
          <c:extLst>
            <c:ext xmlns:c16="http://schemas.microsoft.com/office/drawing/2014/chart" uri="{C3380CC4-5D6E-409C-BE32-E72D297353CC}">
              <c16:uniqueId val="{00000000-3218-0045-835A-FA817A86E1C8}"/>
            </c:ext>
          </c:extLst>
        </c:ser>
        <c:dLbls>
          <c:showLegendKey val="0"/>
          <c:showVal val="0"/>
          <c:showCatName val="0"/>
          <c:showSerName val="0"/>
          <c:showPercent val="0"/>
          <c:showBubbleSize val="0"/>
        </c:dLbls>
        <c:gapWidth val="150"/>
        <c:axId val="136817664"/>
        <c:axId val="136831744"/>
      </c:barChart>
      <c:catAx>
        <c:axId val="136817664"/>
        <c:scaling>
          <c:orientation val="minMax"/>
        </c:scaling>
        <c:delete val="0"/>
        <c:axPos val="b"/>
        <c:numFmt formatCode="General" sourceLinked="1"/>
        <c:majorTickMark val="out"/>
        <c:minorTickMark val="none"/>
        <c:tickLblPos val="nextTo"/>
        <c:txPr>
          <a:bodyPr/>
          <a:lstStyle/>
          <a:p>
            <a:pPr>
              <a:defRPr sz="1000"/>
            </a:pPr>
            <a:endParaRPr lang="en-US"/>
          </a:p>
        </c:txPr>
        <c:crossAx val="136831744"/>
        <c:crosses val="autoZero"/>
        <c:auto val="1"/>
        <c:lblAlgn val="ctr"/>
        <c:lblOffset val="100"/>
        <c:noMultiLvlLbl val="0"/>
      </c:catAx>
      <c:valAx>
        <c:axId val="136831744"/>
        <c:scaling>
          <c:orientation val="minMax"/>
        </c:scaling>
        <c:delete val="0"/>
        <c:axPos val="l"/>
        <c:majorGridlines/>
        <c:title>
          <c:tx>
            <c:rich>
              <a:bodyPr rot="-5400000" vert="horz"/>
              <a:lstStyle/>
              <a:p>
                <a:pPr>
                  <a:defRPr sz="1100" b="0"/>
                </a:pPr>
                <a:r>
                  <a:rPr lang="en-US" sz="1100" b="0"/>
                  <a:t>Revenues ($ mn)</a:t>
                </a:r>
              </a:p>
            </c:rich>
          </c:tx>
          <c:layout>
            <c:manualLayout>
              <c:xMode val="edge"/>
              <c:yMode val="edge"/>
              <c:x val="2.5200691732951908E-2"/>
              <c:y val="0.36855107957015015"/>
            </c:manualLayout>
          </c:layout>
          <c:overlay val="0"/>
        </c:title>
        <c:numFmt formatCode="_(&quot;$&quot;* #,##0_);_(&quot;$&quot;* \(#,##0\);_(&quot;$&quot;* &quot;-&quot;??_);_(@_)" sourceLinked="1"/>
        <c:majorTickMark val="out"/>
        <c:minorTickMark val="none"/>
        <c:tickLblPos val="nextTo"/>
        <c:txPr>
          <a:bodyPr/>
          <a:lstStyle/>
          <a:p>
            <a:pPr>
              <a:defRPr sz="1000"/>
            </a:pPr>
            <a:endParaRPr lang="en-US"/>
          </a:p>
        </c:txPr>
        <c:crossAx val="136817664"/>
        <c:crosses val="autoZero"/>
        <c:crossBetween val="between"/>
      </c:valAx>
    </c:plotArea>
    <c:plotVisOnly val="1"/>
    <c:dispBlanksAs val="gap"/>
    <c:showDLblsOverMax val="0"/>
  </c:chart>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8333168104409128"/>
          <c:y val="0.11659922717993582"/>
          <c:w val="0.78611256849083788"/>
          <c:h val="0.76742089530475355"/>
        </c:manualLayout>
      </c:layout>
      <c:lineChart>
        <c:grouping val="standard"/>
        <c:varyColors val="0"/>
        <c:ser>
          <c:idx val="0"/>
          <c:order val="0"/>
          <c:tx>
            <c:v>China</c:v>
          </c:tx>
          <c:cat>
            <c:numLit>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Lit>
          </c:cat>
          <c:val>
            <c:numLit>
              <c:formatCode>General</c:formatCode>
              <c:ptCount val="12"/>
              <c:pt idx="0">
                <c:v>59038</c:v>
              </c:pt>
              <c:pt idx="1">
                <c:v>62143</c:v>
              </c:pt>
              <c:pt idx="2">
                <c:v>65565</c:v>
              </c:pt>
              <c:pt idx="3">
                <c:v>73579</c:v>
              </c:pt>
              <c:pt idx="4">
                <c:v>82785</c:v>
              </c:pt>
              <c:pt idx="5">
                <c:v>108881</c:v>
              </c:pt>
              <c:pt idx="6">
                <c:v>167690</c:v>
              </c:pt>
              <c:pt idx="7">
                <c:v>236512</c:v>
              </c:pt>
              <c:pt idx="8">
                <c:v>312532</c:v>
              </c:pt>
              <c:pt idx="9">
                <c:v>372162</c:v>
              </c:pt>
              <c:pt idx="10">
                <c:v>506733</c:v>
              </c:pt>
              <c:pt idx="11">
                <c:v>584910</c:v>
              </c:pt>
            </c:numLit>
          </c:val>
          <c:smooth val="0"/>
          <c:extLst>
            <c:ext xmlns:c16="http://schemas.microsoft.com/office/drawing/2014/chart" uri="{C3380CC4-5D6E-409C-BE32-E72D297353CC}">
              <c16:uniqueId val="{00000000-76A9-B949-B854-CAA9AF783EF6}"/>
            </c:ext>
          </c:extLst>
        </c:ser>
        <c:dLbls>
          <c:showLegendKey val="0"/>
          <c:showVal val="0"/>
          <c:showCatName val="0"/>
          <c:showSerName val="0"/>
          <c:showPercent val="0"/>
          <c:showBubbleSize val="0"/>
        </c:dLbls>
        <c:marker val="1"/>
        <c:smooth val="0"/>
        <c:axId val="136398720"/>
        <c:axId val="136400256"/>
      </c:lineChart>
      <c:catAx>
        <c:axId val="136398720"/>
        <c:scaling>
          <c:orientation val="minMax"/>
        </c:scaling>
        <c:delete val="0"/>
        <c:axPos val="b"/>
        <c:numFmt formatCode="General" sourceLinked="1"/>
        <c:majorTickMark val="out"/>
        <c:minorTickMark val="none"/>
        <c:tickLblPos val="nextTo"/>
        <c:crossAx val="136400256"/>
        <c:crosses val="autoZero"/>
        <c:auto val="1"/>
        <c:lblAlgn val="ctr"/>
        <c:lblOffset val="100"/>
        <c:noMultiLvlLbl val="0"/>
      </c:catAx>
      <c:valAx>
        <c:axId val="136400256"/>
        <c:scaling>
          <c:orientation val="minMax"/>
        </c:scaling>
        <c:delete val="0"/>
        <c:axPos val="l"/>
        <c:majorGridlines/>
        <c:title>
          <c:tx>
            <c:rich>
              <a:bodyPr rot="-5400000" vert="horz"/>
              <a:lstStyle/>
              <a:p>
                <a:pPr>
                  <a:defRPr/>
                </a:pPr>
                <a:r>
                  <a:rPr lang="en-US"/>
                  <a:t>Annual sales (RMB millions)</a:t>
                </a:r>
              </a:p>
            </c:rich>
          </c:tx>
          <c:layout>
            <c:manualLayout>
              <c:xMode val="edge"/>
              <c:yMode val="edge"/>
              <c:x val="1.2706315016702108E-2"/>
              <c:y val="0.19563356663750364"/>
            </c:manualLayout>
          </c:layout>
          <c:overlay val="0"/>
        </c:title>
        <c:numFmt formatCode="[$¥-804]#,##0" sourceLinked="0"/>
        <c:majorTickMark val="out"/>
        <c:minorTickMark val="none"/>
        <c:tickLblPos val="nextTo"/>
        <c:crossAx val="136398720"/>
        <c:crosses val="autoZero"/>
        <c:crossBetween val="between"/>
      </c:valAx>
    </c:plotArea>
    <c:legend>
      <c:legendPos val="t"/>
      <c:layout>
        <c:manualLayout>
          <c:xMode val="edge"/>
          <c:yMode val="edge"/>
          <c:x val="0.38649125109361337"/>
          <c:y val="2.7777777777777776E-2"/>
          <c:w val="0.36035083114610672"/>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Top 5 Chinese OC makers</a:t>
            </a:r>
          </a:p>
        </c:rich>
      </c:tx>
      <c:overlay val="1"/>
    </c:title>
    <c:autoTitleDeleted val="0"/>
    <c:plotArea>
      <c:layout>
        <c:manualLayout>
          <c:layoutTarget val="inner"/>
          <c:xMode val="edge"/>
          <c:yMode val="edge"/>
          <c:x val="0.113698907039605"/>
          <c:y val="0.154665558026505"/>
          <c:w val="0.86839064519920095"/>
          <c:h val="0.71409705913212096"/>
        </c:manualLayout>
      </c:layout>
      <c:lineChart>
        <c:grouping val="standard"/>
        <c:varyColors val="0"/>
        <c:ser>
          <c:idx val="2"/>
          <c:order val="0"/>
          <c:tx>
            <c:strRef>
              <c:f>'OC vendors'!$B$26</c:f>
              <c:strCache>
                <c:ptCount val="1"/>
                <c:pt idx="0">
                  <c:v>Accelink</c:v>
                </c:pt>
              </c:strCache>
            </c:strRef>
          </c:tx>
          <c:spPr>
            <a:effectLst/>
          </c:spPr>
          <c:marker>
            <c:symbol val="none"/>
          </c:marker>
          <c:cat>
            <c:strRef>
              <c:f>'OC vendors'!$C$25:$N$25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'OC vendors'!$C$26:$N$26</c:f>
              <c:numCache>
                <c:formatCode>"$"#,##0_);[Red]\("$"#,##0\)</c:formatCode>
                <c:ptCount val="12"/>
                <c:pt idx="0">
                  <c:v>134.80454589121558</c:v>
                </c:pt>
                <c:pt idx="1">
                  <c:v>166.59442961225994</c:v>
                </c:pt>
                <c:pt idx="2">
                  <c:v>332.8528</c:v>
                </c:pt>
                <c:pt idx="3">
                  <c:v>346.55445000000003</c:v>
                </c:pt>
              </c:numCache>
            </c:numRef>
          </c:val>
          <c:smooth val="0"/>
          <c:extLst>
            <c:ext xmlns:c16="http://schemas.microsoft.com/office/drawing/2014/chart" uri="{C3380CC4-5D6E-409C-BE32-E72D297353CC}">
              <c16:uniqueId val="{00000002-378B-B34E-815C-0AFF278E12D3}"/>
            </c:ext>
          </c:extLst>
        </c:ser>
        <c:ser>
          <c:idx val="0"/>
          <c:order val="1"/>
          <c:tx>
            <c:strRef>
              <c:f>'OC vendors'!$B$32</c:f>
              <c:strCache>
                <c:ptCount val="1"/>
                <c:pt idx="0">
                  <c:v>Innolight</c:v>
                </c:pt>
              </c:strCache>
            </c:strRef>
          </c:tx>
          <c:spPr>
            <a:effectLst/>
          </c:spPr>
          <c:marker>
            <c:symbol val="none"/>
          </c:marker>
          <c:cat>
            <c:strRef>
              <c:f>'OC vendors'!$C$25:$N$25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'OC vendors'!$C$32:$N$32</c:f>
              <c:numCache>
                <c:formatCode>"$"#,##0</c:formatCode>
                <c:ptCount val="12"/>
                <c:pt idx="0">
                  <c:v>0</c:v>
                </c:pt>
                <c:pt idx="1">
                  <c:v>0</c:v>
                </c:pt>
                <c:pt idx="2">
                  <c:v>25.839310000000001</c:v>
                </c:pt>
                <c:pt idx="3">
                  <c:v>71.819999999999993</c:v>
                </c:pt>
              </c:numCache>
            </c:numRef>
          </c:val>
          <c:smooth val="0"/>
          <c:extLst>
            <c:ext xmlns:c16="http://schemas.microsoft.com/office/drawing/2014/chart" uri="{C3380CC4-5D6E-409C-BE32-E72D297353CC}">
              <c16:uniqueId val="{00000000-378B-B34E-815C-0AFF278E12D3}"/>
            </c:ext>
          </c:extLst>
        </c:ser>
        <c:ser>
          <c:idx val="1"/>
          <c:order val="2"/>
          <c:tx>
            <c:strRef>
              <c:f>'OC vendors'!$B$31</c:f>
              <c:strCache>
                <c:ptCount val="1"/>
                <c:pt idx="0">
                  <c:v>Hi-Sense</c:v>
                </c:pt>
              </c:strCache>
            </c:strRef>
          </c:tx>
          <c:spPr>
            <a:effectLst/>
          </c:spPr>
          <c:marker>
            <c:symbol val="none"/>
          </c:marker>
          <c:cat>
            <c:strRef>
              <c:f>'OC vendors'!$C$25:$N$25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'OC vendors'!$C$31:$N$31</c:f>
              <c:numCache>
                <c:formatCode>"$"#,##0</c:formatCode>
                <c:ptCount val="12"/>
                <c:pt idx="0">
                  <c:v>53</c:v>
                </c:pt>
                <c:pt idx="1">
                  <c:v>154.959</c:v>
                </c:pt>
                <c:pt idx="2">
                  <c:v>197.804</c:v>
                </c:pt>
                <c:pt idx="3">
                  <c:v>164.90269999999998</c:v>
                </c:pt>
              </c:numCache>
            </c:numRef>
          </c:val>
          <c:smooth val="0"/>
          <c:extLst>
            <c:ext xmlns:c16="http://schemas.microsoft.com/office/drawing/2014/chart" uri="{C3380CC4-5D6E-409C-BE32-E72D297353CC}">
              <c16:uniqueId val="{00000001-378B-B34E-815C-0AFF278E12D3}"/>
            </c:ext>
          </c:extLst>
        </c:ser>
        <c:ser>
          <c:idx val="3"/>
          <c:order val="3"/>
          <c:tx>
            <c:strRef>
              <c:f>'OC vendors'!$B$33</c:f>
              <c:strCache>
                <c:ptCount val="1"/>
                <c:pt idx="0">
                  <c:v>O-Net</c:v>
                </c:pt>
              </c:strCache>
            </c:strRef>
          </c:tx>
          <c:marker>
            <c:symbol val="none"/>
          </c:marker>
          <c:cat>
            <c:strRef>
              <c:f>'OC vendors'!$C$25:$N$25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'OC vendors'!$C$33:$M$33</c:f>
              <c:numCache>
                <c:formatCode>"$"#,##0_);[Red]\("$"#,##0\)</c:formatCode>
                <c:ptCount val="11"/>
                <c:pt idx="0">
                  <c:v>85.033501542229033</c:v>
                </c:pt>
                <c:pt idx="1">
                  <c:v>85.936653610212588</c:v>
                </c:pt>
                <c:pt idx="2">
                  <c:v>93.758395750453843</c:v>
                </c:pt>
                <c:pt idx="3">
                  <c:v>85.287225464493133</c:v>
                </c:pt>
              </c:numCache>
            </c:numRef>
          </c:val>
          <c:smooth val="0"/>
          <c:extLst>
            <c:ext xmlns:c16="http://schemas.microsoft.com/office/drawing/2014/chart" uri="{C3380CC4-5D6E-409C-BE32-E72D297353CC}">
              <c16:uniqueId val="{00000003-378B-B34E-815C-0AFF278E12D3}"/>
            </c:ext>
          </c:extLst>
        </c:ser>
        <c:ser>
          <c:idx val="4"/>
          <c:order val="4"/>
          <c:tx>
            <c:strRef>
              <c:f>'OC vendors'!$B$29</c:f>
              <c:strCache>
                <c:ptCount val="1"/>
                <c:pt idx="0">
                  <c:v>HG Tech</c:v>
                </c:pt>
              </c:strCache>
            </c:strRef>
          </c:tx>
          <c:marker>
            <c:symbol val="none"/>
          </c:marker>
          <c:cat>
            <c:strRef>
              <c:f>'OC vendors'!$C$25:$N$25</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2021E</c:v>
                </c:pt>
              </c:strCache>
            </c:strRef>
          </c:cat>
          <c:val>
            <c:numRef>
              <c:f>'OC vendors'!$C$29:$N$29</c:f>
              <c:numCache>
                <c:formatCode>"$"#,##0</c:formatCode>
                <c:ptCount val="12"/>
                <c:pt idx="0">
                  <c:v>63</c:v>
                </c:pt>
                <c:pt idx="1">
                  <c:v>71.352008850000004</c:v>
                </c:pt>
                <c:pt idx="2">
                  <c:v>99.239539200060008</c:v>
                </c:pt>
                <c:pt idx="3">
                  <c:v>74.949073686568298</c:v>
                </c:pt>
              </c:numCache>
            </c:numRef>
          </c:val>
          <c:smooth val="0"/>
          <c:extLst>
            <c:ext xmlns:c16="http://schemas.microsoft.com/office/drawing/2014/chart" uri="{C3380CC4-5D6E-409C-BE32-E72D297353CC}">
              <c16:uniqueId val="{00000004-378B-B34E-815C-0AFF278E12D3}"/>
            </c:ext>
          </c:extLst>
        </c:ser>
        <c:dLbls>
          <c:showLegendKey val="0"/>
          <c:showVal val="0"/>
          <c:showCatName val="0"/>
          <c:showSerName val="0"/>
          <c:showPercent val="0"/>
          <c:showBubbleSize val="0"/>
        </c:dLbls>
        <c:smooth val="0"/>
        <c:axId val="123229312"/>
        <c:axId val="123230848"/>
      </c:lineChart>
      <c:catAx>
        <c:axId val="12322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230848"/>
        <c:crosses val="autoZero"/>
        <c:auto val="1"/>
        <c:lblAlgn val="ctr"/>
        <c:lblOffset val="100"/>
        <c:noMultiLvlLbl val="0"/>
      </c:catAx>
      <c:valAx>
        <c:axId val="12323084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229312"/>
        <c:crosses val="autoZero"/>
        <c:crossBetween val="between"/>
      </c:valAx>
      <c:spPr>
        <a:noFill/>
        <a:ln>
          <a:noFill/>
        </a:ln>
        <a:effectLst/>
      </c:spPr>
    </c:plotArea>
    <c:legend>
      <c:legendPos val="t"/>
      <c:layout>
        <c:manualLayout>
          <c:xMode val="edge"/>
          <c:yMode val="edge"/>
          <c:x val="0.121641791044776"/>
          <c:y val="0.16030053194216901"/>
          <c:w val="0.27313432835820894"/>
          <c:h val="0.370069397823794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8" Type="http://schemas.openxmlformats.org/officeDocument/2006/relationships/chart" Target="../charts/chart66.xml"/><Relationship Id="rId13" Type="http://schemas.openxmlformats.org/officeDocument/2006/relationships/chart" Target="../charts/chart71.xml"/><Relationship Id="rId3" Type="http://schemas.openxmlformats.org/officeDocument/2006/relationships/chart" Target="../charts/chart61.xml"/><Relationship Id="rId7" Type="http://schemas.openxmlformats.org/officeDocument/2006/relationships/chart" Target="../charts/chart65.xml"/><Relationship Id="rId12" Type="http://schemas.openxmlformats.org/officeDocument/2006/relationships/chart" Target="../charts/chart70.xml"/><Relationship Id="rId2" Type="http://schemas.openxmlformats.org/officeDocument/2006/relationships/chart" Target="../charts/chart60.xml"/><Relationship Id="rId1" Type="http://schemas.openxmlformats.org/officeDocument/2006/relationships/chart" Target="../charts/chart59.xml"/><Relationship Id="rId6" Type="http://schemas.openxmlformats.org/officeDocument/2006/relationships/chart" Target="../charts/chart64.xml"/><Relationship Id="rId11" Type="http://schemas.openxmlformats.org/officeDocument/2006/relationships/chart" Target="../charts/chart69.xml"/><Relationship Id="rId5" Type="http://schemas.openxmlformats.org/officeDocument/2006/relationships/chart" Target="../charts/chart63.xml"/><Relationship Id="rId15" Type="http://schemas.openxmlformats.org/officeDocument/2006/relationships/image" Target="../media/image1.png"/><Relationship Id="rId10" Type="http://schemas.openxmlformats.org/officeDocument/2006/relationships/chart" Target="../charts/chart68.xml"/><Relationship Id="rId4" Type="http://schemas.openxmlformats.org/officeDocument/2006/relationships/chart" Target="../charts/chart62.xml"/><Relationship Id="rId9" Type="http://schemas.openxmlformats.org/officeDocument/2006/relationships/chart" Target="../charts/chart67.xml"/><Relationship Id="rId14" Type="http://schemas.openxmlformats.org/officeDocument/2006/relationships/chart" Target="../charts/chart72.xml"/></Relationships>
</file>

<file path=xl/drawings/_rels/drawing16.xml.rels><?xml version="1.0" encoding="UTF-8" standalone="yes"?>
<Relationships xmlns="http://schemas.openxmlformats.org/package/2006/relationships"><Relationship Id="rId8" Type="http://schemas.openxmlformats.org/officeDocument/2006/relationships/chart" Target="../charts/chart80.xml"/><Relationship Id="rId3" Type="http://schemas.openxmlformats.org/officeDocument/2006/relationships/chart" Target="../charts/chart75.xml"/><Relationship Id="rId7" Type="http://schemas.openxmlformats.org/officeDocument/2006/relationships/chart" Target="../charts/chart79.xml"/><Relationship Id="rId12" Type="http://schemas.openxmlformats.org/officeDocument/2006/relationships/image" Target="../media/image1.png"/><Relationship Id="rId2" Type="http://schemas.openxmlformats.org/officeDocument/2006/relationships/chart" Target="../charts/chart74.xml"/><Relationship Id="rId1" Type="http://schemas.openxmlformats.org/officeDocument/2006/relationships/chart" Target="../charts/chart73.xml"/><Relationship Id="rId6" Type="http://schemas.openxmlformats.org/officeDocument/2006/relationships/chart" Target="../charts/chart78.xml"/><Relationship Id="rId11" Type="http://schemas.openxmlformats.org/officeDocument/2006/relationships/chart" Target="../charts/chart83.xml"/><Relationship Id="rId5" Type="http://schemas.openxmlformats.org/officeDocument/2006/relationships/chart" Target="../charts/chart77.xml"/><Relationship Id="rId10" Type="http://schemas.openxmlformats.org/officeDocument/2006/relationships/chart" Target="../charts/chart82.xml"/><Relationship Id="rId4" Type="http://schemas.openxmlformats.org/officeDocument/2006/relationships/chart" Target="../charts/chart76.xml"/><Relationship Id="rId9" Type="http://schemas.openxmlformats.org/officeDocument/2006/relationships/chart" Target="../charts/chart81.xml"/></Relationships>
</file>

<file path=xl/drawings/_rels/drawing17.xml.rels><?xml version="1.0" encoding="UTF-8" standalone="yes"?>
<Relationships xmlns="http://schemas.openxmlformats.org/package/2006/relationships"><Relationship Id="rId8" Type="http://schemas.openxmlformats.org/officeDocument/2006/relationships/chart" Target="../charts/chart90.xml"/><Relationship Id="rId13" Type="http://schemas.openxmlformats.org/officeDocument/2006/relationships/chart" Target="../charts/chart95.xml"/><Relationship Id="rId3" Type="http://schemas.openxmlformats.org/officeDocument/2006/relationships/chart" Target="../charts/chart86.xml"/><Relationship Id="rId7" Type="http://schemas.openxmlformats.org/officeDocument/2006/relationships/chart" Target="../charts/chart89.xml"/><Relationship Id="rId12" Type="http://schemas.openxmlformats.org/officeDocument/2006/relationships/chart" Target="../charts/chart94.xml"/><Relationship Id="rId2" Type="http://schemas.openxmlformats.org/officeDocument/2006/relationships/chart" Target="../charts/chart85.xml"/><Relationship Id="rId16" Type="http://schemas.openxmlformats.org/officeDocument/2006/relationships/chart" Target="../charts/chart98.xml"/><Relationship Id="rId1" Type="http://schemas.openxmlformats.org/officeDocument/2006/relationships/chart" Target="../charts/chart84.xml"/><Relationship Id="rId6" Type="http://schemas.openxmlformats.org/officeDocument/2006/relationships/image" Target="../media/image1.png"/><Relationship Id="rId11" Type="http://schemas.openxmlformats.org/officeDocument/2006/relationships/chart" Target="../charts/chart93.xml"/><Relationship Id="rId5" Type="http://schemas.openxmlformats.org/officeDocument/2006/relationships/chart" Target="../charts/chart88.xml"/><Relationship Id="rId15" Type="http://schemas.openxmlformats.org/officeDocument/2006/relationships/chart" Target="../charts/chart97.xml"/><Relationship Id="rId10" Type="http://schemas.openxmlformats.org/officeDocument/2006/relationships/chart" Target="../charts/chart92.xml"/><Relationship Id="rId4" Type="http://schemas.openxmlformats.org/officeDocument/2006/relationships/chart" Target="../charts/chart87.xml"/><Relationship Id="rId9" Type="http://schemas.openxmlformats.org/officeDocument/2006/relationships/chart" Target="../charts/chart91.xml"/><Relationship Id="rId14" Type="http://schemas.openxmlformats.org/officeDocument/2006/relationships/chart" Target="../charts/chart96.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00.xml"/><Relationship Id="rId2" Type="http://schemas.openxmlformats.org/officeDocument/2006/relationships/image" Target="../media/image1.png"/><Relationship Id="rId1" Type="http://schemas.openxmlformats.org/officeDocument/2006/relationships/chart" Target="../charts/chart99.xml"/></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8" Type="http://schemas.openxmlformats.org/officeDocument/2006/relationships/chart" Target="../charts/chart107.xml"/><Relationship Id="rId13" Type="http://schemas.openxmlformats.org/officeDocument/2006/relationships/chart" Target="../charts/chart112.xml"/><Relationship Id="rId3" Type="http://schemas.openxmlformats.org/officeDocument/2006/relationships/chart" Target="../charts/chart103.xml"/><Relationship Id="rId7" Type="http://schemas.openxmlformats.org/officeDocument/2006/relationships/chart" Target="../charts/chart106.xml"/><Relationship Id="rId12" Type="http://schemas.openxmlformats.org/officeDocument/2006/relationships/chart" Target="../charts/chart111.xml"/><Relationship Id="rId2" Type="http://schemas.openxmlformats.org/officeDocument/2006/relationships/chart" Target="../charts/chart102.xml"/><Relationship Id="rId1" Type="http://schemas.openxmlformats.org/officeDocument/2006/relationships/chart" Target="../charts/chart101.xml"/><Relationship Id="rId6" Type="http://schemas.openxmlformats.org/officeDocument/2006/relationships/chart" Target="../charts/chart105.xml"/><Relationship Id="rId11" Type="http://schemas.openxmlformats.org/officeDocument/2006/relationships/chart" Target="../charts/chart110.xml"/><Relationship Id="rId5" Type="http://schemas.openxmlformats.org/officeDocument/2006/relationships/chart" Target="../charts/chart104.xml"/><Relationship Id="rId10" Type="http://schemas.openxmlformats.org/officeDocument/2006/relationships/chart" Target="../charts/chart109.xml"/><Relationship Id="rId4" Type="http://schemas.openxmlformats.org/officeDocument/2006/relationships/image" Target="../media/image1.png"/><Relationship Id="rId9" Type="http://schemas.openxmlformats.org/officeDocument/2006/relationships/chart" Target="../charts/chart108.xml"/></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39" Type="http://schemas.openxmlformats.org/officeDocument/2006/relationships/chart" Target="../charts/chart41.xml"/><Relationship Id="rId21" Type="http://schemas.openxmlformats.org/officeDocument/2006/relationships/chart" Target="../charts/chart23.xml"/><Relationship Id="rId34" Type="http://schemas.openxmlformats.org/officeDocument/2006/relationships/chart" Target="../charts/chart36.xml"/><Relationship Id="rId42" Type="http://schemas.openxmlformats.org/officeDocument/2006/relationships/chart" Target="../charts/chart43.xml"/><Relationship Id="rId47" Type="http://schemas.openxmlformats.org/officeDocument/2006/relationships/chart" Target="../charts/chart48.xml"/><Relationship Id="rId50" Type="http://schemas.openxmlformats.org/officeDocument/2006/relationships/chart" Target="../charts/chart51.xml"/><Relationship Id="rId7" Type="http://schemas.openxmlformats.org/officeDocument/2006/relationships/chart" Target="../charts/chart9.xml"/><Relationship Id="rId2" Type="http://schemas.openxmlformats.org/officeDocument/2006/relationships/chart" Target="../charts/chart4.xml"/><Relationship Id="rId16" Type="http://schemas.openxmlformats.org/officeDocument/2006/relationships/chart" Target="../charts/chart18.xml"/><Relationship Id="rId29" Type="http://schemas.openxmlformats.org/officeDocument/2006/relationships/chart" Target="../charts/chart31.xml"/><Relationship Id="rId11" Type="http://schemas.openxmlformats.org/officeDocument/2006/relationships/chart" Target="../charts/chart13.xml"/><Relationship Id="rId24" Type="http://schemas.openxmlformats.org/officeDocument/2006/relationships/chart" Target="../charts/chart26.xml"/><Relationship Id="rId32" Type="http://schemas.openxmlformats.org/officeDocument/2006/relationships/chart" Target="../charts/chart34.xml"/><Relationship Id="rId37" Type="http://schemas.openxmlformats.org/officeDocument/2006/relationships/chart" Target="../charts/chart39.xml"/><Relationship Id="rId40" Type="http://schemas.openxmlformats.org/officeDocument/2006/relationships/image" Target="../media/image1.png"/><Relationship Id="rId45" Type="http://schemas.openxmlformats.org/officeDocument/2006/relationships/chart" Target="../charts/chart46.xml"/><Relationship Id="rId5" Type="http://schemas.openxmlformats.org/officeDocument/2006/relationships/chart" Target="../charts/chart7.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chart" Target="../charts/chart30.xml"/><Relationship Id="rId36" Type="http://schemas.openxmlformats.org/officeDocument/2006/relationships/chart" Target="../charts/chart38.xml"/><Relationship Id="rId49" Type="http://schemas.openxmlformats.org/officeDocument/2006/relationships/chart" Target="../charts/chart50.xml"/><Relationship Id="rId10" Type="http://schemas.openxmlformats.org/officeDocument/2006/relationships/chart" Target="../charts/chart12.xml"/><Relationship Id="rId19" Type="http://schemas.openxmlformats.org/officeDocument/2006/relationships/chart" Target="../charts/chart21.xml"/><Relationship Id="rId31" Type="http://schemas.openxmlformats.org/officeDocument/2006/relationships/chart" Target="../charts/chart33.xml"/><Relationship Id="rId44" Type="http://schemas.openxmlformats.org/officeDocument/2006/relationships/chart" Target="../charts/chart45.xml"/><Relationship Id="rId52" Type="http://schemas.openxmlformats.org/officeDocument/2006/relationships/chart" Target="../charts/chart53.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2.xml"/><Relationship Id="rId35" Type="http://schemas.openxmlformats.org/officeDocument/2006/relationships/chart" Target="../charts/chart37.xml"/><Relationship Id="rId43" Type="http://schemas.openxmlformats.org/officeDocument/2006/relationships/chart" Target="../charts/chart44.xml"/><Relationship Id="rId48" Type="http://schemas.openxmlformats.org/officeDocument/2006/relationships/chart" Target="../charts/chart49.xml"/><Relationship Id="rId8" Type="http://schemas.openxmlformats.org/officeDocument/2006/relationships/chart" Target="../charts/chart10.xml"/><Relationship Id="rId51" Type="http://schemas.openxmlformats.org/officeDocument/2006/relationships/chart" Target="../charts/chart52.xml"/><Relationship Id="rId3" Type="http://schemas.openxmlformats.org/officeDocument/2006/relationships/chart" Target="../charts/chart5.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33" Type="http://schemas.openxmlformats.org/officeDocument/2006/relationships/chart" Target="../charts/chart35.xml"/><Relationship Id="rId38" Type="http://schemas.openxmlformats.org/officeDocument/2006/relationships/chart" Target="../charts/chart40.xml"/><Relationship Id="rId46" Type="http://schemas.openxmlformats.org/officeDocument/2006/relationships/chart" Target="../charts/chart47.xml"/><Relationship Id="rId20" Type="http://schemas.openxmlformats.org/officeDocument/2006/relationships/chart" Target="../charts/chart22.xml"/><Relationship Id="rId41" Type="http://schemas.openxmlformats.org/officeDocument/2006/relationships/chart" Target="../charts/chart42.xml"/><Relationship Id="rId1" Type="http://schemas.openxmlformats.org/officeDocument/2006/relationships/chart" Target="../charts/chart3.xml"/><Relationship Id="rId6"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chart" Target="../charts/chart55.xml"/><Relationship Id="rId1" Type="http://schemas.openxmlformats.org/officeDocument/2006/relationships/chart" Target="../charts/chart54.xml"/><Relationship Id="rId4" Type="http://schemas.openxmlformats.org/officeDocument/2006/relationships/chart" Target="../charts/chart5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8.xml"/></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23814</xdr:rowOff>
    </xdr:from>
    <xdr:to>
      <xdr:col>10</xdr:col>
      <xdr:colOff>510050</xdr:colOff>
      <xdr:row>3</xdr:row>
      <xdr:rowOff>63158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802563" y="23814"/>
          <a:ext cx="2938925" cy="6505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336776</xdr:colOff>
      <xdr:row>1</xdr:row>
      <xdr:rowOff>23812</xdr:rowOff>
    </xdr:from>
    <xdr:to>
      <xdr:col>12</xdr:col>
      <xdr:colOff>620041</xdr:colOff>
      <xdr:row>4</xdr:row>
      <xdr:rowOff>51817</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9879919" y="187098"/>
          <a:ext cx="2968409" cy="65393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472847</xdr:colOff>
      <xdr:row>1</xdr:row>
      <xdr:rowOff>5669</xdr:rowOff>
    </xdr:from>
    <xdr:to>
      <xdr:col>12</xdr:col>
      <xdr:colOff>756112</xdr:colOff>
      <xdr:row>4</xdr:row>
      <xdr:rowOff>33674</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0015990" y="168955"/>
          <a:ext cx="2968409" cy="65393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290287</xdr:colOff>
      <xdr:row>0</xdr:row>
      <xdr:rowOff>45357</xdr:rowOff>
    </xdr:from>
    <xdr:to>
      <xdr:col>15</xdr:col>
      <xdr:colOff>36069</xdr:colOff>
      <xdr:row>3</xdr:row>
      <xdr:rowOff>106246</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8554358" y="45357"/>
          <a:ext cx="2938925" cy="65053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508000</xdr:colOff>
      <xdr:row>0</xdr:row>
      <xdr:rowOff>0</xdr:rowOff>
    </xdr:from>
    <xdr:to>
      <xdr:col>14</xdr:col>
      <xdr:colOff>774483</xdr:colOff>
      <xdr:row>3</xdr:row>
      <xdr:rowOff>57261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9118600" y="0"/>
          <a:ext cx="2879054" cy="63420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751114</xdr:colOff>
      <xdr:row>0</xdr:row>
      <xdr:rowOff>0</xdr:rowOff>
    </xdr:from>
    <xdr:to>
      <xdr:col>15</xdr:col>
      <xdr:colOff>388039</xdr:colOff>
      <xdr:row>3</xdr:row>
      <xdr:rowOff>57261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9906000" y="0"/>
          <a:ext cx="2880868" cy="63420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248105</xdr:colOff>
      <xdr:row>87</xdr:row>
      <xdr:rowOff>3629</xdr:rowOff>
    </xdr:from>
    <xdr:to>
      <xdr:col>23</xdr:col>
      <xdr:colOff>76429</xdr:colOff>
      <xdr:row>106</xdr:row>
      <xdr:rowOff>9980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284164</xdr:colOff>
      <xdr:row>6</xdr:row>
      <xdr:rowOff>111125</xdr:rowOff>
    </xdr:from>
    <xdr:to>
      <xdr:col>22</xdr:col>
      <xdr:colOff>569913</xdr:colOff>
      <xdr:row>25</xdr:row>
      <xdr:rowOff>11340</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591683</xdr:colOff>
      <xdr:row>75</xdr:row>
      <xdr:rowOff>134713</xdr:rowOff>
    </xdr:from>
    <xdr:to>
      <xdr:col>14</xdr:col>
      <xdr:colOff>474662</xdr:colOff>
      <xdr:row>92</xdr:row>
      <xdr:rowOff>57151</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277813</xdr:colOff>
      <xdr:row>75</xdr:row>
      <xdr:rowOff>137432</xdr:rowOff>
    </xdr:from>
    <xdr:to>
      <xdr:col>4</xdr:col>
      <xdr:colOff>762001</xdr:colOff>
      <xdr:row>92</xdr:row>
      <xdr:rowOff>58282</xdr:rowOff>
    </xdr:to>
    <xdr:graphicFrame macro="">
      <xdr:nvGraphicFramePr>
        <xdr:cNvPr id="5" name="Chart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156708</xdr:colOff>
      <xdr:row>107</xdr:row>
      <xdr:rowOff>144237</xdr:rowOff>
    </xdr:from>
    <xdr:to>
      <xdr:col>13</xdr:col>
      <xdr:colOff>619126</xdr:colOff>
      <xdr:row>124</xdr:row>
      <xdr:rowOff>58738</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1080859</xdr:colOff>
      <xdr:row>107</xdr:row>
      <xdr:rowOff>107269</xdr:rowOff>
    </xdr:from>
    <xdr:to>
      <xdr:col>6</xdr:col>
      <xdr:colOff>668109</xdr:colOff>
      <xdr:row>124</xdr:row>
      <xdr:rowOff>28119</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333375</xdr:colOff>
      <xdr:row>87</xdr:row>
      <xdr:rowOff>15875</xdr:rowOff>
    </xdr:from>
    <xdr:to>
      <xdr:col>31</xdr:col>
      <xdr:colOff>161699</xdr:colOff>
      <xdr:row>106</xdr:row>
      <xdr:rowOff>22226</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261937</xdr:colOff>
      <xdr:row>25</xdr:row>
      <xdr:rowOff>112712</xdr:rowOff>
    </xdr:from>
    <xdr:to>
      <xdr:col>22</xdr:col>
      <xdr:colOff>492124</xdr:colOff>
      <xdr:row>44</xdr:row>
      <xdr:rowOff>15874</xdr:rowOff>
    </xdr:to>
    <xdr:graphicFrame macro="">
      <xdr:nvGraphicFramePr>
        <xdr:cNvPr id="9" name="Chart 8">
          <a:extLst>
            <a:ext uri="{FF2B5EF4-FFF2-40B4-BE49-F238E27FC236}">
              <a16:creationId xmlns:a16="http://schemas.microsoft.com/office/drawing/2014/main" id="{00000000-0008-0000-0F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xdr:col>
      <xdr:colOff>47624</xdr:colOff>
      <xdr:row>25</xdr:row>
      <xdr:rowOff>150812</xdr:rowOff>
    </xdr:from>
    <xdr:to>
      <xdr:col>31</xdr:col>
      <xdr:colOff>253999</xdr:colOff>
      <xdr:row>44</xdr:row>
      <xdr:rowOff>6350</xdr:rowOff>
    </xdr:to>
    <xdr:graphicFrame macro="">
      <xdr:nvGraphicFramePr>
        <xdr:cNvPr id="10" name="Chart 9">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41275</xdr:colOff>
      <xdr:row>6</xdr:row>
      <xdr:rowOff>71437</xdr:rowOff>
    </xdr:from>
    <xdr:to>
      <xdr:col>31</xdr:col>
      <xdr:colOff>158750</xdr:colOff>
      <xdr:row>24</xdr:row>
      <xdr:rowOff>111125</xdr:rowOff>
    </xdr:to>
    <xdr:graphicFrame macro="">
      <xdr:nvGraphicFramePr>
        <xdr:cNvPr id="11" name="Chart 10">
          <a:extLst>
            <a:ext uri="{FF2B5EF4-FFF2-40B4-BE49-F238E27FC236}">
              <a16:creationId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285749</xdr:colOff>
      <xdr:row>66</xdr:row>
      <xdr:rowOff>136524</xdr:rowOff>
    </xdr:from>
    <xdr:to>
      <xdr:col>22</xdr:col>
      <xdr:colOff>523874</xdr:colOff>
      <xdr:row>86</xdr:row>
      <xdr:rowOff>95249</xdr:rowOff>
    </xdr:to>
    <xdr:graphicFrame macro="">
      <xdr:nvGraphicFramePr>
        <xdr:cNvPr id="12" name="Chart 11">
          <a:extLst>
            <a:ext uri="{FF2B5EF4-FFF2-40B4-BE49-F238E27FC236}">
              <a16:creationId xmlns:a16="http://schemas.microsoft.com/office/drawing/2014/main" id="{00000000-0008-0000-0F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23</xdr:col>
      <xdr:colOff>79375</xdr:colOff>
      <xdr:row>67</xdr:row>
      <xdr:rowOff>25329</xdr:rowOff>
    </xdr:from>
    <xdr:to>
      <xdr:col>31</xdr:col>
      <xdr:colOff>341313</xdr:colOff>
      <xdr:row>86</xdr:row>
      <xdr:rowOff>38100</xdr:rowOff>
    </xdr:to>
    <xdr:graphicFrame macro="">
      <xdr:nvGraphicFramePr>
        <xdr:cNvPr id="13" name="Chart 12">
          <a:extLst>
            <a:ext uri="{FF2B5EF4-FFF2-40B4-BE49-F238E27FC236}">
              <a16:creationId xmlns:a16="http://schemas.microsoft.com/office/drawing/2014/main" id="{00000000-0008-0000-0F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254000</xdr:colOff>
      <xdr:row>44</xdr:row>
      <xdr:rowOff>120650</xdr:rowOff>
    </xdr:from>
    <xdr:to>
      <xdr:col>22</xdr:col>
      <xdr:colOff>349250</xdr:colOff>
      <xdr:row>63</xdr:row>
      <xdr:rowOff>114158</xdr:rowOff>
    </xdr:to>
    <xdr:graphicFrame macro="">
      <xdr:nvGraphicFramePr>
        <xdr:cNvPr id="14" name="Chart 13">
          <a:extLst>
            <a:ext uri="{FF2B5EF4-FFF2-40B4-BE49-F238E27FC236}">
              <a16:creationId xmlns:a16="http://schemas.microsoft.com/office/drawing/2014/main" id="{00000000-0008-0000-0F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23</xdr:col>
      <xdr:colOff>39687</xdr:colOff>
      <xdr:row>45</xdr:row>
      <xdr:rowOff>23813</xdr:rowOff>
    </xdr:from>
    <xdr:to>
      <xdr:col>31</xdr:col>
      <xdr:colOff>341313</xdr:colOff>
      <xdr:row>63</xdr:row>
      <xdr:rowOff>109431</xdr:rowOff>
    </xdr:to>
    <xdr:graphicFrame macro="">
      <xdr:nvGraphicFramePr>
        <xdr:cNvPr id="15" name="Chart 14">
          <a:extLst>
            <a:ext uri="{FF2B5EF4-FFF2-40B4-BE49-F238E27FC236}">
              <a16:creationId xmlns:a16="http://schemas.microsoft.com/office/drawing/2014/main" id="{00000000-0008-0000-0F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10</xdr:col>
      <xdr:colOff>119063</xdr:colOff>
      <xdr:row>1</xdr:row>
      <xdr:rowOff>23813</xdr:rowOff>
    </xdr:from>
    <xdr:to>
      <xdr:col>13</xdr:col>
      <xdr:colOff>724364</xdr:colOff>
      <xdr:row>4</xdr:row>
      <xdr:rowOff>47282</xdr:rowOff>
    </xdr:to>
    <xdr:pic>
      <xdr:nvPicPr>
        <xdr:cNvPr id="16" name="Picture 15">
          <a:extLst>
            <a:ext uri="{FF2B5EF4-FFF2-40B4-BE49-F238E27FC236}">
              <a16:creationId xmlns:a16="http://schemas.microsoft.com/office/drawing/2014/main" id="{00000000-0008-0000-0F00-000010000000}"/>
            </a:ext>
          </a:extLst>
        </xdr:cNvPr>
        <xdr:cNvPicPr>
          <a:picLocks noChangeAspect="1"/>
        </xdr:cNvPicPr>
      </xdr:nvPicPr>
      <xdr:blipFill>
        <a:blip xmlns:r="http://schemas.openxmlformats.org/officeDocument/2006/relationships" r:embed="rId15"/>
        <a:stretch>
          <a:fillRect/>
        </a:stretch>
      </xdr:blipFill>
      <xdr:spPr>
        <a:xfrm>
          <a:off x="9271001" y="182563"/>
          <a:ext cx="2938926" cy="6505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266700</xdr:colOff>
      <xdr:row>21</xdr:row>
      <xdr:rowOff>76200</xdr:rowOff>
    </xdr:from>
    <xdr:to>
      <xdr:col>7</xdr:col>
      <xdr:colOff>442383</xdr:colOff>
      <xdr:row>38</xdr:row>
      <xdr:rowOff>48004</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654050</xdr:colOff>
      <xdr:row>21</xdr:row>
      <xdr:rowOff>76200</xdr:rowOff>
    </xdr:from>
    <xdr:to>
      <xdr:col>12</xdr:col>
      <xdr:colOff>107949</xdr:colOff>
      <xdr:row>38</xdr:row>
      <xdr:rowOff>55563</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522287</xdr:colOff>
      <xdr:row>22</xdr:row>
      <xdr:rowOff>92075</xdr:rowOff>
    </xdr:from>
    <xdr:to>
      <xdr:col>25</xdr:col>
      <xdr:colOff>80962</xdr:colOff>
      <xdr:row>39</xdr:row>
      <xdr:rowOff>29859</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514350</xdr:colOff>
      <xdr:row>41</xdr:row>
      <xdr:rowOff>130175</xdr:rowOff>
    </xdr:from>
    <xdr:to>
      <xdr:col>25</xdr:col>
      <xdr:colOff>73025</xdr:colOff>
      <xdr:row>58</xdr:row>
      <xdr:rowOff>66675</xdr:rowOff>
    </xdr:to>
    <xdr:graphicFrame macro="">
      <xdr:nvGraphicFramePr>
        <xdr:cNvPr id="6" name="Chart 5">
          <a:extLst>
            <a:ext uri="{FF2B5EF4-FFF2-40B4-BE49-F238E27FC236}">
              <a16:creationId xmlns:a16="http://schemas.microsoft.com/office/drawing/2014/main" id="{00000000-0008-0000-1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527050</xdr:colOff>
      <xdr:row>76</xdr:row>
      <xdr:rowOff>111125</xdr:rowOff>
    </xdr:from>
    <xdr:to>
      <xdr:col>25</xdr:col>
      <xdr:colOff>85725</xdr:colOff>
      <xdr:row>93</xdr:row>
      <xdr:rowOff>47625</xdr:rowOff>
    </xdr:to>
    <xdr:graphicFrame macro="">
      <xdr:nvGraphicFramePr>
        <xdr:cNvPr id="7" name="Chart 6">
          <a:extLst>
            <a:ext uri="{FF2B5EF4-FFF2-40B4-BE49-F238E27FC236}">
              <a16:creationId xmlns:a16="http://schemas.microsoft.com/office/drawing/2014/main" id="{00000000-0008-0000-1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519112</xdr:colOff>
      <xdr:row>58</xdr:row>
      <xdr:rowOff>149225</xdr:rowOff>
    </xdr:from>
    <xdr:to>
      <xdr:col>25</xdr:col>
      <xdr:colOff>77787</xdr:colOff>
      <xdr:row>75</xdr:row>
      <xdr:rowOff>85725</xdr:rowOff>
    </xdr:to>
    <xdr:graphicFrame macro="">
      <xdr:nvGraphicFramePr>
        <xdr:cNvPr id="8" name="Chart 7">
          <a:extLst>
            <a:ext uri="{FF2B5EF4-FFF2-40B4-BE49-F238E27FC236}">
              <a16:creationId xmlns:a16="http://schemas.microsoft.com/office/drawing/2014/main" id="{00000000-0008-0000-1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550333</xdr:colOff>
      <xdr:row>4</xdr:row>
      <xdr:rowOff>45508</xdr:rowOff>
    </xdr:from>
    <xdr:to>
      <xdr:col>25</xdr:col>
      <xdr:colOff>79375</xdr:colOff>
      <xdr:row>21</xdr:row>
      <xdr:rowOff>70908</xdr:rowOff>
    </xdr:to>
    <xdr:graphicFrame macro="">
      <xdr:nvGraphicFramePr>
        <xdr:cNvPr id="9" name="Chart 8">
          <a:extLst>
            <a:ext uri="{FF2B5EF4-FFF2-40B4-BE49-F238E27FC236}">
              <a16:creationId xmlns:a16="http://schemas.microsoft.com/office/drawing/2014/main" id="{00000000-0008-0000-1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xdr:col>
      <xdr:colOff>176212</xdr:colOff>
      <xdr:row>22</xdr:row>
      <xdr:rowOff>106363</xdr:rowOff>
    </xdr:from>
    <xdr:to>
      <xdr:col>32</xdr:col>
      <xdr:colOff>341313</xdr:colOff>
      <xdr:row>39</xdr:row>
      <xdr:rowOff>23813</xdr:rowOff>
    </xdr:to>
    <xdr:graphicFrame macro="">
      <xdr:nvGraphicFramePr>
        <xdr:cNvPr id="10" name="Chart 9">
          <a:extLst>
            <a:ext uri="{FF2B5EF4-FFF2-40B4-BE49-F238E27FC236}">
              <a16:creationId xmlns:a16="http://schemas.microsoft.com/office/drawing/2014/main" id="{00000000-0008-0000-1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25</xdr:col>
      <xdr:colOff>182561</xdr:colOff>
      <xdr:row>41</xdr:row>
      <xdr:rowOff>127000</xdr:rowOff>
    </xdr:from>
    <xdr:to>
      <xdr:col>32</xdr:col>
      <xdr:colOff>325437</xdr:colOff>
      <xdr:row>58</xdr:row>
      <xdr:rowOff>63500</xdr:rowOff>
    </xdr:to>
    <xdr:graphicFrame macro="">
      <xdr:nvGraphicFramePr>
        <xdr:cNvPr id="11" name="Chart 10">
          <a:extLst>
            <a:ext uri="{FF2B5EF4-FFF2-40B4-BE49-F238E27FC236}">
              <a16:creationId xmlns:a16="http://schemas.microsoft.com/office/drawing/2014/main" id="{00000000-0008-0000-1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25</xdr:col>
      <xdr:colOff>317500</xdr:colOff>
      <xdr:row>76</xdr:row>
      <xdr:rowOff>111125</xdr:rowOff>
    </xdr:from>
    <xdr:to>
      <xdr:col>32</xdr:col>
      <xdr:colOff>231775</xdr:colOff>
      <xdr:row>93</xdr:row>
      <xdr:rowOff>53975</xdr:rowOff>
    </xdr:to>
    <xdr:graphicFrame macro="">
      <xdr:nvGraphicFramePr>
        <xdr:cNvPr id="12" name="Chart 11">
          <a:extLst>
            <a:ext uri="{FF2B5EF4-FFF2-40B4-BE49-F238E27FC236}">
              <a16:creationId xmlns:a16="http://schemas.microsoft.com/office/drawing/2014/main" id="{00000000-0008-0000-1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25</xdr:col>
      <xdr:colOff>191735</xdr:colOff>
      <xdr:row>58</xdr:row>
      <xdr:rowOff>122766</xdr:rowOff>
    </xdr:from>
    <xdr:to>
      <xdr:col>32</xdr:col>
      <xdr:colOff>317501</xdr:colOff>
      <xdr:row>75</xdr:row>
      <xdr:rowOff>102657</xdr:rowOff>
    </xdr:to>
    <xdr:graphicFrame macro="">
      <xdr:nvGraphicFramePr>
        <xdr:cNvPr id="13" name="Chart 12">
          <a:extLst>
            <a:ext uri="{FF2B5EF4-FFF2-40B4-BE49-F238E27FC236}">
              <a16:creationId xmlns:a16="http://schemas.microsoft.com/office/drawing/2014/main" id="{00000000-0008-0000-1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12</xdr:col>
      <xdr:colOff>817563</xdr:colOff>
      <xdr:row>0</xdr:row>
      <xdr:rowOff>79375</xdr:rowOff>
    </xdr:from>
    <xdr:to>
      <xdr:col>16</xdr:col>
      <xdr:colOff>519752</xdr:colOff>
      <xdr:row>3</xdr:row>
      <xdr:rowOff>142532</xdr:rowOff>
    </xdr:to>
    <xdr:pic>
      <xdr:nvPicPr>
        <xdr:cNvPr id="14" name="Picture 13">
          <a:extLst>
            <a:ext uri="{FF2B5EF4-FFF2-40B4-BE49-F238E27FC236}">
              <a16:creationId xmlns:a16="http://schemas.microsoft.com/office/drawing/2014/main" id="{00000000-0008-0000-1000-00000E000000}"/>
            </a:ext>
          </a:extLst>
        </xdr:cNvPr>
        <xdr:cNvPicPr>
          <a:picLocks noChangeAspect="1"/>
        </xdr:cNvPicPr>
      </xdr:nvPicPr>
      <xdr:blipFill>
        <a:blip xmlns:r="http://schemas.openxmlformats.org/officeDocument/2006/relationships" r:embed="rId12"/>
        <a:stretch>
          <a:fillRect/>
        </a:stretch>
      </xdr:blipFill>
      <xdr:spPr>
        <a:xfrm>
          <a:off x="9755188" y="79375"/>
          <a:ext cx="2956564" cy="65053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20638</xdr:colOff>
      <xdr:row>5</xdr:row>
      <xdr:rowOff>36512</xdr:rowOff>
    </xdr:from>
    <xdr:to>
      <xdr:col>6</xdr:col>
      <xdr:colOff>635000</xdr:colOff>
      <xdr:row>20</xdr:row>
      <xdr:rowOff>111125</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611188</xdr:colOff>
      <xdr:row>5</xdr:row>
      <xdr:rowOff>23812</xdr:rowOff>
    </xdr:from>
    <xdr:to>
      <xdr:col>14</xdr:col>
      <xdr:colOff>341313</xdr:colOff>
      <xdr:row>21</xdr:row>
      <xdr:rowOff>0</xdr:rowOff>
    </xdr:to>
    <xdr:graphicFrame macro="">
      <xdr:nvGraphicFramePr>
        <xdr:cNvPr id="4" name="Chart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618330</xdr:colOff>
      <xdr:row>42</xdr:row>
      <xdr:rowOff>96838</xdr:rowOff>
    </xdr:from>
    <xdr:to>
      <xdr:col>23</xdr:col>
      <xdr:colOff>71437</xdr:colOff>
      <xdr:row>60</xdr:row>
      <xdr:rowOff>142875</xdr:rowOff>
    </xdr:to>
    <xdr:graphicFrame macro="">
      <xdr:nvGraphicFramePr>
        <xdr:cNvPr id="8" name="Chart 7">
          <a:extLst>
            <a:ext uri="{FF2B5EF4-FFF2-40B4-BE49-F238E27FC236}">
              <a16:creationId xmlns:a16="http://schemas.microsoft.com/office/drawing/2014/main" id="{00000000-0008-0000-1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925287</xdr:colOff>
      <xdr:row>85</xdr:row>
      <xdr:rowOff>147863</xdr:rowOff>
    </xdr:from>
    <xdr:to>
      <xdr:col>10</xdr:col>
      <xdr:colOff>11340</xdr:colOff>
      <xdr:row>107</xdr:row>
      <xdr:rowOff>54428</xdr:rowOff>
    </xdr:to>
    <xdr:graphicFrame macro="">
      <xdr:nvGraphicFramePr>
        <xdr:cNvPr id="9" name="Chart 8">
          <a:extLst>
            <a:ext uri="{FF2B5EF4-FFF2-40B4-BE49-F238E27FC236}">
              <a16:creationId xmlns:a16="http://schemas.microsoft.com/office/drawing/2014/main" id="{00000000-0008-0000-1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208643</xdr:colOff>
      <xdr:row>42</xdr:row>
      <xdr:rowOff>103189</xdr:rowOff>
    </xdr:from>
    <xdr:to>
      <xdr:col>7</xdr:col>
      <xdr:colOff>63501</xdr:colOff>
      <xdr:row>61</xdr:row>
      <xdr:rowOff>1</xdr:rowOff>
    </xdr:to>
    <xdr:graphicFrame macro="">
      <xdr:nvGraphicFramePr>
        <xdr:cNvPr id="10" name="Chart 9">
          <a:extLst>
            <a:ext uri="{FF2B5EF4-FFF2-40B4-BE49-F238E27FC236}">
              <a16:creationId xmlns:a16="http://schemas.microsoft.com/office/drawing/2014/main" id="{00000000-0008-0000-1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722313</xdr:colOff>
      <xdr:row>0</xdr:row>
      <xdr:rowOff>23813</xdr:rowOff>
    </xdr:from>
    <xdr:to>
      <xdr:col>13</xdr:col>
      <xdr:colOff>525925</xdr:colOff>
      <xdr:row>3</xdr:row>
      <xdr:rowOff>86970</xdr:rowOff>
    </xdr:to>
    <xdr:pic>
      <xdr:nvPicPr>
        <xdr:cNvPr id="13" name="Picture 12">
          <a:extLst>
            <a:ext uri="{FF2B5EF4-FFF2-40B4-BE49-F238E27FC236}">
              <a16:creationId xmlns:a16="http://schemas.microsoft.com/office/drawing/2014/main" id="{00000000-0008-0000-1100-00000D000000}"/>
            </a:ext>
          </a:extLst>
        </xdr:cNvPr>
        <xdr:cNvPicPr>
          <a:picLocks noChangeAspect="1"/>
        </xdr:cNvPicPr>
      </xdr:nvPicPr>
      <xdr:blipFill>
        <a:blip xmlns:r="http://schemas.openxmlformats.org/officeDocument/2006/relationships" r:embed="rId6"/>
        <a:stretch>
          <a:fillRect/>
        </a:stretch>
      </xdr:blipFill>
      <xdr:spPr>
        <a:xfrm>
          <a:off x="7453313" y="23813"/>
          <a:ext cx="2938925" cy="650532"/>
        </a:xfrm>
        <a:prstGeom prst="rect">
          <a:avLst/>
        </a:prstGeom>
      </xdr:spPr>
    </xdr:pic>
    <xdr:clientData/>
  </xdr:twoCellAnchor>
  <xdr:twoCellAnchor>
    <xdr:from>
      <xdr:col>7</xdr:col>
      <xdr:colOff>243680</xdr:colOff>
      <xdr:row>42</xdr:row>
      <xdr:rowOff>108856</xdr:rowOff>
    </xdr:from>
    <xdr:to>
      <xdr:col>14</xdr:col>
      <xdr:colOff>462644</xdr:colOff>
      <xdr:row>60</xdr:row>
      <xdr:rowOff>150813</xdr:rowOff>
    </xdr:to>
    <xdr:graphicFrame macro="">
      <xdr:nvGraphicFramePr>
        <xdr:cNvPr id="15" name="Chart 14">
          <a:extLst>
            <a:ext uri="{FF2B5EF4-FFF2-40B4-BE49-F238E27FC236}">
              <a16:creationId xmlns:a16="http://schemas.microsoft.com/office/drawing/2014/main" id="{00000000-0008-0000-1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235857</xdr:colOff>
      <xdr:row>62</xdr:row>
      <xdr:rowOff>27214</xdr:rowOff>
    </xdr:from>
    <xdr:to>
      <xdr:col>14</xdr:col>
      <xdr:colOff>526143</xdr:colOff>
      <xdr:row>80</xdr:row>
      <xdr:rowOff>99786</xdr:rowOff>
    </xdr:to>
    <xdr:graphicFrame macro="">
      <xdr:nvGraphicFramePr>
        <xdr:cNvPr id="11" name="Chart 10">
          <a:extLst>
            <a:ext uri="{FF2B5EF4-FFF2-40B4-BE49-F238E27FC236}">
              <a16:creationId xmlns:a16="http://schemas.microsoft.com/office/drawing/2014/main" id="{00000000-0008-0000-1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9072</xdr:colOff>
      <xdr:row>62</xdr:row>
      <xdr:rowOff>18144</xdr:rowOff>
    </xdr:from>
    <xdr:to>
      <xdr:col>23</xdr:col>
      <xdr:colOff>84479</xdr:colOff>
      <xdr:row>80</xdr:row>
      <xdr:rowOff>107891</xdr:rowOff>
    </xdr:to>
    <xdr:graphicFrame macro="">
      <xdr:nvGraphicFramePr>
        <xdr:cNvPr id="12" name="Chart 11">
          <a:extLst>
            <a:ext uri="{FF2B5EF4-FFF2-40B4-BE49-F238E27FC236}">
              <a16:creationId xmlns:a16="http://schemas.microsoft.com/office/drawing/2014/main"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598715</xdr:colOff>
      <xdr:row>42</xdr:row>
      <xdr:rowOff>127000</xdr:rowOff>
    </xdr:from>
    <xdr:to>
      <xdr:col>32</xdr:col>
      <xdr:colOff>57264</xdr:colOff>
      <xdr:row>60</xdr:row>
      <xdr:rowOff>150813</xdr:rowOff>
    </xdr:to>
    <xdr:graphicFrame macro="">
      <xdr:nvGraphicFramePr>
        <xdr:cNvPr id="14" name="Chart 13">
          <a:extLst>
            <a:ext uri="{FF2B5EF4-FFF2-40B4-BE49-F238E27FC236}">
              <a16:creationId xmlns:a16="http://schemas.microsoft.com/office/drawing/2014/main" id="{00000000-0008-0000-1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77561</xdr:colOff>
      <xdr:row>83</xdr:row>
      <xdr:rowOff>22678</xdr:rowOff>
    </xdr:from>
    <xdr:to>
      <xdr:col>23</xdr:col>
      <xdr:colOff>563249</xdr:colOff>
      <xdr:row>106</xdr:row>
      <xdr:rowOff>155800</xdr:rowOff>
    </xdr:to>
    <xdr:graphicFrame macro="">
      <xdr:nvGraphicFramePr>
        <xdr:cNvPr id="17" name="Chart 16">
          <a:extLst>
            <a:ext uri="{FF2B5EF4-FFF2-40B4-BE49-F238E27FC236}">
              <a16:creationId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81642</xdr:colOff>
      <xdr:row>83</xdr:row>
      <xdr:rowOff>22678</xdr:rowOff>
    </xdr:from>
    <xdr:to>
      <xdr:col>19</xdr:col>
      <xdr:colOff>580570</xdr:colOff>
      <xdr:row>106</xdr:row>
      <xdr:rowOff>155800</xdr:rowOff>
    </xdr:to>
    <xdr:graphicFrame macro="">
      <xdr:nvGraphicFramePr>
        <xdr:cNvPr id="16" name="Chart 15">
          <a:extLst>
            <a:ext uri="{FF2B5EF4-FFF2-40B4-BE49-F238E27FC236}">
              <a16:creationId xmlns:a16="http://schemas.microsoft.com/office/drawing/2014/main" id="{00000000-0008-0000-1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81643</xdr:colOff>
      <xdr:row>83</xdr:row>
      <xdr:rowOff>22678</xdr:rowOff>
    </xdr:from>
    <xdr:to>
      <xdr:col>15</xdr:col>
      <xdr:colOff>256268</xdr:colOff>
      <xdr:row>106</xdr:row>
      <xdr:rowOff>162150</xdr:rowOff>
    </xdr:to>
    <xdr:graphicFrame macro="">
      <xdr:nvGraphicFramePr>
        <xdr:cNvPr id="18" name="Chart 17">
          <a:extLst>
            <a:ext uri="{FF2B5EF4-FFF2-40B4-BE49-F238E27FC236}">
              <a16:creationId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18142</xdr:colOff>
      <xdr:row>20</xdr:row>
      <xdr:rowOff>81642</xdr:rowOff>
    </xdr:from>
    <xdr:to>
      <xdr:col>23</xdr:col>
      <xdr:colOff>93549</xdr:colOff>
      <xdr:row>37</xdr:row>
      <xdr:rowOff>53294</xdr:rowOff>
    </xdr:to>
    <xdr:graphicFrame macro="">
      <xdr:nvGraphicFramePr>
        <xdr:cNvPr id="19" name="Chart 18">
          <a:extLst>
            <a:ext uri="{FF2B5EF4-FFF2-40B4-BE49-F238E27FC236}">
              <a16:creationId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254001</xdr:colOff>
      <xdr:row>62</xdr:row>
      <xdr:rowOff>27214</xdr:rowOff>
    </xdr:from>
    <xdr:to>
      <xdr:col>7</xdr:col>
      <xdr:colOff>108859</xdr:colOff>
      <xdr:row>80</xdr:row>
      <xdr:rowOff>87312</xdr:rowOff>
    </xdr:to>
    <xdr:graphicFrame macro="">
      <xdr:nvGraphicFramePr>
        <xdr:cNvPr id="20" name="Chart 19">
          <a:extLst>
            <a:ext uri="{FF2B5EF4-FFF2-40B4-BE49-F238E27FC236}">
              <a16:creationId xmlns:a16="http://schemas.microsoft.com/office/drawing/2014/main" id="{00000000-0008-0000-1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72572</xdr:colOff>
      <xdr:row>115</xdr:row>
      <xdr:rowOff>81644</xdr:rowOff>
    </xdr:from>
    <xdr:to>
      <xdr:col>9</xdr:col>
      <xdr:colOff>117929</xdr:colOff>
      <xdr:row>132</xdr:row>
      <xdr:rowOff>48987</xdr:rowOff>
    </xdr:to>
    <xdr:graphicFrame macro="">
      <xdr:nvGraphicFramePr>
        <xdr:cNvPr id="21" name="Chart 20">
          <a:extLst>
            <a:ext uri="{FF2B5EF4-FFF2-40B4-BE49-F238E27FC236}">
              <a16:creationId xmlns:a16="http://schemas.microsoft.com/office/drawing/2014/main" id="{00000000-0008-0000-1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8</xdr:col>
      <xdr:colOff>105002</xdr:colOff>
      <xdr:row>4</xdr:row>
      <xdr:rowOff>144462</xdr:rowOff>
    </xdr:from>
    <xdr:to>
      <xdr:col>16</xdr:col>
      <xdr:colOff>317500</xdr:colOff>
      <xdr:row>20</xdr:row>
      <xdr:rowOff>139700</xdr:rowOff>
    </xdr:to>
    <xdr:graphicFrame macro="">
      <xdr:nvGraphicFramePr>
        <xdr:cNvPr id="4" name="Chart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1</xdr:row>
      <xdr:rowOff>0</xdr:rowOff>
    </xdr:from>
    <xdr:to>
      <xdr:col>14</xdr:col>
      <xdr:colOff>462425</xdr:colOff>
      <xdr:row>4</xdr:row>
      <xdr:rowOff>23469</xdr:rowOff>
    </xdr:to>
    <xdr:pic>
      <xdr:nvPicPr>
        <xdr:cNvPr id="5" name="Picture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2"/>
        <a:stretch>
          <a:fillRect/>
        </a:stretch>
      </xdr:blipFill>
      <xdr:spPr>
        <a:xfrm>
          <a:off x="6318250" y="158750"/>
          <a:ext cx="2938925" cy="650532"/>
        </a:xfrm>
        <a:prstGeom prst="rect">
          <a:avLst/>
        </a:prstGeom>
      </xdr:spPr>
    </xdr:pic>
    <xdr:clientData/>
  </xdr:twoCellAnchor>
  <xdr:twoCellAnchor>
    <xdr:from>
      <xdr:col>1</xdr:col>
      <xdr:colOff>19050</xdr:colOff>
      <xdr:row>5</xdr:row>
      <xdr:rowOff>0</xdr:rowOff>
    </xdr:from>
    <xdr:to>
      <xdr:col>7</xdr:col>
      <xdr:colOff>501650</xdr:colOff>
      <xdr:row>20</xdr:row>
      <xdr:rowOff>107950</xdr:rowOff>
    </xdr:to>
    <xdr:graphicFrame macro="">
      <xdr:nvGraphicFramePr>
        <xdr:cNvPr id="6" name="Chart 5">
          <a:extLst>
            <a:ext uri="{FF2B5EF4-FFF2-40B4-BE49-F238E27FC236}">
              <a16:creationId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0.15882</cdr:x>
      <cdr:y>0.26873</cdr:y>
    </cdr:from>
    <cdr:to>
      <cdr:x>0.43636</cdr:x>
      <cdr:y>0.39207</cdr:y>
    </cdr:to>
    <cdr:pic>
      <cdr:nvPicPr>
        <cdr:cNvPr id="2" name="Picture 1">
          <a:extLst xmlns:a="http://schemas.openxmlformats.org/drawingml/2006/main">
            <a:ext uri="{FF2B5EF4-FFF2-40B4-BE49-F238E27FC236}">
              <a16:creationId xmlns:a16="http://schemas.microsoft.com/office/drawing/2014/main" id="{00000000-0008-0000-1000-000005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865126" y="680556"/>
          <a:ext cx="1511800" cy="312358"/>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12796936" name="Group 19">
          <a:extLst>
            <a:ext uri="{FF2B5EF4-FFF2-40B4-BE49-F238E27FC236}">
              <a16:creationId xmlns:a16="http://schemas.microsoft.com/office/drawing/2014/main" id="{00000000-0008-0000-0200-00000844C300}"/>
            </a:ext>
          </a:extLst>
        </xdr:cNvPr>
        <xdr:cNvGrpSpPr>
          <a:grpSpLocks/>
        </xdr:cNvGrpSpPr>
      </xdr:nvGrpSpPr>
      <xdr:grpSpPr bwMode="auto">
        <a:xfrm>
          <a:off x="342900" y="1943100"/>
          <a:ext cx="6229350" cy="1485900"/>
          <a:chOff x="158" y="204"/>
          <a:chExt cx="624" cy="147"/>
        </a:xfrm>
      </xdr:grpSpPr>
      <xdr:sp macro="" textlink="">
        <xdr:nvSpPr>
          <xdr:cNvPr id="3" name="Text Box 9">
            <a:extLst>
              <a:ext uri="{FF2B5EF4-FFF2-40B4-BE49-F238E27FC236}">
                <a16:creationId xmlns:a16="http://schemas.microsoft.com/office/drawing/2014/main" id="{00000000-0008-0000-0200-000003000000}"/>
              </a:ext>
            </a:extLst>
          </xdr:cNvPr>
          <xdr:cNvSpPr txBox="1">
            <a:spLocks noChangeArrowheads="1"/>
          </xdr:cNvSpPr>
        </xdr:nvSpPr>
        <xdr:spPr bwMode="auto">
          <a:xfrm>
            <a:off x="162" y="245"/>
            <a:ext cx="137" cy="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Aggregated Traffic Capacity Growth Projections</a:t>
            </a: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200-000004000000}"/>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00000000-0008-0000-0200-000005000000}"/>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00000000-0008-0000-0200-000006000000}"/>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00000000-0008-0000-0200-000007000000}"/>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00000000-0008-0000-0200-000008000000}"/>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00000000-0008-0000-0200-00000900000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a16="http://schemas.microsoft.com/office/drawing/2014/main" id="{00000000-0008-0000-02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a16="http://schemas.microsoft.com/office/drawing/2014/main" id="{00000000-0008-0000-02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a16="http://schemas.microsoft.com/office/drawing/2014/main" id="{00000000-0008-0000-02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21</xdr:col>
      <xdr:colOff>142308</xdr:colOff>
      <xdr:row>21</xdr:row>
      <xdr:rowOff>105455</xdr:rowOff>
    </xdr:from>
    <xdr:to>
      <xdr:col>29</xdr:col>
      <xdr:colOff>195942</xdr:colOff>
      <xdr:row>37</xdr:row>
      <xdr:rowOff>91167</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146276</xdr:colOff>
      <xdr:row>3</xdr:row>
      <xdr:rowOff>65767</xdr:rowOff>
    </xdr:from>
    <xdr:to>
      <xdr:col>29</xdr:col>
      <xdr:colOff>228486</xdr:colOff>
      <xdr:row>20</xdr:row>
      <xdr:rowOff>140380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290285</xdr:colOff>
      <xdr:row>0</xdr:row>
      <xdr:rowOff>90714</xdr:rowOff>
    </xdr:from>
    <xdr:to>
      <xdr:col>19</xdr:col>
      <xdr:colOff>8853</xdr:colOff>
      <xdr:row>3</xdr:row>
      <xdr:rowOff>151603</xdr:rowOff>
    </xdr:to>
    <xdr:pic>
      <xdr:nvPicPr>
        <xdr:cNvPr id="16" name="Picture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3"/>
        <a:stretch>
          <a:fillRect/>
        </a:stretch>
      </xdr:blipFill>
      <xdr:spPr>
        <a:xfrm>
          <a:off x="8899071" y="90714"/>
          <a:ext cx="2938925" cy="65053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75404</xdr:colOff>
      <xdr:row>59</xdr:row>
      <xdr:rowOff>120650</xdr:rowOff>
    </xdr:from>
    <xdr:to>
      <xdr:col>9</xdr:col>
      <xdr:colOff>539750</xdr:colOff>
      <xdr:row>75</xdr:row>
      <xdr:rowOff>142875</xdr:rowOff>
    </xdr:to>
    <xdr:graphicFrame macro="">
      <xdr:nvGraphicFramePr>
        <xdr:cNvPr id="5" name="Chart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154781</xdr:colOff>
      <xdr:row>84</xdr:row>
      <xdr:rowOff>128587</xdr:rowOff>
    </xdr:from>
    <xdr:to>
      <xdr:col>10</xdr:col>
      <xdr:colOff>87313</xdr:colOff>
      <xdr:row>103</xdr:row>
      <xdr:rowOff>7937</xdr:rowOff>
    </xdr:to>
    <xdr:graphicFrame macro="">
      <xdr:nvGraphicFramePr>
        <xdr:cNvPr id="6" name="Chart 5">
          <a:extLst>
            <a:ext uri="{FF2B5EF4-FFF2-40B4-BE49-F238E27FC236}">
              <a16:creationId xmlns:a16="http://schemas.microsoft.com/office/drawing/2014/main" id="{00000000-0008-0000-1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67467</xdr:colOff>
      <xdr:row>113</xdr:row>
      <xdr:rowOff>144463</xdr:rowOff>
    </xdr:from>
    <xdr:to>
      <xdr:col>9</xdr:col>
      <xdr:colOff>495300</xdr:colOff>
      <xdr:row>133</xdr:row>
      <xdr:rowOff>76200</xdr:rowOff>
    </xdr:to>
    <xdr:graphicFrame macro="">
      <xdr:nvGraphicFramePr>
        <xdr:cNvPr id="11" name="Chart 10">
          <a:extLst>
            <a:ext uri="{FF2B5EF4-FFF2-40B4-BE49-F238E27FC236}">
              <a16:creationId xmlns:a16="http://schemas.microsoft.com/office/drawing/2014/main" id="{00000000-0008-0000-13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7938</xdr:colOff>
      <xdr:row>1</xdr:row>
      <xdr:rowOff>7938</xdr:rowOff>
    </xdr:from>
    <xdr:to>
      <xdr:col>13</xdr:col>
      <xdr:colOff>708488</xdr:colOff>
      <xdr:row>4</xdr:row>
      <xdr:rowOff>1245</xdr:rowOff>
    </xdr:to>
    <xdr:pic>
      <xdr:nvPicPr>
        <xdr:cNvPr id="9" name="Picture 8">
          <a:extLst>
            <a:ext uri="{FF2B5EF4-FFF2-40B4-BE49-F238E27FC236}">
              <a16:creationId xmlns:a16="http://schemas.microsoft.com/office/drawing/2014/main" id="{00000000-0008-0000-1300-000009000000}"/>
            </a:ext>
          </a:extLst>
        </xdr:cNvPr>
        <xdr:cNvPicPr>
          <a:picLocks noChangeAspect="1"/>
        </xdr:cNvPicPr>
      </xdr:nvPicPr>
      <xdr:blipFill>
        <a:blip xmlns:r="http://schemas.openxmlformats.org/officeDocument/2006/relationships" r:embed="rId4"/>
        <a:stretch>
          <a:fillRect/>
        </a:stretch>
      </xdr:blipFill>
      <xdr:spPr>
        <a:xfrm>
          <a:off x="7691438" y="166688"/>
          <a:ext cx="2938925" cy="650532"/>
        </a:xfrm>
        <a:prstGeom prst="rect">
          <a:avLst/>
        </a:prstGeom>
      </xdr:spPr>
    </xdr:pic>
    <xdr:clientData/>
  </xdr:twoCellAnchor>
  <xdr:twoCellAnchor>
    <xdr:from>
      <xdr:col>1</xdr:col>
      <xdr:colOff>0</xdr:colOff>
      <xdr:row>35</xdr:row>
      <xdr:rowOff>95250</xdr:rowOff>
    </xdr:from>
    <xdr:to>
      <xdr:col>7</xdr:col>
      <xdr:colOff>169863</xdr:colOff>
      <xdr:row>52</xdr:row>
      <xdr:rowOff>122766</xdr:rowOff>
    </xdr:to>
    <xdr:graphicFrame macro="">
      <xdr:nvGraphicFramePr>
        <xdr:cNvPr id="14" name="Chart 13">
          <a:extLst>
            <a:ext uri="{FF2B5EF4-FFF2-40B4-BE49-F238E27FC236}">
              <a16:creationId xmlns:a16="http://schemas.microsoft.com/office/drawing/2014/main" id="{00000000-0008-0000-1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485431</xdr:colOff>
      <xdr:row>6</xdr:row>
      <xdr:rowOff>93889</xdr:rowOff>
    </xdr:from>
    <xdr:to>
      <xdr:col>21</xdr:col>
      <xdr:colOff>34923</xdr:colOff>
      <xdr:row>31</xdr:row>
      <xdr:rowOff>68097</xdr:rowOff>
    </xdr:to>
    <xdr:graphicFrame macro="">
      <xdr:nvGraphicFramePr>
        <xdr:cNvPr id="13" name="Chart 12">
          <a:extLst>
            <a:ext uri="{FF2B5EF4-FFF2-40B4-BE49-F238E27FC236}">
              <a16:creationId xmlns:a16="http://schemas.microsoft.com/office/drawing/2014/main" id="{00000000-0008-0000-1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713242</xdr:colOff>
      <xdr:row>6</xdr:row>
      <xdr:rowOff>94205</xdr:rowOff>
    </xdr:from>
    <xdr:to>
      <xdr:col>15</xdr:col>
      <xdr:colOff>282024</xdr:colOff>
      <xdr:row>31</xdr:row>
      <xdr:rowOff>68413</xdr:rowOff>
    </xdr:to>
    <xdr:graphicFrame macro="">
      <xdr:nvGraphicFramePr>
        <xdr:cNvPr id="15" name="Chart 14">
          <a:extLst>
            <a:ext uri="{FF2B5EF4-FFF2-40B4-BE49-F238E27FC236}">
              <a16:creationId xmlns:a16="http://schemas.microsoft.com/office/drawing/2014/main" id="{00000000-0008-0000-1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22225</xdr:colOff>
      <xdr:row>164</xdr:row>
      <xdr:rowOff>123825</xdr:rowOff>
    </xdr:from>
    <xdr:to>
      <xdr:col>7</xdr:col>
      <xdr:colOff>21071</xdr:colOff>
      <xdr:row>180</xdr:row>
      <xdr:rowOff>109971</xdr:rowOff>
    </xdr:to>
    <xdr:graphicFrame macro="">
      <xdr:nvGraphicFramePr>
        <xdr:cNvPr id="17" name="Chart 16">
          <a:extLst>
            <a:ext uri="{FF2B5EF4-FFF2-40B4-BE49-F238E27FC236}">
              <a16:creationId xmlns:a16="http://schemas.microsoft.com/office/drawing/2014/main" id="{00000000-0008-0000-1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184</xdr:row>
      <xdr:rowOff>0</xdr:rowOff>
    </xdr:from>
    <xdr:to>
      <xdr:col>7</xdr:col>
      <xdr:colOff>238125</xdr:colOff>
      <xdr:row>201</xdr:row>
      <xdr:rowOff>95250</xdr:rowOff>
    </xdr:to>
    <xdr:graphicFrame macro="">
      <xdr:nvGraphicFramePr>
        <xdr:cNvPr id="16" name="Chart 15">
          <a:extLst>
            <a:ext uri="{FF2B5EF4-FFF2-40B4-BE49-F238E27FC236}">
              <a16:creationId xmlns:a16="http://schemas.microsoft.com/office/drawing/2014/main" id="{00000000-0008-0000-1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31749</xdr:colOff>
      <xdr:row>141</xdr:row>
      <xdr:rowOff>166686</xdr:rowOff>
    </xdr:from>
    <xdr:to>
      <xdr:col>5</xdr:col>
      <xdr:colOff>194467</xdr:colOff>
      <xdr:row>154</xdr:row>
      <xdr:rowOff>53974</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158749</xdr:colOff>
      <xdr:row>141</xdr:row>
      <xdr:rowOff>154214</xdr:rowOff>
    </xdr:from>
    <xdr:to>
      <xdr:col>14</xdr:col>
      <xdr:colOff>517070</xdr:colOff>
      <xdr:row>155</xdr:row>
      <xdr:rowOff>101600</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266266</xdr:colOff>
      <xdr:row>7</xdr:row>
      <xdr:rowOff>6351</xdr:rowOff>
    </xdr:from>
    <xdr:to>
      <xdr:col>9</xdr:col>
      <xdr:colOff>48325</xdr:colOff>
      <xdr:row>24</xdr:row>
      <xdr:rowOff>84818</xdr:rowOff>
    </xdr:to>
    <xdr:graphicFrame macro="">
      <xdr:nvGraphicFramePr>
        <xdr:cNvPr id="18" name="Chart 17">
          <a:extLst>
            <a:ext uri="{FF2B5EF4-FFF2-40B4-BE49-F238E27FC236}">
              <a16:creationId xmlns:a16="http://schemas.microsoft.com/office/drawing/2014/main" id="{6614575F-FCD5-7542-8D28-18327D4E9B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7</xdr:row>
      <xdr:rowOff>0</xdr:rowOff>
    </xdr:from>
    <xdr:to>
      <xdr:col>4</xdr:col>
      <xdr:colOff>625701</xdr:colOff>
      <xdr:row>24</xdr:row>
      <xdr:rowOff>78467</xdr:rowOff>
    </xdr:to>
    <xdr:graphicFrame macro="">
      <xdr:nvGraphicFramePr>
        <xdr:cNvPr id="19" name="Chart 18">
          <a:extLst>
            <a:ext uri="{FF2B5EF4-FFF2-40B4-BE49-F238E27FC236}">
              <a16:creationId xmlns:a16="http://schemas.microsoft.com/office/drawing/2014/main" id="{22576949-FFF0-5447-99C3-780B99FEEC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0.18187</cdr:x>
      <cdr:y>0.11658</cdr:y>
    </cdr:from>
    <cdr:to>
      <cdr:x>0.45941</cdr:x>
      <cdr:y>0.23992</cdr:y>
    </cdr:to>
    <cdr:pic>
      <cdr:nvPicPr>
        <cdr:cNvPr id="2" name="Picture 1">
          <a:extLst xmlns:a="http://schemas.openxmlformats.org/drawingml/2006/main">
            <a:ext uri="{FF2B5EF4-FFF2-40B4-BE49-F238E27FC236}">
              <a16:creationId xmlns:a16="http://schemas.microsoft.com/office/drawing/2014/main" id="{00000000-0008-0000-1000-000005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90683" y="295226"/>
          <a:ext cx="1511800" cy="312358"/>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11</xdr:col>
      <xdr:colOff>852714</xdr:colOff>
      <xdr:row>0</xdr:row>
      <xdr:rowOff>36286</xdr:rowOff>
    </xdr:from>
    <xdr:to>
      <xdr:col>14</xdr:col>
      <xdr:colOff>934139</xdr:colOff>
      <xdr:row>3</xdr:row>
      <xdr:rowOff>97175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1248571" y="36286"/>
          <a:ext cx="2938925" cy="6505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16256</xdr:colOff>
      <xdr:row>105</xdr:row>
      <xdr:rowOff>154653</xdr:rowOff>
    </xdr:from>
    <xdr:to>
      <xdr:col>9</xdr:col>
      <xdr:colOff>457200</xdr:colOff>
      <xdr:row>127</xdr:row>
      <xdr:rowOff>135905</xdr:rowOff>
    </xdr:to>
    <xdr:graphicFrame macro="">
      <xdr:nvGraphicFramePr>
        <xdr:cNvPr id="3" name="Chart 4">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540808</xdr:colOff>
      <xdr:row>105</xdr:row>
      <xdr:rowOff>143789</xdr:rowOff>
    </xdr:from>
    <xdr:to>
      <xdr:col>18</xdr:col>
      <xdr:colOff>115813</xdr:colOff>
      <xdr:row>127</xdr:row>
      <xdr:rowOff>135905</xdr:rowOff>
    </xdr:to>
    <xdr:graphicFrame macro="">
      <xdr:nvGraphicFramePr>
        <xdr:cNvPr id="11" name="Chart 4">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152582</xdr:colOff>
      <xdr:row>420</xdr:row>
      <xdr:rowOff>60776</xdr:rowOff>
    </xdr:from>
    <xdr:to>
      <xdr:col>9</xdr:col>
      <xdr:colOff>714829</xdr:colOff>
      <xdr:row>441</xdr:row>
      <xdr:rowOff>112486</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174171</xdr:colOff>
      <xdr:row>420</xdr:row>
      <xdr:rowOff>107042</xdr:rowOff>
    </xdr:from>
    <xdr:to>
      <xdr:col>22</xdr:col>
      <xdr:colOff>876301</xdr:colOff>
      <xdr:row>441</xdr:row>
      <xdr:rowOff>128132</xdr:rowOff>
    </xdr:to>
    <xdr:graphicFrame macro="">
      <xdr:nvGraphicFramePr>
        <xdr:cNvPr id="16" name="Chart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97970</xdr:colOff>
      <xdr:row>356</xdr:row>
      <xdr:rowOff>127000</xdr:rowOff>
    </xdr:from>
    <xdr:to>
      <xdr:col>9</xdr:col>
      <xdr:colOff>867832</xdr:colOff>
      <xdr:row>378</xdr:row>
      <xdr:rowOff>168502</xdr:rowOff>
    </xdr:to>
    <xdr:graphicFrame macro="">
      <xdr:nvGraphicFramePr>
        <xdr:cNvPr id="17" name="Chart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25964</xdr:colOff>
      <xdr:row>356</xdr:row>
      <xdr:rowOff>42333</xdr:rowOff>
    </xdr:from>
    <xdr:to>
      <xdr:col>21</xdr:col>
      <xdr:colOff>889000</xdr:colOff>
      <xdr:row>378</xdr:row>
      <xdr:rowOff>155122</xdr:rowOff>
    </xdr:to>
    <xdr:graphicFrame macro="">
      <xdr:nvGraphicFramePr>
        <xdr:cNvPr id="18" name="Chart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126546</xdr:colOff>
      <xdr:row>517</xdr:row>
      <xdr:rowOff>110671</xdr:rowOff>
    </xdr:from>
    <xdr:to>
      <xdr:col>9</xdr:col>
      <xdr:colOff>867833</xdr:colOff>
      <xdr:row>538</xdr:row>
      <xdr:rowOff>168728</xdr:rowOff>
    </xdr:to>
    <xdr:graphicFrame macro="">
      <xdr:nvGraphicFramePr>
        <xdr:cNvPr id="19" name="Chart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32656</xdr:colOff>
      <xdr:row>517</xdr:row>
      <xdr:rowOff>97972</xdr:rowOff>
    </xdr:from>
    <xdr:to>
      <xdr:col>23</xdr:col>
      <xdr:colOff>381000</xdr:colOff>
      <xdr:row>538</xdr:row>
      <xdr:rowOff>114416</xdr:rowOff>
    </xdr:to>
    <xdr:graphicFrame macro="">
      <xdr:nvGraphicFramePr>
        <xdr:cNvPr id="20" name="Chart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112939</xdr:colOff>
      <xdr:row>678</xdr:row>
      <xdr:rowOff>91619</xdr:rowOff>
    </xdr:from>
    <xdr:to>
      <xdr:col>10</xdr:col>
      <xdr:colOff>42333</xdr:colOff>
      <xdr:row>702</xdr:row>
      <xdr:rowOff>156708</xdr:rowOff>
    </xdr:to>
    <xdr:graphicFrame macro="">
      <xdr:nvGraphicFramePr>
        <xdr:cNvPr id="21" name="Chart 20">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119288</xdr:colOff>
      <xdr:row>678</xdr:row>
      <xdr:rowOff>67129</xdr:rowOff>
    </xdr:from>
    <xdr:to>
      <xdr:col>22</xdr:col>
      <xdr:colOff>396875</xdr:colOff>
      <xdr:row>702</xdr:row>
      <xdr:rowOff>95251</xdr:rowOff>
    </xdr:to>
    <xdr:graphicFrame macro="">
      <xdr:nvGraphicFramePr>
        <xdr:cNvPr id="22" name="Chart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32884</xdr:colOff>
      <xdr:row>720</xdr:row>
      <xdr:rowOff>87082</xdr:rowOff>
    </xdr:from>
    <xdr:to>
      <xdr:col>9</xdr:col>
      <xdr:colOff>875847</xdr:colOff>
      <xdr:row>744</xdr:row>
      <xdr:rowOff>152400</xdr:rowOff>
    </xdr:to>
    <xdr:graphicFrame macro="">
      <xdr:nvGraphicFramePr>
        <xdr:cNvPr id="31" name="Chart 30">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14738</xdr:colOff>
      <xdr:row>720</xdr:row>
      <xdr:rowOff>79828</xdr:rowOff>
    </xdr:from>
    <xdr:to>
      <xdr:col>23</xdr:col>
      <xdr:colOff>628649</xdr:colOff>
      <xdr:row>744</xdr:row>
      <xdr:rowOff>107610</xdr:rowOff>
    </xdr:to>
    <xdr:graphicFrame macro="">
      <xdr:nvGraphicFramePr>
        <xdr:cNvPr id="32" name="Chart 31">
          <a:extLst>
            <a:ext uri="{FF2B5EF4-FFF2-40B4-BE49-F238E27FC236}">
              <a16:creationId xmlns:a16="http://schemas.microsoft.com/office/drawing/2014/main" id="{00000000-0008-0000-0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absolute">
    <xdr:from>
      <xdr:col>1</xdr:col>
      <xdr:colOff>18144</xdr:colOff>
      <xdr:row>150</xdr:row>
      <xdr:rowOff>14645</xdr:rowOff>
    </xdr:from>
    <xdr:to>
      <xdr:col>8</xdr:col>
      <xdr:colOff>38100</xdr:colOff>
      <xdr:row>169</xdr:row>
      <xdr:rowOff>146787</xdr:rowOff>
    </xdr:to>
    <xdr:graphicFrame macro="">
      <xdr:nvGraphicFramePr>
        <xdr:cNvPr id="46" name="Chart 4">
          <a:extLst>
            <a:ext uri="{FF2B5EF4-FFF2-40B4-BE49-F238E27FC236}">
              <a16:creationId xmlns:a16="http://schemas.microsoft.com/office/drawing/2014/main" id="{00000000-0008-0000-04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absolute">
    <xdr:from>
      <xdr:col>8</xdr:col>
      <xdr:colOff>285904</xdr:colOff>
      <xdr:row>150</xdr:row>
      <xdr:rowOff>13513</xdr:rowOff>
    </xdr:from>
    <xdr:to>
      <xdr:col>15</xdr:col>
      <xdr:colOff>147262</xdr:colOff>
      <xdr:row>169</xdr:row>
      <xdr:rowOff>179448</xdr:rowOff>
    </xdr:to>
    <xdr:graphicFrame macro="">
      <xdr:nvGraphicFramePr>
        <xdr:cNvPr id="47" name="Chart 4">
          <a:extLst>
            <a:ext uri="{FF2B5EF4-FFF2-40B4-BE49-F238E27FC236}">
              <a16:creationId xmlns:a16="http://schemas.microsoft.com/office/drawing/2014/main" id="{00000000-0008-0000-04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299356</xdr:colOff>
      <xdr:row>322</xdr:row>
      <xdr:rowOff>94343</xdr:rowOff>
    </xdr:from>
    <xdr:to>
      <xdr:col>9</xdr:col>
      <xdr:colOff>863600</xdr:colOff>
      <xdr:row>339</xdr:row>
      <xdr:rowOff>119743</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68035</xdr:colOff>
      <xdr:row>30</xdr:row>
      <xdr:rowOff>174170</xdr:rowOff>
    </xdr:from>
    <xdr:to>
      <xdr:col>9</xdr:col>
      <xdr:colOff>723900</xdr:colOff>
      <xdr:row>48</xdr:row>
      <xdr:rowOff>195298</xdr:rowOff>
    </xdr:to>
    <xdr:graphicFrame macro="">
      <xdr:nvGraphicFramePr>
        <xdr:cNvPr id="33" name="Chart 32">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116113</xdr:colOff>
      <xdr:row>5</xdr:row>
      <xdr:rowOff>47171</xdr:rowOff>
    </xdr:from>
    <xdr:to>
      <xdr:col>9</xdr:col>
      <xdr:colOff>723900</xdr:colOff>
      <xdr:row>23</xdr:row>
      <xdr:rowOff>97327</xdr:rowOff>
    </xdr:to>
    <xdr:graphicFrame macro="">
      <xdr:nvGraphicFramePr>
        <xdr:cNvPr id="34" name="Chart 33">
          <a:extLst>
            <a:ext uri="{FF2B5EF4-FFF2-40B4-BE49-F238E27FC236}">
              <a16:creationId xmlns:a16="http://schemas.microsoft.com/office/drawing/2014/main" id="{00000000-0008-0000-04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172357</xdr:colOff>
      <xdr:row>5</xdr:row>
      <xdr:rowOff>47172</xdr:rowOff>
    </xdr:from>
    <xdr:to>
      <xdr:col>22</xdr:col>
      <xdr:colOff>511628</xdr:colOff>
      <xdr:row>23</xdr:row>
      <xdr:rowOff>100957</xdr:rowOff>
    </xdr:to>
    <xdr:graphicFrame macro="">
      <xdr:nvGraphicFramePr>
        <xdr:cNvPr id="37" name="Chart 36">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112484</xdr:colOff>
      <xdr:row>387</xdr:row>
      <xdr:rowOff>39006</xdr:rowOff>
    </xdr:from>
    <xdr:to>
      <xdr:col>9</xdr:col>
      <xdr:colOff>774699</xdr:colOff>
      <xdr:row>410</xdr:row>
      <xdr:rowOff>168502</xdr:rowOff>
    </xdr:to>
    <xdr:graphicFrame macro="">
      <xdr:nvGraphicFramePr>
        <xdr:cNvPr id="36" name="Chart 35">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14</xdr:col>
      <xdr:colOff>35037</xdr:colOff>
      <xdr:row>387</xdr:row>
      <xdr:rowOff>102734</xdr:rowOff>
    </xdr:from>
    <xdr:to>
      <xdr:col>22</xdr:col>
      <xdr:colOff>914400</xdr:colOff>
      <xdr:row>410</xdr:row>
      <xdr:rowOff>155122</xdr:rowOff>
    </xdr:to>
    <xdr:graphicFrame macro="">
      <xdr:nvGraphicFramePr>
        <xdr:cNvPr id="38" name="Chart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161471</xdr:colOff>
      <xdr:row>453</xdr:row>
      <xdr:rowOff>55335</xdr:rowOff>
    </xdr:from>
    <xdr:to>
      <xdr:col>9</xdr:col>
      <xdr:colOff>846666</xdr:colOff>
      <xdr:row>476</xdr:row>
      <xdr:rowOff>181202</xdr:rowOff>
    </xdr:to>
    <xdr:graphicFrame macro="">
      <xdr:nvGraphicFramePr>
        <xdr:cNvPr id="39" name="Chart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xdr:col>
      <xdr:colOff>120308</xdr:colOff>
      <xdr:row>453</xdr:row>
      <xdr:rowOff>77335</xdr:rowOff>
    </xdr:from>
    <xdr:to>
      <xdr:col>23</xdr:col>
      <xdr:colOff>877206</xdr:colOff>
      <xdr:row>476</xdr:row>
      <xdr:rowOff>133352</xdr:rowOff>
    </xdr:to>
    <xdr:graphicFrame macro="">
      <xdr:nvGraphicFramePr>
        <xdr:cNvPr id="40" name="Chart 39">
          <a:extLst>
            <a:ext uri="{FF2B5EF4-FFF2-40B4-BE49-F238E27FC236}">
              <a16:creationId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194128</xdr:colOff>
      <xdr:row>485</xdr:row>
      <xdr:rowOff>58963</xdr:rowOff>
    </xdr:from>
    <xdr:to>
      <xdr:col>10</xdr:col>
      <xdr:colOff>153761</xdr:colOff>
      <xdr:row>508</xdr:row>
      <xdr:rowOff>184830</xdr:rowOff>
    </xdr:to>
    <xdr:graphicFrame macro="">
      <xdr:nvGraphicFramePr>
        <xdr:cNvPr id="42" name="Chart 41">
          <a:extLst>
            <a:ext uri="{FF2B5EF4-FFF2-40B4-BE49-F238E27FC236}">
              <a16:creationId xmlns:a16="http://schemas.microsoft.com/office/drawing/2014/main"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14</xdr:col>
      <xdr:colOff>91279</xdr:colOff>
      <xdr:row>485</xdr:row>
      <xdr:rowOff>137205</xdr:rowOff>
    </xdr:from>
    <xdr:to>
      <xdr:col>23</xdr:col>
      <xdr:colOff>381000</xdr:colOff>
      <xdr:row>508</xdr:row>
      <xdr:rowOff>189593</xdr:rowOff>
    </xdr:to>
    <xdr:graphicFrame macro="">
      <xdr:nvGraphicFramePr>
        <xdr:cNvPr id="43" name="Chart 42">
          <a:extLst>
            <a:ext uri="{FF2B5EF4-FFF2-40B4-BE49-F238E27FC236}">
              <a16:creationId xmlns:a16="http://schemas.microsoft.com/office/drawing/2014/main" id="{00000000-0008-0000-04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99785</xdr:colOff>
      <xdr:row>581</xdr:row>
      <xdr:rowOff>53521</xdr:rowOff>
    </xdr:from>
    <xdr:to>
      <xdr:col>10</xdr:col>
      <xdr:colOff>59418</xdr:colOff>
      <xdr:row>604</xdr:row>
      <xdr:rowOff>179388</xdr:rowOff>
    </xdr:to>
    <xdr:graphicFrame macro="">
      <xdr:nvGraphicFramePr>
        <xdr:cNvPr id="51" name="Chart 50">
          <a:extLst>
            <a:ext uri="{FF2B5EF4-FFF2-40B4-BE49-F238E27FC236}">
              <a16:creationId xmlns:a16="http://schemas.microsoft.com/office/drawing/2014/main" id="{00000000-0008-0000-04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14</xdr:col>
      <xdr:colOff>131192</xdr:colOff>
      <xdr:row>581</xdr:row>
      <xdr:rowOff>64634</xdr:rowOff>
    </xdr:from>
    <xdr:to>
      <xdr:col>23</xdr:col>
      <xdr:colOff>888999</xdr:colOff>
      <xdr:row>604</xdr:row>
      <xdr:rowOff>120651</xdr:rowOff>
    </xdr:to>
    <xdr:graphicFrame macro="">
      <xdr:nvGraphicFramePr>
        <xdr:cNvPr id="53" name="Chart 52">
          <a:extLst>
            <a:ext uri="{FF2B5EF4-FFF2-40B4-BE49-F238E27FC236}">
              <a16:creationId xmlns:a16="http://schemas.microsoft.com/office/drawing/2014/main" id="{00000000-0008-0000-04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88899</xdr:colOff>
      <xdr:row>757</xdr:row>
      <xdr:rowOff>6350</xdr:rowOff>
    </xdr:from>
    <xdr:to>
      <xdr:col>10</xdr:col>
      <xdr:colOff>0</xdr:colOff>
      <xdr:row>780</xdr:row>
      <xdr:rowOff>132217</xdr:rowOff>
    </xdr:to>
    <xdr:graphicFrame macro="">
      <xdr:nvGraphicFramePr>
        <xdr:cNvPr id="49" name="Chart 48">
          <a:extLst>
            <a:ext uri="{FF2B5EF4-FFF2-40B4-BE49-F238E27FC236}">
              <a16:creationId xmlns:a16="http://schemas.microsoft.com/office/drawing/2014/main" id="{00000000-0008-0000-04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114299</xdr:colOff>
      <xdr:row>789</xdr:row>
      <xdr:rowOff>31748</xdr:rowOff>
    </xdr:from>
    <xdr:to>
      <xdr:col>9</xdr:col>
      <xdr:colOff>825500</xdr:colOff>
      <xdr:row>812</xdr:row>
      <xdr:rowOff>157615</xdr:rowOff>
    </xdr:to>
    <xdr:graphicFrame macro="">
      <xdr:nvGraphicFramePr>
        <xdr:cNvPr id="56" name="Chart 55">
          <a:extLst>
            <a:ext uri="{FF2B5EF4-FFF2-40B4-BE49-F238E27FC236}">
              <a16:creationId xmlns:a16="http://schemas.microsoft.com/office/drawing/2014/main" id="{00000000-0008-0000-04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14</xdr:col>
      <xdr:colOff>228599</xdr:colOff>
      <xdr:row>756</xdr:row>
      <xdr:rowOff>196849</xdr:rowOff>
    </xdr:from>
    <xdr:to>
      <xdr:col>23</xdr:col>
      <xdr:colOff>280761</xdr:colOff>
      <xdr:row>780</xdr:row>
      <xdr:rowOff>119516</xdr:rowOff>
    </xdr:to>
    <xdr:graphicFrame macro="">
      <xdr:nvGraphicFramePr>
        <xdr:cNvPr id="57" name="Chart 56">
          <a:extLst>
            <a:ext uri="{FF2B5EF4-FFF2-40B4-BE49-F238E27FC236}">
              <a16:creationId xmlns:a16="http://schemas.microsoft.com/office/drawing/2014/main" id="{00000000-0008-0000-04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14</xdr:col>
      <xdr:colOff>165100</xdr:colOff>
      <xdr:row>790</xdr:row>
      <xdr:rowOff>31750</xdr:rowOff>
    </xdr:from>
    <xdr:to>
      <xdr:col>22</xdr:col>
      <xdr:colOff>1016001</xdr:colOff>
      <xdr:row>812</xdr:row>
      <xdr:rowOff>101372</xdr:rowOff>
    </xdr:to>
    <xdr:graphicFrame macro="">
      <xdr:nvGraphicFramePr>
        <xdr:cNvPr id="58" name="Chart 57">
          <a:extLst>
            <a:ext uri="{FF2B5EF4-FFF2-40B4-BE49-F238E27FC236}">
              <a16:creationId xmlns:a16="http://schemas.microsoft.com/office/drawing/2014/main" id="{00000000-0008-0000-04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99785</xdr:colOff>
      <xdr:row>613</xdr:row>
      <xdr:rowOff>62592</xdr:rowOff>
    </xdr:from>
    <xdr:to>
      <xdr:col>10</xdr:col>
      <xdr:colOff>59418</xdr:colOff>
      <xdr:row>636</xdr:row>
      <xdr:rowOff>188459</xdr:rowOff>
    </xdr:to>
    <xdr:graphicFrame macro="">
      <xdr:nvGraphicFramePr>
        <xdr:cNvPr id="59" name="Chart 58">
          <a:extLst>
            <a:ext uri="{FF2B5EF4-FFF2-40B4-BE49-F238E27FC236}">
              <a16:creationId xmlns:a16="http://schemas.microsoft.com/office/drawing/2014/main" id="{00000000-0008-0000-04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14</xdr:col>
      <xdr:colOff>89465</xdr:colOff>
      <xdr:row>613</xdr:row>
      <xdr:rowOff>68263</xdr:rowOff>
    </xdr:from>
    <xdr:to>
      <xdr:col>23</xdr:col>
      <xdr:colOff>846363</xdr:colOff>
      <xdr:row>636</xdr:row>
      <xdr:rowOff>124280</xdr:rowOff>
    </xdr:to>
    <xdr:graphicFrame macro="">
      <xdr:nvGraphicFramePr>
        <xdr:cNvPr id="60" name="Chart 59">
          <a:extLst>
            <a:ext uri="{FF2B5EF4-FFF2-40B4-BE49-F238E27FC236}">
              <a16:creationId xmlns:a16="http://schemas.microsoft.com/office/drawing/2014/main" id="{00000000-0008-0000-04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237671</xdr:colOff>
      <xdr:row>194</xdr:row>
      <xdr:rowOff>19049</xdr:rowOff>
    </xdr:from>
    <xdr:to>
      <xdr:col>10</xdr:col>
      <xdr:colOff>197304</xdr:colOff>
      <xdr:row>217</xdr:row>
      <xdr:rowOff>148544</xdr:rowOff>
    </xdr:to>
    <xdr:graphicFrame macro="">
      <xdr:nvGraphicFramePr>
        <xdr:cNvPr id="61" name="Chart 60">
          <a:extLst>
            <a:ext uri="{FF2B5EF4-FFF2-40B4-BE49-F238E27FC236}">
              <a16:creationId xmlns:a16="http://schemas.microsoft.com/office/drawing/2014/main" id="{00000000-0008-0000-04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14</xdr:col>
      <xdr:colOff>105794</xdr:colOff>
      <xdr:row>194</xdr:row>
      <xdr:rowOff>81643</xdr:rowOff>
    </xdr:from>
    <xdr:to>
      <xdr:col>22</xdr:col>
      <xdr:colOff>825499</xdr:colOff>
      <xdr:row>217</xdr:row>
      <xdr:rowOff>136072</xdr:rowOff>
    </xdr:to>
    <xdr:graphicFrame macro="">
      <xdr:nvGraphicFramePr>
        <xdr:cNvPr id="62" name="Chart 61">
          <a:extLst>
            <a:ext uri="{FF2B5EF4-FFF2-40B4-BE49-F238E27FC236}">
              <a16:creationId xmlns:a16="http://schemas.microsoft.com/office/drawing/2014/main" id="{00000000-0008-0000-04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143328</xdr:colOff>
      <xdr:row>226</xdr:row>
      <xdr:rowOff>35377</xdr:rowOff>
    </xdr:from>
    <xdr:to>
      <xdr:col>10</xdr:col>
      <xdr:colOff>102961</xdr:colOff>
      <xdr:row>249</xdr:row>
      <xdr:rowOff>164874</xdr:rowOff>
    </xdr:to>
    <xdr:graphicFrame macro="">
      <xdr:nvGraphicFramePr>
        <xdr:cNvPr id="66" name="Chart 65">
          <a:extLst>
            <a:ext uri="{FF2B5EF4-FFF2-40B4-BE49-F238E27FC236}">
              <a16:creationId xmlns:a16="http://schemas.microsoft.com/office/drawing/2014/main" id="{00000000-0008-0000-04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14</xdr:col>
      <xdr:colOff>60438</xdr:colOff>
      <xdr:row>226</xdr:row>
      <xdr:rowOff>90035</xdr:rowOff>
    </xdr:from>
    <xdr:to>
      <xdr:col>22</xdr:col>
      <xdr:colOff>736600</xdr:colOff>
      <xdr:row>249</xdr:row>
      <xdr:rowOff>142424</xdr:rowOff>
    </xdr:to>
    <xdr:graphicFrame macro="">
      <xdr:nvGraphicFramePr>
        <xdr:cNvPr id="67" name="Chart 66">
          <a:extLst>
            <a:ext uri="{FF2B5EF4-FFF2-40B4-BE49-F238E27FC236}">
              <a16:creationId xmlns:a16="http://schemas.microsoft.com/office/drawing/2014/main"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114300</xdr:colOff>
      <xdr:row>258</xdr:row>
      <xdr:rowOff>84667</xdr:rowOff>
    </xdr:from>
    <xdr:to>
      <xdr:col>10</xdr:col>
      <xdr:colOff>52918</xdr:colOff>
      <xdr:row>281</xdr:row>
      <xdr:rowOff>95930</xdr:rowOff>
    </xdr:to>
    <xdr:graphicFrame macro="">
      <xdr:nvGraphicFramePr>
        <xdr:cNvPr id="64" name="Chart 63">
          <a:extLst>
            <a:ext uri="{FF2B5EF4-FFF2-40B4-BE49-F238E27FC236}">
              <a16:creationId xmlns:a16="http://schemas.microsoft.com/office/drawing/2014/main" id="{00000000-0008-0000-04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14</xdr:col>
      <xdr:colOff>132442</xdr:colOff>
      <xdr:row>258</xdr:row>
      <xdr:rowOff>17235</xdr:rowOff>
    </xdr:from>
    <xdr:to>
      <xdr:col>23</xdr:col>
      <xdr:colOff>92075</xdr:colOff>
      <xdr:row>281</xdr:row>
      <xdr:rowOff>143103</xdr:rowOff>
    </xdr:to>
    <xdr:graphicFrame macro="">
      <xdr:nvGraphicFramePr>
        <xdr:cNvPr id="68" name="Chart 67">
          <a:extLst>
            <a:ext uri="{FF2B5EF4-FFF2-40B4-BE49-F238E27FC236}">
              <a16:creationId xmlns:a16="http://schemas.microsoft.com/office/drawing/2014/main"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14</xdr:col>
      <xdr:colOff>202251</xdr:colOff>
      <xdr:row>322</xdr:row>
      <xdr:rowOff>55246</xdr:rowOff>
    </xdr:from>
    <xdr:to>
      <xdr:col>22</xdr:col>
      <xdr:colOff>551827</xdr:colOff>
      <xdr:row>339</xdr:row>
      <xdr:rowOff>80645</xdr:rowOff>
    </xdr:to>
    <xdr:graphicFrame macro="">
      <xdr:nvGraphicFramePr>
        <xdr:cNvPr id="70" name="Chart 69">
          <a:extLst>
            <a:ext uri="{FF2B5EF4-FFF2-40B4-BE49-F238E27FC236}">
              <a16:creationId xmlns:a16="http://schemas.microsoft.com/office/drawing/2014/main" id="{00000000-0008-0000-04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21</xdr:col>
      <xdr:colOff>562428</xdr:colOff>
      <xdr:row>1</xdr:row>
      <xdr:rowOff>74386</xdr:rowOff>
    </xdr:from>
    <xdr:to>
      <xdr:col>24</xdr:col>
      <xdr:colOff>611196</xdr:colOff>
      <xdr:row>4</xdr:row>
      <xdr:rowOff>73589</xdr:rowOff>
    </xdr:to>
    <xdr:pic>
      <xdr:nvPicPr>
        <xdr:cNvPr id="71" name="Picture 70">
          <a:extLst>
            <a:ext uri="{FF2B5EF4-FFF2-40B4-BE49-F238E27FC236}">
              <a16:creationId xmlns:a16="http://schemas.microsoft.com/office/drawing/2014/main" id="{00000000-0008-0000-0400-000047000000}"/>
            </a:ext>
          </a:extLst>
        </xdr:cNvPr>
        <xdr:cNvPicPr>
          <a:picLocks noChangeAspect="1"/>
        </xdr:cNvPicPr>
      </xdr:nvPicPr>
      <xdr:blipFill>
        <a:blip xmlns:r="http://schemas.openxmlformats.org/officeDocument/2006/relationships" r:embed="rId40"/>
        <a:stretch>
          <a:fillRect/>
        </a:stretch>
      </xdr:blipFill>
      <xdr:spPr>
        <a:xfrm>
          <a:off x="20425228" y="277586"/>
          <a:ext cx="2906268" cy="659603"/>
        </a:xfrm>
        <a:prstGeom prst="rect">
          <a:avLst/>
        </a:prstGeom>
      </xdr:spPr>
    </xdr:pic>
    <xdr:clientData/>
  </xdr:twoCellAnchor>
  <xdr:twoCellAnchor editAs="absolute">
    <xdr:from>
      <xdr:col>18</xdr:col>
      <xdr:colOff>123221</xdr:colOff>
      <xdr:row>105</xdr:row>
      <xdr:rowOff>143789</xdr:rowOff>
    </xdr:from>
    <xdr:to>
      <xdr:col>27</xdr:col>
      <xdr:colOff>335039</xdr:colOff>
      <xdr:row>127</xdr:row>
      <xdr:rowOff>135905</xdr:rowOff>
    </xdr:to>
    <xdr:graphicFrame macro="">
      <xdr:nvGraphicFramePr>
        <xdr:cNvPr id="50" name="Chart 4">
          <a:extLst>
            <a:ext uri="{FF2B5EF4-FFF2-40B4-BE49-F238E27FC236}">
              <a16:creationId xmlns:a16="http://schemas.microsoft.com/office/drawing/2014/main" id="{00000000-0008-0000-04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99785</xdr:colOff>
      <xdr:row>645</xdr:row>
      <xdr:rowOff>62592</xdr:rowOff>
    </xdr:from>
    <xdr:to>
      <xdr:col>10</xdr:col>
      <xdr:colOff>59418</xdr:colOff>
      <xdr:row>668</xdr:row>
      <xdr:rowOff>188459</xdr:rowOff>
    </xdr:to>
    <xdr:graphicFrame macro="">
      <xdr:nvGraphicFramePr>
        <xdr:cNvPr id="54" name="Chart 53">
          <a:extLst>
            <a:ext uri="{FF2B5EF4-FFF2-40B4-BE49-F238E27FC236}">
              <a16:creationId xmlns:a16="http://schemas.microsoft.com/office/drawing/2014/main" id="{00000000-0008-0000-04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14</xdr:col>
      <xdr:colOff>89466</xdr:colOff>
      <xdr:row>645</xdr:row>
      <xdr:rowOff>68262</xdr:rowOff>
    </xdr:from>
    <xdr:to>
      <xdr:col>22</xdr:col>
      <xdr:colOff>444501</xdr:colOff>
      <xdr:row>668</xdr:row>
      <xdr:rowOff>142874</xdr:rowOff>
    </xdr:to>
    <xdr:graphicFrame macro="">
      <xdr:nvGraphicFramePr>
        <xdr:cNvPr id="55" name="Chart 54">
          <a:extLst>
            <a:ext uri="{FF2B5EF4-FFF2-40B4-BE49-F238E27FC236}">
              <a16:creationId xmlns:a16="http://schemas.microsoft.com/office/drawing/2014/main" id="{00000000-0008-0000-04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314324</xdr:colOff>
      <xdr:row>290</xdr:row>
      <xdr:rowOff>105833</xdr:rowOff>
    </xdr:from>
    <xdr:to>
      <xdr:col>9</xdr:col>
      <xdr:colOff>825500</xdr:colOff>
      <xdr:row>313</xdr:row>
      <xdr:rowOff>69849</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161471</xdr:colOff>
      <xdr:row>547</xdr:row>
      <xdr:rowOff>55335</xdr:rowOff>
    </xdr:from>
    <xdr:to>
      <xdr:col>9</xdr:col>
      <xdr:colOff>825500</xdr:colOff>
      <xdr:row>570</xdr:row>
      <xdr:rowOff>181202</xdr:rowOff>
    </xdr:to>
    <xdr:graphicFrame macro="">
      <xdr:nvGraphicFramePr>
        <xdr:cNvPr id="63" name="Chart 62">
          <a:extLst>
            <a:ext uri="{FF2B5EF4-FFF2-40B4-BE49-F238E27FC236}">
              <a16:creationId xmlns:a16="http://schemas.microsoft.com/office/drawing/2014/main" id="{00000000-0008-0000-04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14</xdr:col>
      <xdr:colOff>120308</xdr:colOff>
      <xdr:row>547</xdr:row>
      <xdr:rowOff>77335</xdr:rowOff>
    </xdr:from>
    <xdr:to>
      <xdr:col>23</xdr:col>
      <xdr:colOff>877206</xdr:colOff>
      <xdr:row>570</xdr:row>
      <xdr:rowOff>133352</xdr:rowOff>
    </xdr:to>
    <xdr:graphicFrame macro="">
      <xdr:nvGraphicFramePr>
        <xdr:cNvPr id="72" name="Chart 71">
          <a:extLst>
            <a:ext uri="{FF2B5EF4-FFF2-40B4-BE49-F238E27FC236}">
              <a16:creationId xmlns:a16="http://schemas.microsoft.com/office/drawing/2014/main" id="{00000000-0008-0000-04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68035</xdr:colOff>
      <xdr:row>57</xdr:row>
      <xdr:rowOff>9070</xdr:rowOff>
    </xdr:from>
    <xdr:to>
      <xdr:col>9</xdr:col>
      <xdr:colOff>723900</xdr:colOff>
      <xdr:row>75</xdr:row>
      <xdr:rowOff>30198</xdr:rowOff>
    </xdr:to>
    <xdr:graphicFrame macro="">
      <xdr:nvGraphicFramePr>
        <xdr:cNvPr id="65" name="Chart 64">
          <a:extLst>
            <a:ext uri="{FF2B5EF4-FFF2-40B4-BE49-F238E27FC236}">
              <a16:creationId xmlns:a16="http://schemas.microsoft.com/office/drawing/2014/main" id="{00000000-0008-0000-04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80735</xdr:colOff>
      <xdr:row>76</xdr:row>
      <xdr:rowOff>9070</xdr:rowOff>
    </xdr:from>
    <xdr:to>
      <xdr:col>9</xdr:col>
      <xdr:colOff>736600</xdr:colOff>
      <xdr:row>94</xdr:row>
      <xdr:rowOff>68298</xdr:rowOff>
    </xdr:to>
    <xdr:graphicFrame macro="">
      <xdr:nvGraphicFramePr>
        <xdr:cNvPr id="73" name="Chart 72">
          <a:extLst>
            <a:ext uri="{FF2B5EF4-FFF2-40B4-BE49-F238E27FC236}">
              <a16:creationId xmlns:a16="http://schemas.microsoft.com/office/drawing/2014/main" id="{00000000-0008-0000-04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14</xdr:col>
      <xdr:colOff>55335</xdr:colOff>
      <xdr:row>31</xdr:row>
      <xdr:rowOff>72570</xdr:rowOff>
    </xdr:from>
    <xdr:to>
      <xdr:col>22</xdr:col>
      <xdr:colOff>571500</xdr:colOff>
      <xdr:row>49</xdr:row>
      <xdr:rowOff>93698</xdr:rowOff>
    </xdr:to>
    <xdr:graphicFrame macro="">
      <xdr:nvGraphicFramePr>
        <xdr:cNvPr id="75" name="Chart 74">
          <a:extLst>
            <a:ext uri="{FF2B5EF4-FFF2-40B4-BE49-F238E27FC236}">
              <a16:creationId xmlns:a16="http://schemas.microsoft.com/office/drawing/2014/main" id="{00000000-0008-0000-04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14</xdr:col>
      <xdr:colOff>68035</xdr:colOff>
      <xdr:row>57</xdr:row>
      <xdr:rowOff>9070</xdr:rowOff>
    </xdr:from>
    <xdr:to>
      <xdr:col>22</xdr:col>
      <xdr:colOff>584200</xdr:colOff>
      <xdr:row>75</xdr:row>
      <xdr:rowOff>30198</xdr:rowOff>
    </xdr:to>
    <xdr:graphicFrame macro="">
      <xdr:nvGraphicFramePr>
        <xdr:cNvPr id="76" name="Chart 75">
          <a:extLst>
            <a:ext uri="{FF2B5EF4-FFF2-40B4-BE49-F238E27FC236}">
              <a16:creationId xmlns:a16="http://schemas.microsoft.com/office/drawing/2014/main" id="{00000000-0008-0000-04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14</xdr:col>
      <xdr:colOff>68035</xdr:colOff>
      <xdr:row>76</xdr:row>
      <xdr:rowOff>21770</xdr:rowOff>
    </xdr:from>
    <xdr:to>
      <xdr:col>22</xdr:col>
      <xdr:colOff>584200</xdr:colOff>
      <xdr:row>94</xdr:row>
      <xdr:rowOff>80998</xdr:rowOff>
    </xdr:to>
    <xdr:graphicFrame macro="">
      <xdr:nvGraphicFramePr>
        <xdr:cNvPr id="77" name="Chart 76">
          <a:extLst>
            <a:ext uri="{FF2B5EF4-FFF2-40B4-BE49-F238E27FC236}">
              <a16:creationId xmlns:a16="http://schemas.microsoft.com/office/drawing/2014/main" id="{00000000-0008-0000-04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22</xdr:col>
      <xdr:colOff>492125</xdr:colOff>
      <xdr:row>678</xdr:row>
      <xdr:rowOff>79376</xdr:rowOff>
    </xdr:from>
    <xdr:to>
      <xdr:col>30</xdr:col>
      <xdr:colOff>698500</xdr:colOff>
      <xdr:row>702</xdr:row>
      <xdr:rowOff>127000</xdr:rowOff>
    </xdr:to>
    <xdr:graphicFrame macro="">
      <xdr:nvGraphicFramePr>
        <xdr:cNvPr id="69" name="Chart 68">
          <a:extLst>
            <a:ext uri="{FF2B5EF4-FFF2-40B4-BE49-F238E27FC236}">
              <a16:creationId xmlns:a16="http://schemas.microsoft.com/office/drawing/2014/main"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326571</xdr:colOff>
      <xdr:row>1</xdr:row>
      <xdr:rowOff>36285</xdr:rowOff>
    </xdr:from>
    <xdr:to>
      <xdr:col>16</xdr:col>
      <xdr:colOff>72353</xdr:colOff>
      <xdr:row>4</xdr:row>
      <xdr:rowOff>60889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0005785" y="199571"/>
          <a:ext cx="2938925" cy="6505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607785</xdr:colOff>
      <xdr:row>0</xdr:row>
      <xdr:rowOff>90714</xdr:rowOff>
    </xdr:from>
    <xdr:to>
      <xdr:col>14</xdr:col>
      <xdr:colOff>13389</xdr:colOff>
      <xdr:row>3</xdr:row>
      <xdr:rowOff>151603</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8781142" y="90714"/>
          <a:ext cx="2925318" cy="6505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158750</xdr:colOff>
      <xdr:row>2</xdr:row>
      <xdr:rowOff>165100</xdr:rowOff>
    </xdr:from>
    <xdr:to>
      <xdr:col>5</xdr:col>
      <xdr:colOff>685800</xdr:colOff>
      <xdr:row>16</xdr:row>
      <xdr:rowOff>63500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220134</xdr:colOff>
      <xdr:row>17</xdr:row>
      <xdr:rowOff>63499</xdr:rowOff>
    </xdr:from>
    <xdr:to>
      <xdr:col>4</xdr:col>
      <xdr:colOff>762000</xdr:colOff>
      <xdr:row>30</xdr:row>
      <xdr:rowOff>165099</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120650</xdr:colOff>
      <xdr:row>2</xdr:row>
      <xdr:rowOff>152400</xdr:rowOff>
    </xdr:from>
    <xdr:to>
      <xdr:col>12</xdr:col>
      <xdr:colOff>762000</xdr:colOff>
      <xdr:row>16</xdr:row>
      <xdr:rowOff>50800</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107950</xdr:colOff>
      <xdr:row>17</xdr:row>
      <xdr:rowOff>50800</xdr:rowOff>
    </xdr:from>
    <xdr:to>
      <xdr:col>12</xdr:col>
      <xdr:colOff>762000</xdr:colOff>
      <xdr:row>30</xdr:row>
      <xdr:rowOff>152400</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453572</xdr:colOff>
      <xdr:row>0</xdr:row>
      <xdr:rowOff>145143</xdr:rowOff>
    </xdr:from>
    <xdr:to>
      <xdr:col>12</xdr:col>
      <xdr:colOff>714158</xdr:colOff>
      <xdr:row>4</xdr:row>
      <xdr:rowOff>6461</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10268858" y="145143"/>
          <a:ext cx="2945729" cy="6505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641348</xdr:colOff>
      <xdr:row>361</xdr:row>
      <xdr:rowOff>105228</xdr:rowOff>
    </xdr:from>
    <xdr:to>
      <xdr:col>13</xdr:col>
      <xdr:colOff>0</xdr:colOff>
      <xdr:row>378</xdr:row>
      <xdr:rowOff>36285</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254000</xdr:colOff>
      <xdr:row>1</xdr:row>
      <xdr:rowOff>-1</xdr:rowOff>
    </xdr:from>
    <xdr:to>
      <xdr:col>12</xdr:col>
      <xdr:colOff>588969</xdr:colOff>
      <xdr:row>4</xdr:row>
      <xdr:rowOff>24603</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a:stretch>
          <a:fillRect/>
        </a:stretch>
      </xdr:blipFill>
      <xdr:spPr>
        <a:xfrm>
          <a:off x="9189357" y="163285"/>
          <a:ext cx="2893112" cy="6505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hn%20Lively/Dropbox/LC%20Reports/Market%20Forecast%20Report/Forecast/WDM%20forecast/DWDM%20Forecast%20Model%202022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s"/>
      <sheetName val="New Ports"/>
      <sheetName val="Input Ports"/>
      <sheetName val="Oct 2021 ports"/>
      <sheetName val="April 2021 ports"/>
      <sheetName val="Oct 2020 ports"/>
      <sheetName val="April 2020 ports"/>
      <sheetName val="Oct19 ports"/>
      <sheetName val="New TRs"/>
      <sheetName val="TR segments"/>
      <sheetName val="Input TRs"/>
      <sheetName val="Top5 Cloud"/>
      <sheetName val="Oct21 TRs"/>
      <sheetName val="April21 TRs"/>
      <sheetName val="Oct20 TRs"/>
      <sheetName val="April20 TRs"/>
      <sheetName val="Oct19 TRs"/>
      <sheetName val="Apr19 TRs"/>
      <sheetName val="New MR"/>
      <sheetName val="Input MR"/>
      <sheetName val="Old MR"/>
      <sheetName val="New TL"/>
      <sheetName val="Input TL"/>
      <sheetName val="Old TL"/>
      <sheetName val="New WSS"/>
      <sheetName val="Input WSS"/>
      <sheetName val="Old WSS"/>
    </sheetNames>
    <sheetDataSet>
      <sheetData sheetId="0"/>
      <sheetData sheetId="1">
        <row r="35">
          <cell r="C35" t="str">
            <v xml:space="preserve">up to 10 Gbps </v>
          </cell>
          <cell r="U35" t="str">
            <v>10G CWDM TRs are way up in 2020 survey</v>
          </cell>
        </row>
        <row r="39">
          <cell r="U39" t="str">
            <v>Increased ColorZ volumes in June 2020</v>
          </cell>
        </row>
        <row r="40">
          <cell r="U40">
            <v>0</v>
          </cell>
        </row>
        <row r="41">
          <cell r="U41">
            <v>0</v>
          </cell>
        </row>
        <row r="42">
          <cell r="U42" t="str">
            <v>April forecast included 800G</v>
          </cell>
        </row>
        <row r="43">
          <cell r="U43" t="str">
            <v>New in October 2021 forecast</v>
          </cell>
        </row>
        <row r="44">
          <cell r="U44">
            <v>0</v>
          </cell>
        </row>
      </sheetData>
      <sheetData sheetId="2"/>
      <sheetData sheetId="3"/>
      <sheetData sheetId="4"/>
      <sheetData sheetId="5"/>
      <sheetData sheetId="6"/>
      <sheetData sheetId="7"/>
      <sheetData sheetId="8">
        <row r="39">
          <cell r="F39">
            <v>68092</v>
          </cell>
          <cell r="U39" t="str">
            <v>Inadequte survey data</v>
          </cell>
        </row>
        <row r="40">
          <cell r="U40" t="str">
            <v>Inadequte survey data</v>
          </cell>
        </row>
        <row r="41">
          <cell r="U41" t="str">
            <v>Inadequte survey data</v>
          </cell>
        </row>
        <row r="42">
          <cell r="U42" t="str">
            <v>Inadequte survey data</v>
          </cell>
        </row>
        <row r="43">
          <cell r="U43" t="str">
            <v>2020 survey - big price drop, volume up</v>
          </cell>
        </row>
        <row r="44">
          <cell r="U44" t="str">
            <v>Inadequte survey data</v>
          </cell>
        </row>
        <row r="45">
          <cell r="U45">
            <v>0</v>
          </cell>
        </row>
        <row r="46">
          <cell r="U46">
            <v>0</v>
          </cell>
        </row>
        <row r="47">
          <cell r="U47">
            <v>0</v>
          </cell>
        </row>
        <row r="48">
          <cell r="U48">
            <v>0</v>
          </cell>
        </row>
        <row r="49">
          <cell r="U49">
            <v>0</v>
          </cell>
        </row>
        <row r="50">
          <cell r="U50">
            <v>0</v>
          </cell>
        </row>
        <row r="51">
          <cell r="U51">
            <v>0</v>
          </cell>
        </row>
        <row r="52">
          <cell r="U52">
            <v>0</v>
          </cell>
        </row>
        <row r="53">
          <cell r="U53">
            <v>0</v>
          </cell>
        </row>
        <row r="54">
          <cell r="U54">
            <v>0</v>
          </cell>
        </row>
        <row r="55">
          <cell r="U55">
            <v>0</v>
          </cell>
        </row>
        <row r="56">
          <cell r="U56">
            <v>0</v>
          </cell>
        </row>
        <row r="57">
          <cell r="U57">
            <v>0</v>
          </cell>
        </row>
        <row r="58">
          <cell r="U58">
            <v>0</v>
          </cell>
        </row>
        <row r="59">
          <cell r="U59" t="str">
            <v xml:space="preserve">Previously called 'OpenROADM' </v>
          </cell>
        </row>
        <row r="60">
          <cell r="U60" t="str">
            <v xml:space="preserve">Units are 400ZR lagged by 4 yrs.  Added to forecast in October 2021. </v>
          </cell>
        </row>
        <row r="61">
          <cell r="U61">
            <v>0</v>
          </cell>
        </row>
        <row r="62">
          <cell r="U62">
            <v>0</v>
          </cell>
        </row>
        <row r="63">
          <cell r="U63" t="str">
            <v>April 2021 includes Acacia, Huawei, etc. so ASP and revenues much higher than before.</v>
          </cell>
        </row>
        <row r="312">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row>
        <row r="313">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row>
        <row r="314">
          <cell r="F314">
            <v>49403.25</v>
          </cell>
          <cell r="G314">
            <v>49585.91</v>
          </cell>
          <cell r="H314">
            <v>41220.81</v>
          </cell>
          <cell r="I314">
            <v>40872.341434075039</v>
          </cell>
          <cell r="J314">
            <v>25480.396472600707</v>
          </cell>
          <cell r="K314">
            <v>0</v>
          </cell>
          <cell r="L314">
            <v>0</v>
          </cell>
          <cell r="M314">
            <v>0</v>
          </cell>
          <cell r="N314">
            <v>0</v>
          </cell>
          <cell r="O314">
            <v>0</v>
          </cell>
          <cell r="P314">
            <v>0</v>
          </cell>
          <cell r="Q314">
            <v>0</v>
          </cell>
          <cell r="R314">
            <v>0</v>
          </cell>
          <cell r="S314">
            <v>0</v>
          </cell>
          <cell r="T314">
            <v>0</v>
          </cell>
        </row>
        <row r="315">
          <cell r="F315">
            <v>295.2</v>
          </cell>
          <cell r="G315">
            <v>16.699999999999996</v>
          </cell>
          <cell r="H315">
            <v>0</v>
          </cell>
          <cell r="I315">
            <v>0</v>
          </cell>
          <cell r="J315">
            <v>0</v>
          </cell>
          <cell r="K315">
            <v>0</v>
          </cell>
          <cell r="L315">
            <v>0</v>
          </cell>
          <cell r="M315">
            <v>0</v>
          </cell>
          <cell r="N315">
            <v>0</v>
          </cell>
          <cell r="O315">
            <v>0</v>
          </cell>
          <cell r="P315">
            <v>0</v>
          </cell>
          <cell r="Q315">
            <v>0</v>
          </cell>
          <cell r="R315">
            <v>0</v>
          </cell>
          <cell r="S315">
            <v>0</v>
          </cell>
          <cell r="T315">
            <v>0</v>
          </cell>
        </row>
        <row r="316">
          <cell r="F316">
            <v>3441.8902617210529</v>
          </cell>
          <cell r="G316">
            <v>3247.5657862586204</v>
          </cell>
          <cell r="H316">
            <v>3801.2436974789916</v>
          </cell>
          <cell r="I316">
            <v>1400</v>
          </cell>
          <cell r="J316">
            <v>945</v>
          </cell>
          <cell r="K316">
            <v>655.20000000000005</v>
          </cell>
          <cell r="L316">
            <v>443.52</v>
          </cell>
          <cell r="M316">
            <v>282.23999999999995</v>
          </cell>
          <cell r="N316">
            <v>177.81119999999996</v>
          </cell>
          <cell r="O316">
            <v>110.63807999999997</v>
          </cell>
          <cell r="P316">
            <v>58.084991999999978</v>
          </cell>
          <cell r="Q316">
            <v>33.882911999999983</v>
          </cell>
          <cell r="R316">
            <v>18.974430719999987</v>
          </cell>
          <cell r="S316">
            <v>9.9615761279999919</v>
          </cell>
          <cell r="T316">
            <v>6.9731032895999938</v>
          </cell>
        </row>
        <row r="317">
          <cell r="F317">
            <v>595.4713273179359</v>
          </cell>
          <cell r="G317">
            <v>7811.0697390396963</v>
          </cell>
          <cell r="H317">
            <v>6579.0756302521013</v>
          </cell>
          <cell r="I317">
            <v>7600</v>
          </cell>
          <cell r="J317">
            <v>4200</v>
          </cell>
          <cell r="K317">
            <v>3276</v>
          </cell>
          <cell r="L317">
            <v>1940.4</v>
          </cell>
          <cell r="M317">
            <v>529.20000000000005</v>
          </cell>
          <cell r="N317">
            <v>0</v>
          </cell>
          <cell r="O317">
            <v>0</v>
          </cell>
          <cell r="P317">
            <v>0</v>
          </cell>
          <cell r="Q317">
            <v>0</v>
          </cell>
          <cell r="R317">
            <v>0</v>
          </cell>
          <cell r="S317">
            <v>0</v>
          </cell>
          <cell r="T317">
            <v>0</v>
          </cell>
        </row>
        <row r="318">
          <cell r="F318">
            <v>5878.6513188587833</v>
          </cell>
          <cell r="G318">
            <v>9117.6941319864654</v>
          </cell>
          <cell r="H318">
            <v>9735.8135854341745</v>
          </cell>
          <cell r="I318">
            <v>15431.120000000003</v>
          </cell>
          <cell r="J318">
            <v>17469</v>
          </cell>
          <cell r="K318">
            <v>17899.135129100701</v>
          </cell>
          <cell r="L318">
            <v>16659.964235547577</v>
          </cell>
          <cell r="M318">
            <v>13630.879829084382</v>
          </cell>
          <cell r="N318">
            <v>10427.62306924955</v>
          </cell>
          <cell r="O318">
            <v>7415.198627021904</v>
          </cell>
          <cell r="P318">
            <v>4171.0492276998211</v>
          </cell>
          <cell r="Q318">
            <v>2606.905767312388</v>
          </cell>
          <cell r="R318">
            <v>1564.1434603874327</v>
          </cell>
          <cell r="S318">
            <v>879.83069646793092</v>
          </cell>
          <cell r="T318">
            <v>659.87302235094819</v>
          </cell>
        </row>
        <row r="319">
          <cell r="F319">
            <v>0</v>
          </cell>
          <cell r="G319">
            <v>0</v>
          </cell>
          <cell r="H319">
            <v>0</v>
          </cell>
          <cell r="I319">
            <v>0</v>
          </cell>
          <cell r="J319">
            <v>15</v>
          </cell>
          <cell r="K319">
            <v>390</v>
          </cell>
          <cell r="L319">
            <v>1650</v>
          </cell>
          <cell r="M319">
            <v>3750</v>
          </cell>
          <cell r="N319">
            <v>6750</v>
          </cell>
          <cell r="O319">
            <v>9000</v>
          </cell>
          <cell r="P319">
            <v>8100</v>
          </cell>
          <cell r="Q319">
            <v>8099.9999999999991</v>
          </cell>
          <cell r="R319">
            <v>5831.9999999999991</v>
          </cell>
          <cell r="S319">
            <v>3936.599999999999</v>
          </cell>
          <cell r="T319">
            <v>3542.9399999999991</v>
          </cell>
        </row>
        <row r="320">
          <cell r="F320">
            <v>2346.9801658506576</v>
          </cell>
          <cell r="G320">
            <v>5364.7335795946174</v>
          </cell>
          <cell r="H320">
            <v>4435.5153221288519</v>
          </cell>
          <cell r="I320">
            <v>1804.8400000000001</v>
          </cell>
          <cell r="J320">
            <v>1770</v>
          </cell>
          <cell r="K320">
            <v>1239.4050065379759</v>
          </cell>
          <cell r="L320">
            <v>838.98185057955277</v>
          </cell>
          <cell r="M320">
            <v>610.16861860331107</v>
          </cell>
          <cell r="N320">
            <v>439.32140539438393</v>
          </cell>
          <cell r="O320">
            <v>312.40633272489526</v>
          </cell>
          <cell r="P320">
            <v>187.44379963493714</v>
          </cell>
          <cell r="Q320">
            <v>124.96253308995807</v>
          </cell>
          <cell r="R320">
            <v>79.976021177573159</v>
          </cell>
          <cell r="S320">
            <v>47.985612706543883</v>
          </cell>
          <cell r="T320">
            <v>38.388490165235105</v>
          </cell>
        </row>
        <row r="321">
          <cell r="F321">
            <v>0</v>
          </cell>
          <cell r="G321">
            <v>1538.4615384615386</v>
          </cell>
          <cell r="H321">
            <v>7560.2459016393441</v>
          </cell>
          <cell r="I321">
            <v>25719.899999999998</v>
          </cell>
          <cell r="J321">
            <v>31397.300000000003</v>
          </cell>
          <cell r="K321">
            <v>37044.557161416684</v>
          </cell>
          <cell r="L321">
            <v>34729.272338828137</v>
          </cell>
          <cell r="M321">
            <v>31835.166310592464</v>
          </cell>
          <cell r="N321">
            <v>24194.726396050271</v>
          </cell>
          <cell r="O321">
            <v>17238.742557185818</v>
          </cell>
          <cell r="P321">
            <v>10917.870286217683</v>
          </cell>
          <cell r="Q321">
            <v>7778.9825789300985</v>
          </cell>
          <cell r="R321">
            <v>4926.688966655729</v>
          </cell>
          <cell r="S321">
            <v>2340.1772591614713</v>
          </cell>
          <cell r="T321">
            <v>22231.683962033974</v>
          </cell>
        </row>
        <row r="322">
          <cell r="F322">
            <v>0</v>
          </cell>
          <cell r="G322">
            <v>3420.6153846153848</v>
          </cell>
          <cell r="H322">
            <v>4476.1475409836066</v>
          </cell>
          <cell r="I322">
            <v>10829.04</v>
          </cell>
          <cell r="J322">
            <v>8024.0000000000009</v>
          </cell>
          <cell r="K322">
            <v>6101.686186033111</v>
          </cell>
          <cell r="L322">
            <v>4538.1291008621274</v>
          </cell>
          <cell r="M322">
            <v>3581.8804688947498</v>
          </cell>
          <cell r="N322">
            <v>2645.0809616453539</v>
          </cell>
          <cell r="O322">
            <v>1763.3873077635694</v>
          </cell>
          <cell r="P322">
            <v>1410.7098462108556</v>
          </cell>
          <cell r="Q322">
            <v>1805.7086031498952</v>
          </cell>
          <cell r="R322">
            <v>902.85430157494761</v>
          </cell>
          <cell r="S322">
            <v>722.28344125995818</v>
          </cell>
          <cell r="T322">
            <v>577.82675300796654</v>
          </cell>
        </row>
        <row r="323">
          <cell r="F323">
            <v>0</v>
          </cell>
          <cell r="G323">
            <v>0</v>
          </cell>
          <cell r="H323">
            <v>0</v>
          </cell>
          <cell r="I323">
            <v>90</v>
          </cell>
          <cell r="J323">
            <v>216.29999999999998</v>
          </cell>
          <cell r="K323">
            <v>19657</v>
          </cell>
          <cell r="L323">
            <v>56022.45</v>
          </cell>
          <cell r="M323">
            <v>135338.44500000001</v>
          </cell>
          <cell r="N323">
            <v>229279.24800000005</v>
          </cell>
          <cell r="O323">
            <v>257939.15400000004</v>
          </cell>
          <cell r="P323">
            <v>216668.88936</v>
          </cell>
          <cell r="Q323">
            <v>169930.3146552</v>
          </cell>
          <cell r="R323">
            <v>130372.76599776001</v>
          </cell>
          <cell r="S323">
            <v>97027.423925256022</v>
          </cell>
          <cell r="T323">
            <v>69047.422607275221</v>
          </cell>
        </row>
        <row r="324">
          <cell r="F324">
            <v>0</v>
          </cell>
          <cell r="G324">
            <v>0</v>
          </cell>
          <cell r="H324">
            <v>0</v>
          </cell>
          <cell r="I324">
            <v>50</v>
          </cell>
          <cell r="J324">
            <v>50</v>
          </cell>
          <cell r="K324">
            <v>8000</v>
          </cell>
          <cell r="L324">
            <v>17500</v>
          </cell>
          <cell r="M324">
            <v>37500</v>
          </cell>
          <cell r="N324">
            <v>61875.000000000007</v>
          </cell>
          <cell r="O324">
            <v>90000</v>
          </cell>
          <cell r="P324">
            <v>121500</v>
          </cell>
          <cell r="Q324">
            <v>126360</v>
          </cell>
          <cell r="R324">
            <v>117612</v>
          </cell>
          <cell r="S324">
            <v>91416.6</v>
          </cell>
          <cell r="T324">
            <v>63991.62</v>
          </cell>
        </row>
        <row r="325">
          <cell r="F325">
            <v>0</v>
          </cell>
          <cell r="G325">
            <v>0</v>
          </cell>
          <cell r="H325">
            <v>0</v>
          </cell>
          <cell r="I325">
            <v>0</v>
          </cell>
          <cell r="J325">
            <v>500</v>
          </cell>
          <cell r="K325">
            <v>4000</v>
          </cell>
          <cell r="L325">
            <v>7400</v>
          </cell>
          <cell r="M325">
            <v>13599.999999999998</v>
          </cell>
          <cell r="N325">
            <v>23040</v>
          </cell>
          <cell r="O325">
            <v>32256.000000000004</v>
          </cell>
          <cell r="P325">
            <v>43200</v>
          </cell>
          <cell r="Q325">
            <v>41472</v>
          </cell>
          <cell r="R325">
            <v>36495.360000000008</v>
          </cell>
          <cell r="S325">
            <v>26002.944</v>
          </cell>
          <cell r="T325">
            <v>15601.766399999999</v>
          </cell>
        </row>
        <row r="326">
          <cell r="F326">
            <v>0</v>
          </cell>
          <cell r="G326">
            <v>0</v>
          </cell>
          <cell r="H326">
            <v>0</v>
          </cell>
          <cell r="I326">
            <v>0</v>
          </cell>
          <cell r="J326">
            <v>0</v>
          </cell>
          <cell r="K326">
            <v>0</v>
          </cell>
          <cell r="L326">
            <v>0</v>
          </cell>
          <cell r="M326">
            <v>0</v>
          </cell>
          <cell r="N326">
            <v>5000</v>
          </cell>
          <cell r="O326">
            <v>27000</v>
          </cell>
          <cell r="P326">
            <v>102000</v>
          </cell>
          <cell r="Q326">
            <v>138522.87900000002</v>
          </cell>
          <cell r="R326">
            <v>235011.22920000003</v>
          </cell>
          <cell r="S326">
            <v>268256.72016000003</v>
          </cell>
          <cell r="T326">
            <v>235240.50844800004</v>
          </cell>
        </row>
        <row r="327">
          <cell r="F327">
            <v>0</v>
          </cell>
          <cell r="G327">
            <v>0</v>
          </cell>
          <cell r="H327">
            <v>3000</v>
          </cell>
          <cell r="I327">
            <v>9000</v>
          </cell>
          <cell r="J327">
            <v>30000</v>
          </cell>
          <cell r="K327">
            <v>45000</v>
          </cell>
          <cell r="L327">
            <v>67500</v>
          </cell>
          <cell r="M327">
            <v>95625</v>
          </cell>
          <cell r="N327">
            <v>155925</v>
          </cell>
          <cell r="O327">
            <v>251504.99999999997</v>
          </cell>
          <cell r="P327">
            <v>380538.00000000006</v>
          </cell>
          <cell r="Q327">
            <v>541282.5</v>
          </cell>
          <cell r="R327">
            <v>665285.4</v>
          </cell>
          <cell r="S327">
            <v>720939.08249999979</v>
          </cell>
          <cell r="T327">
            <v>710639.95274999959</v>
          </cell>
        </row>
        <row r="328">
          <cell r="F328">
            <v>61961.443073748429</v>
          </cell>
          <cell r="G328">
            <v>80102.750159956326</v>
          </cell>
          <cell r="H328">
            <v>80808.851677917075</v>
          </cell>
          <cell r="I328">
            <v>112797.24143407503</v>
          </cell>
          <cell r="J328">
            <v>120066.99647260072</v>
          </cell>
          <cell r="K328">
            <v>143262.98348308846</v>
          </cell>
          <cell r="L328">
            <v>209222.7175258174</v>
          </cell>
          <cell r="M328">
            <v>336282.98022717494</v>
          </cell>
          <cell r="N328">
            <v>519753.81103233958</v>
          </cell>
          <cell r="O328">
            <v>694540.52690469625</v>
          </cell>
          <cell r="P328">
            <v>888752.04751176341</v>
          </cell>
          <cell r="Q328">
            <v>1038018.1360496823</v>
          </cell>
          <cell r="R328">
            <v>1198101.3923782757</v>
          </cell>
          <cell r="S328">
            <v>1211579.6091709798</v>
          </cell>
          <cell r="T328">
            <v>1121578.9555361224</v>
          </cell>
        </row>
        <row r="341">
          <cell r="F341">
            <v>254522.67</v>
          </cell>
          <cell r="G341">
            <v>132755.51999999999</v>
          </cell>
          <cell r="H341">
            <v>163711.44999999995</v>
          </cell>
          <cell r="I341">
            <v>181600.37337010386</v>
          </cell>
          <cell r="J341">
            <v>174226.60663326236</v>
          </cell>
          <cell r="K341">
            <v>182608.69769434872</v>
          </cell>
          <cell r="L341">
            <v>182616.53657887218</v>
          </cell>
          <cell r="M341">
            <v>175887.01789928725</v>
          </cell>
          <cell r="N341">
            <v>170054.87509859836</v>
          </cell>
          <cell r="O341">
            <v>151252.86793730536</v>
          </cell>
          <cell r="P341">
            <v>134332.83369842853</v>
          </cell>
          <cell r="Q341">
            <v>119065.60883531655</v>
          </cell>
          <cell r="R341">
            <v>105257.91528764997</v>
          </cell>
          <cell r="S341">
            <v>92745.785147121554</v>
          </cell>
          <cell r="T341">
            <v>81389.274593353781</v>
          </cell>
        </row>
        <row r="342">
          <cell r="F342">
            <v>55011.599999999991</v>
          </cell>
          <cell r="G342">
            <v>29254.939999999991</v>
          </cell>
          <cell r="H342">
            <v>19152</v>
          </cell>
          <cell r="I342">
            <v>16012.32</v>
          </cell>
          <cell r="J342">
            <v>14270.9802</v>
          </cell>
          <cell r="K342">
            <v>12831.472631999997</v>
          </cell>
          <cell r="L342">
            <v>11635.812682199996</v>
          </cell>
          <cell r="M342">
            <v>10638.457309439995</v>
          </cell>
          <cell r="N342">
            <v>9702.2730662092727</v>
          </cell>
          <cell r="O342">
            <v>8823.9620307419063</v>
          </cell>
          <cell r="P342">
            <v>8000.3922412059947</v>
          </cell>
          <cell r="Q342">
            <v>7228.5896955837679</v>
          </cell>
          <cell r="R342">
            <v>6505.730726025391</v>
          </cell>
          <cell r="S342">
            <v>5829.1347305187492</v>
          </cell>
          <cell r="T342">
            <v>5196.2572454909987</v>
          </cell>
        </row>
        <row r="343">
          <cell r="F343">
            <v>177668.24999999994</v>
          </cell>
          <cell r="G343">
            <v>198525.99999999991</v>
          </cell>
          <cell r="H343">
            <v>200456.35999999996</v>
          </cell>
          <cell r="I343">
            <v>233894.47330294849</v>
          </cell>
          <cell r="J343">
            <v>223597.93980978095</v>
          </cell>
          <cell r="K343">
            <v>296418.58336277568</v>
          </cell>
          <cell r="L343">
            <v>300952.86824272916</v>
          </cell>
          <cell r="M343">
            <v>292431.18891549751</v>
          </cell>
          <cell r="N343">
            <v>267453.6788452607</v>
          </cell>
          <cell r="O343">
            <v>232922.10411376302</v>
          </cell>
          <cell r="P343">
            <v>203123.19233446411</v>
          </cell>
          <cell r="Q343">
            <v>177369.43649988598</v>
          </cell>
          <cell r="R343">
            <v>155078.67938821751</v>
          </cell>
          <cell r="S343">
            <v>135757.19612639351</v>
          </cell>
          <cell r="T343">
            <v>118985.60438474278</v>
          </cell>
        </row>
        <row r="344">
          <cell r="F344">
            <v>1889.28</v>
          </cell>
          <cell r="G344">
            <v>227.12</v>
          </cell>
          <cell r="H344">
            <v>0</v>
          </cell>
          <cell r="I344">
            <v>0</v>
          </cell>
          <cell r="J344">
            <v>0</v>
          </cell>
          <cell r="K344">
            <v>0</v>
          </cell>
          <cell r="L344">
            <v>0</v>
          </cell>
          <cell r="M344">
            <v>0</v>
          </cell>
          <cell r="N344">
            <v>0</v>
          </cell>
          <cell r="O344">
            <v>0</v>
          </cell>
          <cell r="P344">
            <v>0</v>
          </cell>
          <cell r="Q344">
            <v>0</v>
          </cell>
          <cell r="R344">
            <v>0</v>
          </cell>
          <cell r="S344">
            <v>0</v>
          </cell>
          <cell r="T344">
            <v>0</v>
          </cell>
        </row>
        <row r="345">
          <cell r="F345">
            <v>11029.006177744741</v>
          </cell>
          <cell r="G345">
            <v>6566.3028683211205</v>
          </cell>
          <cell r="H345">
            <v>6679.1596638655456</v>
          </cell>
          <cell r="I345">
            <v>2480.4347826086955</v>
          </cell>
          <cell r="J345">
            <v>1890</v>
          </cell>
          <cell r="K345">
            <v>1260</v>
          </cell>
          <cell r="L345">
            <v>887.04</v>
          </cell>
          <cell r="M345">
            <v>564.4799999999999</v>
          </cell>
          <cell r="N345">
            <v>395.13599999999997</v>
          </cell>
          <cell r="O345">
            <v>248.93567999999993</v>
          </cell>
          <cell r="P345">
            <v>145.21247999999994</v>
          </cell>
          <cell r="Q345">
            <v>135.53164799999996</v>
          </cell>
          <cell r="R345">
            <v>113.84658431999996</v>
          </cell>
          <cell r="S345">
            <v>92.97471052799996</v>
          </cell>
          <cell r="T345">
            <v>74.379768422399962</v>
          </cell>
        </row>
        <row r="346">
          <cell r="F346">
            <v>1908.0959729307122</v>
          </cell>
          <cell r="G346">
            <v>15793.32121588874</v>
          </cell>
          <cell r="H346">
            <v>11560.084033613444</v>
          </cell>
          <cell r="I346">
            <v>13465.217391304348</v>
          </cell>
          <cell r="J346">
            <v>8400</v>
          </cell>
          <cell r="K346">
            <v>6300</v>
          </cell>
          <cell r="L346">
            <v>3880.8</v>
          </cell>
          <cell r="M346">
            <v>1058.4000000000001</v>
          </cell>
          <cell r="N346">
            <v>0</v>
          </cell>
          <cell r="O346">
            <v>0</v>
          </cell>
          <cell r="P346">
            <v>0</v>
          </cell>
          <cell r="Q346">
            <v>0</v>
          </cell>
          <cell r="R346">
            <v>0</v>
          </cell>
          <cell r="S346">
            <v>0</v>
          </cell>
          <cell r="T346">
            <v>0</v>
          </cell>
        </row>
        <row r="347">
          <cell r="F347">
            <v>18837.230934864529</v>
          </cell>
          <cell r="G347">
            <v>18435.205034078921</v>
          </cell>
          <cell r="H347">
            <v>17106.783613445376</v>
          </cell>
          <cell r="I347">
            <v>27339.919130434784</v>
          </cell>
          <cell r="J347">
            <v>34938</v>
          </cell>
          <cell r="K347">
            <v>34421.413709809043</v>
          </cell>
          <cell r="L347">
            <v>33319.928471095154</v>
          </cell>
          <cell r="M347">
            <v>27261.759658168765</v>
          </cell>
          <cell r="N347">
            <v>23172.49570944345</v>
          </cell>
          <cell r="O347">
            <v>16684.196910799285</v>
          </cell>
          <cell r="P347">
            <v>10427.623069249552</v>
          </cell>
          <cell r="Q347">
            <v>10427.623069249554</v>
          </cell>
          <cell r="R347">
            <v>9384.8607623245989</v>
          </cell>
          <cell r="S347">
            <v>8211.753167034025</v>
          </cell>
          <cell r="T347">
            <v>7038.6455717434492</v>
          </cell>
        </row>
        <row r="348">
          <cell r="F348">
            <v>0</v>
          </cell>
          <cell r="G348">
            <v>0</v>
          </cell>
          <cell r="H348">
            <v>0</v>
          </cell>
          <cell r="I348">
            <v>0</v>
          </cell>
          <cell r="J348">
            <v>30</v>
          </cell>
          <cell r="K348">
            <v>750</v>
          </cell>
          <cell r="L348">
            <v>3300</v>
          </cell>
          <cell r="M348">
            <v>7500</v>
          </cell>
          <cell r="N348">
            <v>15000</v>
          </cell>
          <cell r="O348">
            <v>20250</v>
          </cell>
          <cell r="P348">
            <v>20250</v>
          </cell>
          <cell r="Q348">
            <v>32400</v>
          </cell>
          <cell r="R348">
            <v>34992</v>
          </cell>
          <cell r="S348">
            <v>36741.600000000006</v>
          </cell>
          <cell r="T348">
            <v>37791.360000000001</v>
          </cell>
        </row>
        <row r="349">
          <cell r="F349">
            <v>7520.5357463279597</v>
          </cell>
          <cell r="G349">
            <v>10847.036768438695</v>
          </cell>
          <cell r="H349">
            <v>7793.6373949579829</v>
          </cell>
          <cell r="I349">
            <v>3197.7056521739132</v>
          </cell>
          <cell r="J349">
            <v>3540</v>
          </cell>
          <cell r="K349">
            <v>2383.4711664191841</v>
          </cell>
          <cell r="L349">
            <v>1677.9637011591055</v>
          </cell>
          <cell r="M349">
            <v>1220.3372372066221</v>
          </cell>
          <cell r="N349">
            <v>976.26978976529779</v>
          </cell>
          <cell r="O349">
            <v>702.91424863101429</v>
          </cell>
          <cell r="P349">
            <v>468.60949908734278</v>
          </cell>
          <cell r="Q349">
            <v>499.85013235983234</v>
          </cell>
          <cell r="R349">
            <v>479.85612706543901</v>
          </cell>
          <cell r="S349">
            <v>447.86571859440971</v>
          </cell>
          <cell r="T349">
            <v>409.4772284291746</v>
          </cell>
        </row>
        <row r="350">
          <cell r="F350">
            <v>0</v>
          </cell>
          <cell r="G350">
            <v>2912.0879120879122</v>
          </cell>
          <cell r="H350">
            <v>18900.614754098362</v>
          </cell>
          <cell r="I350">
            <v>30006.55</v>
          </cell>
          <cell r="J350">
            <v>73876</v>
          </cell>
          <cell r="K350">
            <v>81034.968790598985</v>
          </cell>
          <cell r="L350">
            <v>92611.392903541695</v>
          </cell>
          <cell r="M350">
            <v>89138.465669658894</v>
          </cell>
          <cell r="N350">
            <v>75608.519987657099</v>
          </cell>
          <cell r="O350">
            <v>71828.093988274239</v>
          </cell>
          <cell r="P350">
            <v>68236.689288860522</v>
          </cell>
          <cell r="Q350">
            <v>72603.837403347599</v>
          </cell>
          <cell r="R350">
            <v>68973.645533180214</v>
          </cell>
          <cell r="S350">
            <v>65524.963256521201</v>
          </cell>
          <cell r="T350">
            <v>62248.715093695137</v>
          </cell>
        </row>
        <row r="351">
          <cell r="F351">
            <v>0</v>
          </cell>
          <cell r="G351">
            <v>6474.7362637362639</v>
          </cell>
          <cell r="H351">
            <v>11190.368852459016</v>
          </cell>
          <cell r="I351">
            <v>12633.880000000001</v>
          </cell>
          <cell r="J351">
            <v>18880</v>
          </cell>
          <cell r="K351">
            <v>13347.43853194743</v>
          </cell>
          <cell r="L351">
            <v>11345.322752155316</v>
          </cell>
          <cell r="M351">
            <v>9367.9950724939608</v>
          </cell>
          <cell r="N351">
            <v>7273.9726445247234</v>
          </cell>
          <cell r="O351">
            <v>5642.8393848434216</v>
          </cell>
          <cell r="P351">
            <v>4232.1295386325664</v>
          </cell>
          <cell r="Q351">
            <v>4288.5579324810014</v>
          </cell>
          <cell r="R351">
            <v>2708.5629047248426</v>
          </cell>
          <cell r="S351">
            <v>2166.8503237798741</v>
          </cell>
          <cell r="T351">
            <v>1733.4802590238996</v>
          </cell>
        </row>
        <row r="352">
          <cell r="F352">
            <v>0</v>
          </cell>
          <cell r="G352">
            <v>0</v>
          </cell>
          <cell r="H352">
            <v>0</v>
          </cell>
          <cell r="I352">
            <v>100</v>
          </cell>
          <cell r="J352">
            <v>247.2</v>
          </cell>
          <cell r="K352">
            <v>0</v>
          </cell>
          <cell r="L352">
            <v>1769.1299999999999</v>
          </cell>
          <cell r="M352">
            <v>11145.519000000002</v>
          </cell>
          <cell r="N352">
            <v>34391.887200000005</v>
          </cell>
          <cell r="O352">
            <v>51587.830800000003</v>
          </cell>
          <cell r="P352">
            <v>52619.587416000009</v>
          </cell>
          <cell r="Q352">
            <v>57107.72869560001</v>
          </cell>
          <cell r="R352">
            <v>60172.04584512001</v>
          </cell>
          <cell r="S352">
            <v>62052.42227778001</v>
          </cell>
          <cell r="T352">
            <v>62955.002965456821</v>
          </cell>
        </row>
        <row r="353">
          <cell r="F353">
            <v>0</v>
          </cell>
          <cell r="G353">
            <v>0</v>
          </cell>
          <cell r="H353">
            <v>0</v>
          </cell>
          <cell r="I353">
            <v>50</v>
          </cell>
          <cell r="J353">
            <v>50</v>
          </cell>
          <cell r="K353">
            <v>2000</v>
          </cell>
          <cell r="L353">
            <v>6250</v>
          </cell>
          <cell r="M353">
            <v>20000</v>
          </cell>
          <cell r="N353">
            <v>39375</v>
          </cell>
          <cell r="O353">
            <v>66600</v>
          </cell>
          <cell r="P353">
            <v>108000</v>
          </cell>
          <cell r="Q353">
            <v>129600</v>
          </cell>
          <cell r="R353">
            <v>130086</v>
          </cell>
          <cell r="S353">
            <v>111731.39999999998</v>
          </cell>
          <cell r="T353">
            <v>89892.989999999976</v>
          </cell>
        </row>
        <row r="354">
          <cell r="F354">
            <v>0</v>
          </cell>
          <cell r="G354">
            <v>0</v>
          </cell>
          <cell r="H354">
            <v>0</v>
          </cell>
          <cell r="I354">
            <v>0</v>
          </cell>
          <cell r="J354">
            <v>500</v>
          </cell>
          <cell r="K354">
            <v>6000</v>
          </cell>
          <cell r="L354">
            <v>11600</v>
          </cell>
          <cell r="M354">
            <v>22000</v>
          </cell>
          <cell r="N354">
            <v>32400</v>
          </cell>
          <cell r="O354">
            <v>46080</v>
          </cell>
          <cell r="P354">
            <v>65664</v>
          </cell>
          <cell r="Q354">
            <v>78796.800000000003</v>
          </cell>
          <cell r="R354">
            <v>86676.48000000001</v>
          </cell>
          <cell r="S354">
            <v>82342.656000000003</v>
          </cell>
          <cell r="T354">
            <v>74108.390400000004</v>
          </cell>
        </row>
        <row r="355">
          <cell r="F355">
            <v>0</v>
          </cell>
          <cell r="G355">
            <v>0</v>
          </cell>
          <cell r="H355">
            <v>0</v>
          </cell>
          <cell r="I355">
            <v>0</v>
          </cell>
          <cell r="J355">
            <v>0</v>
          </cell>
          <cell r="K355">
            <v>0</v>
          </cell>
          <cell r="L355">
            <v>0</v>
          </cell>
          <cell r="M355">
            <v>0</v>
          </cell>
          <cell r="N355">
            <v>0</v>
          </cell>
          <cell r="O355">
            <v>1500</v>
          </cell>
          <cell r="P355">
            <v>8400</v>
          </cell>
          <cell r="Q355">
            <v>14329.953000000003</v>
          </cell>
          <cell r="R355">
            <v>31525.896600000011</v>
          </cell>
          <cell r="S355">
            <v>44709.453360000007</v>
          </cell>
          <cell r="T355">
            <v>46429.047720000002</v>
          </cell>
        </row>
        <row r="356">
          <cell r="F356">
            <v>0</v>
          </cell>
          <cell r="G356">
            <v>0</v>
          </cell>
          <cell r="H356">
            <v>0</v>
          </cell>
          <cell r="I356">
            <v>0</v>
          </cell>
          <cell r="J356">
            <v>0</v>
          </cell>
          <cell r="K356">
            <v>3500.0000000000005</v>
          </cell>
          <cell r="L356">
            <v>6000</v>
          </cell>
          <cell r="M356">
            <v>11250</v>
          </cell>
          <cell r="N356">
            <v>28350.000000000004</v>
          </cell>
          <cell r="O356">
            <v>58320</v>
          </cell>
          <cell r="P356">
            <v>144342</v>
          </cell>
          <cell r="Q356">
            <v>236196</v>
          </cell>
          <cell r="R356">
            <v>332642.7</v>
          </cell>
          <cell r="S356">
            <v>411965.19000000006</v>
          </cell>
          <cell r="T356">
            <v>463460.83875</v>
          </cell>
        </row>
        <row r="357">
          <cell r="F357">
            <v>528386.66883186798</v>
          </cell>
          <cell r="G357">
            <v>421792.27006255154</v>
          </cell>
          <cell r="H357">
            <v>456550.45831243962</v>
          </cell>
          <cell r="I357">
            <v>520780.87362957408</v>
          </cell>
          <cell r="J357">
            <v>554446.72664304322</v>
          </cell>
          <cell r="K357">
            <v>642856.04588789912</v>
          </cell>
          <cell r="L357">
            <v>667846.79533175263</v>
          </cell>
          <cell r="M357">
            <v>679463.62076175294</v>
          </cell>
          <cell r="N357">
            <v>704154.10834145895</v>
          </cell>
          <cell r="O357">
            <v>732443.74509435822</v>
          </cell>
          <cell r="P357">
            <v>828242.26956592873</v>
          </cell>
          <cell r="Q357">
            <v>940049.51691182423</v>
          </cell>
          <cell r="R357">
            <v>1024598.2197586279</v>
          </cell>
          <cell r="S357">
            <v>1060319.2448182714</v>
          </cell>
          <cell r="T357">
            <v>1051713.4639803586</v>
          </cell>
        </row>
        <row r="370">
          <cell r="F370">
            <v>169680.78000000003</v>
          </cell>
          <cell r="G370">
            <v>102332.38</v>
          </cell>
          <cell r="H370">
            <v>110254.65000000004</v>
          </cell>
          <cell r="I370">
            <v>119840.70206558023</v>
          </cell>
          <cell r="J370">
            <v>112408.44296525839</v>
          </cell>
          <cell r="K370">
            <v>114883.25367520064</v>
          </cell>
          <cell r="L370">
            <v>111676.6881948566</v>
          </cell>
          <cell r="M370">
            <v>104160.25020380084</v>
          </cell>
          <cell r="N370">
            <v>97073.62165763705</v>
          </cell>
          <cell r="O370">
            <v>82752.320510748454</v>
          </cell>
          <cell r="P370">
            <v>69935.181710041943</v>
          </cell>
          <cell r="Q370">
            <v>58439.282032576652</v>
          </cell>
          <cell r="R370">
            <v>48110.358223146766</v>
          </cell>
          <cell r="S370">
            <v>38817.490797862491</v>
          </cell>
          <cell r="T370">
            <v>30448.847355556645</v>
          </cell>
        </row>
        <row r="371">
          <cell r="F371">
            <v>28904.400000000005</v>
          </cell>
          <cell r="G371">
            <v>17663.360000000004</v>
          </cell>
          <cell r="H371">
            <v>12257.28</v>
          </cell>
          <cell r="I371">
            <v>10007.699999999999</v>
          </cell>
          <cell r="J371">
            <v>8686.6836000000003</v>
          </cell>
          <cell r="K371">
            <v>7582.2338279999976</v>
          </cell>
          <cell r="L371">
            <v>6649.0358183999979</v>
          </cell>
          <cell r="M371">
            <v>5851.1515201919974</v>
          </cell>
          <cell r="N371">
            <v>5106.4595085311976</v>
          </cell>
          <cell r="O371">
            <v>4411.981015370955</v>
          </cell>
          <cell r="P371">
            <v>3764.8904664498814</v>
          </cell>
          <cell r="Q371">
            <v>3162.5079918179003</v>
          </cell>
          <cell r="R371">
            <v>2602.2922904101579</v>
          </cell>
          <cell r="S371">
            <v>2081.8338323281264</v>
          </cell>
          <cell r="T371">
            <v>1598.848383228001</v>
          </cell>
        </row>
        <row r="372">
          <cell r="F372">
            <v>103550.25000000001</v>
          </cell>
          <cell r="G372">
            <v>126036.32000000004</v>
          </cell>
          <cell r="H372">
            <v>105177.39000000004</v>
          </cell>
          <cell r="I372">
            <v>161295.6905565192</v>
          </cell>
          <cell r="J372">
            <v>136751.3950052961</v>
          </cell>
          <cell r="K372">
            <v>219055.80272658629</v>
          </cell>
          <cell r="L372">
            <v>222406.6770304204</v>
          </cell>
          <cell r="M372">
            <v>216109.08500893545</v>
          </cell>
          <cell r="N372">
            <v>197650.49696605693</v>
          </cell>
          <cell r="O372">
            <v>172131.37553849243</v>
          </cell>
          <cell r="P372">
            <v>150109.73146294494</v>
          </cell>
          <cell r="Q372">
            <v>131077.49133290024</v>
          </cell>
          <cell r="R372">
            <v>114604.43611117727</v>
          </cell>
          <cell r="S372">
            <v>100325.69900309529</v>
          </cell>
          <cell r="T372">
            <v>87931.352972929162</v>
          </cell>
        </row>
        <row r="373">
          <cell r="F373">
            <v>767.52000000000021</v>
          </cell>
          <cell r="G373">
            <v>90.180000000000021</v>
          </cell>
          <cell r="H373">
            <v>0</v>
          </cell>
          <cell r="I373">
            <v>0</v>
          </cell>
          <cell r="J373">
            <v>0</v>
          </cell>
          <cell r="K373">
            <v>0</v>
          </cell>
          <cell r="L373">
            <v>0</v>
          </cell>
          <cell r="M373">
            <v>0</v>
          </cell>
          <cell r="N373">
            <v>0</v>
          </cell>
          <cell r="O373">
            <v>0</v>
          </cell>
          <cell r="P373">
            <v>0</v>
          </cell>
          <cell r="Q373">
            <v>0</v>
          </cell>
          <cell r="R373">
            <v>0</v>
          </cell>
          <cell r="S373">
            <v>0</v>
          </cell>
          <cell r="T373">
            <v>0</v>
          </cell>
        </row>
        <row r="374">
          <cell r="F374">
            <v>4523.5030888723695</v>
          </cell>
          <cell r="G374">
            <v>2202.2955839698275</v>
          </cell>
          <cell r="H374">
            <v>3690.2521008403364</v>
          </cell>
          <cell r="I374">
            <v>2800</v>
          </cell>
          <cell r="J374">
            <v>3150</v>
          </cell>
          <cell r="K374">
            <v>2772</v>
          </cell>
          <cell r="L374">
            <v>2217.6000000000004</v>
          </cell>
          <cell r="M374">
            <v>1552.32</v>
          </cell>
          <cell r="N374">
            <v>1086.6239999999998</v>
          </cell>
          <cell r="O374">
            <v>802.12607999999977</v>
          </cell>
          <cell r="P374">
            <v>580.84991999999977</v>
          </cell>
          <cell r="Q374">
            <v>345.60570239999987</v>
          </cell>
          <cell r="R374">
            <v>222.9495609599999</v>
          </cell>
          <cell r="S374">
            <v>142.78259116799995</v>
          </cell>
          <cell r="T374">
            <v>90.650342764799959</v>
          </cell>
        </row>
        <row r="375">
          <cell r="F375">
            <v>782.59798646535592</v>
          </cell>
          <cell r="G375">
            <v>5296.977959662976</v>
          </cell>
          <cell r="H375">
            <v>6386.9747899159665</v>
          </cell>
          <cell r="I375">
            <v>15200</v>
          </cell>
          <cell r="J375">
            <v>14000</v>
          </cell>
          <cell r="K375">
            <v>13860.000000000002</v>
          </cell>
          <cell r="L375">
            <v>9702</v>
          </cell>
          <cell r="M375">
            <v>2910.6000000000004</v>
          </cell>
          <cell r="N375">
            <v>0</v>
          </cell>
          <cell r="O375">
            <v>0</v>
          </cell>
          <cell r="P375">
            <v>0</v>
          </cell>
          <cell r="Q375">
            <v>0</v>
          </cell>
          <cell r="R375">
            <v>0</v>
          </cell>
          <cell r="S375">
            <v>0</v>
          </cell>
          <cell r="T375">
            <v>0</v>
          </cell>
        </row>
        <row r="376">
          <cell r="F376">
            <v>7726.015467432263</v>
          </cell>
          <cell r="G376">
            <v>6183.0487338624598</v>
          </cell>
          <cell r="H376">
            <v>9451.5399159663866</v>
          </cell>
          <cell r="I376">
            <v>30862.240000000005</v>
          </cell>
          <cell r="J376">
            <v>58230</v>
          </cell>
          <cell r="K376">
            <v>75727.110161579898</v>
          </cell>
          <cell r="L376">
            <v>83299.821177737889</v>
          </cell>
          <cell r="M376">
            <v>74969.839059964099</v>
          </cell>
          <cell r="N376">
            <v>63724.363200969485</v>
          </cell>
          <cell r="O376">
            <v>53760.190045908799</v>
          </cell>
          <cell r="P376">
            <v>41710.492276998208</v>
          </cell>
          <cell r="Q376">
            <v>26590.43882658636</v>
          </cell>
          <cell r="R376">
            <v>18378.685659552339</v>
          </cell>
          <cell r="S376">
            <v>12610.906649373681</v>
          </cell>
          <cell r="T376">
            <v>8578.3492905623298</v>
          </cell>
        </row>
        <row r="377">
          <cell r="F377">
            <v>0</v>
          </cell>
          <cell r="G377">
            <v>0</v>
          </cell>
          <cell r="H377">
            <v>0</v>
          </cell>
          <cell r="I377">
            <v>0</v>
          </cell>
          <cell r="J377">
            <v>50</v>
          </cell>
          <cell r="K377">
            <v>1650.0000000000002</v>
          </cell>
          <cell r="L377">
            <v>8250</v>
          </cell>
          <cell r="M377">
            <v>20625</v>
          </cell>
          <cell r="N377">
            <v>41250</v>
          </cell>
          <cell r="O377">
            <v>65249.999999999993</v>
          </cell>
          <cell r="P377">
            <v>81000</v>
          </cell>
          <cell r="Q377">
            <v>82620</v>
          </cell>
          <cell r="R377">
            <v>68526</v>
          </cell>
          <cell r="S377">
            <v>56424.600000000006</v>
          </cell>
          <cell r="T377">
            <v>46058.220000000008</v>
          </cell>
        </row>
        <row r="378">
          <cell r="F378">
            <v>3084.5178731639794</v>
          </cell>
          <cell r="G378">
            <v>3638.0260937306857</v>
          </cell>
          <cell r="H378">
            <v>4306.0037815126052</v>
          </cell>
          <cell r="I378">
            <v>3609.6800000000003</v>
          </cell>
          <cell r="J378">
            <v>5900</v>
          </cell>
          <cell r="K378">
            <v>5243.6365661222053</v>
          </cell>
          <cell r="L378">
            <v>4194.9092528977644</v>
          </cell>
          <cell r="M378">
            <v>3355.9274023182111</v>
          </cell>
          <cell r="N378">
            <v>2684.7419218545688</v>
          </cell>
          <cell r="O378">
            <v>2264.9459122554904</v>
          </cell>
          <cell r="P378">
            <v>1874.4379963493711</v>
          </cell>
          <cell r="Q378">
            <v>1274.6178375175725</v>
          </cell>
          <cell r="R378">
            <v>939.7182488364848</v>
          </cell>
          <cell r="S378">
            <v>687.79378212712925</v>
          </cell>
          <cell r="T378">
            <v>499.05037214805662</v>
          </cell>
        </row>
        <row r="379">
          <cell r="F379">
            <v>0</v>
          </cell>
          <cell r="G379">
            <v>219.7802197802198</v>
          </cell>
          <cell r="H379">
            <v>3276.1065573770488</v>
          </cell>
          <cell r="I379">
            <v>27434.560000000001</v>
          </cell>
          <cell r="J379">
            <v>73876</v>
          </cell>
          <cell r="K379">
            <v>104187.81701648442</v>
          </cell>
          <cell r="L379">
            <v>144705.3014117839</v>
          </cell>
          <cell r="M379">
            <v>175093.41470825856</v>
          </cell>
          <cell r="N379">
            <v>181460.44797037702</v>
          </cell>
          <cell r="O379">
            <v>172387.42557185816</v>
          </cell>
          <cell r="P379">
            <v>163768.05429326525</v>
          </cell>
          <cell r="Q379">
            <v>150393.66319264856</v>
          </cell>
          <cell r="R379">
            <v>142873.98003301612</v>
          </cell>
          <cell r="S379">
            <v>135730.28103136533</v>
          </cell>
          <cell r="T379">
            <v>128943.76697979704</v>
          </cell>
        </row>
        <row r="380">
          <cell r="F380">
            <v>0</v>
          </cell>
          <cell r="G380">
            <v>488.65934065934067</v>
          </cell>
          <cell r="H380">
            <v>1939.6639344262294</v>
          </cell>
          <cell r="I380">
            <v>11550.976000000001</v>
          </cell>
          <cell r="J380">
            <v>18880</v>
          </cell>
          <cell r="K380">
            <v>17160.992398218124</v>
          </cell>
          <cell r="L380">
            <v>14586.843538485407</v>
          </cell>
          <cell r="M380">
            <v>12398.817007712596</v>
          </cell>
          <cell r="N380">
            <v>9698.6301926996293</v>
          </cell>
          <cell r="O380">
            <v>7758.9041541597053</v>
          </cell>
          <cell r="P380">
            <v>6066.0523387066787</v>
          </cell>
          <cell r="Q380">
            <v>4514.2715078747378</v>
          </cell>
          <cell r="R380">
            <v>3250.2754856698111</v>
          </cell>
          <cell r="S380">
            <v>2455.7637002838578</v>
          </cell>
          <cell r="T380">
            <v>1849.0456096254929</v>
          </cell>
        </row>
        <row r="381">
          <cell r="F381">
            <v>0</v>
          </cell>
          <cell r="G381">
            <v>0</v>
          </cell>
          <cell r="H381">
            <v>0</v>
          </cell>
          <cell r="I381">
            <v>6</v>
          </cell>
          <cell r="J381">
            <v>25.75</v>
          </cell>
          <cell r="K381">
            <v>0</v>
          </cell>
          <cell r="L381">
            <v>0</v>
          </cell>
          <cell r="M381">
            <v>7961.0850000000009</v>
          </cell>
          <cell r="N381">
            <v>17195.943600000002</v>
          </cell>
          <cell r="O381">
            <v>24074.321040000006</v>
          </cell>
          <cell r="P381">
            <v>32500.333404000008</v>
          </cell>
          <cell r="Q381">
            <v>37607.528653200003</v>
          </cell>
          <cell r="R381">
            <v>41368.281518520002</v>
          </cell>
          <cell r="S381">
            <v>44000.808524244007</v>
          </cell>
          <cell r="T381">
            <v>45693.147313638008</v>
          </cell>
        </row>
        <row r="382">
          <cell r="F382">
            <v>0</v>
          </cell>
          <cell r="G382">
            <v>0</v>
          </cell>
          <cell r="H382">
            <v>0</v>
          </cell>
          <cell r="I382">
            <v>0</v>
          </cell>
          <cell r="J382">
            <v>0</v>
          </cell>
          <cell r="K382">
            <v>0</v>
          </cell>
          <cell r="L382">
            <v>0</v>
          </cell>
          <cell r="M382">
            <v>3125</v>
          </cell>
          <cell r="N382">
            <v>6750</v>
          </cell>
          <cell r="O382">
            <v>14400</v>
          </cell>
          <cell r="P382">
            <v>27000</v>
          </cell>
          <cell r="Q382">
            <v>38880</v>
          </cell>
          <cell r="R382">
            <v>49896.000000000007</v>
          </cell>
          <cell r="S382">
            <v>54172.800000000003</v>
          </cell>
          <cell r="T382">
            <v>54849.96</v>
          </cell>
        </row>
        <row r="383">
          <cell r="F383">
            <v>0</v>
          </cell>
          <cell r="G383">
            <v>0</v>
          </cell>
          <cell r="H383">
            <v>0</v>
          </cell>
          <cell r="I383">
            <v>0</v>
          </cell>
          <cell r="J383">
            <v>0</v>
          </cell>
          <cell r="K383">
            <v>0</v>
          </cell>
          <cell r="L383">
            <v>600</v>
          </cell>
          <cell r="M383">
            <v>3200</v>
          </cell>
          <cell r="N383">
            <v>12960</v>
          </cell>
          <cell r="O383">
            <v>28800</v>
          </cell>
          <cell r="P383">
            <v>51840</v>
          </cell>
          <cell r="Q383">
            <v>72576</v>
          </cell>
          <cell r="R383">
            <v>84395.520000000004</v>
          </cell>
          <cell r="S383">
            <v>82342.656000000003</v>
          </cell>
          <cell r="T383">
            <v>74108.390400000004</v>
          </cell>
        </row>
        <row r="384">
          <cell r="F384">
            <v>0</v>
          </cell>
          <cell r="G384">
            <v>0</v>
          </cell>
          <cell r="H384">
            <v>0</v>
          </cell>
          <cell r="I384">
            <v>0</v>
          </cell>
          <cell r="J384">
            <v>0</v>
          </cell>
          <cell r="K384">
            <v>0</v>
          </cell>
          <cell r="L384">
            <v>0</v>
          </cell>
          <cell r="M384">
            <v>0</v>
          </cell>
          <cell r="N384">
            <v>0</v>
          </cell>
          <cell r="O384">
            <v>600</v>
          </cell>
          <cell r="P384">
            <v>3600</v>
          </cell>
          <cell r="Q384">
            <v>6368.8680000000004</v>
          </cell>
          <cell r="R384">
            <v>14329.953000000003</v>
          </cell>
          <cell r="S384">
            <v>20635.132320000004</v>
          </cell>
          <cell r="T384">
            <v>21666.888936000003</v>
          </cell>
        </row>
        <row r="385">
          <cell r="F385">
            <v>0</v>
          </cell>
          <cell r="G385">
            <v>0</v>
          </cell>
          <cell r="H385">
            <v>0</v>
          </cell>
          <cell r="I385">
            <v>0</v>
          </cell>
          <cell r="J385">
            <v>0</v>
          </cell>
          <cell r="K385">
            <v>0</v>
          </cell>
          <cell r="L385">
            <v>0</v>
          </cell>
          <cell r="M385">
            <v>2250</v>
          </cell>
          <cell r="N385">
            <v>10125</v>
          </cell>
          <cell r="O385">
            <v>36450</v>
          </cell>
          <cell r="P385">
            <v>98415</v>
          </cell>
          <cell r="Q385">
            <v>157464</v>
          </cell>
          <cell r="R385">
            <v>217497.15000000002</v>
          </cell>
          <cell r="S385">
            <v>264834.76500000001</v>
          </cell>
          <cell r="T385">
            <v>293525.19787500001</v>
          </cell>
        </row>
        <row r="386">
          <cell r="F386">
            <v>319019.58441593405</v>
          </cell>
          <cell r="G386">
            <v>264151.02793166554</v>
          </cell>
          <cell r="H386">
            <v>256739.86108003865</v>
          </cell>
          <cell r="I386">
            <v>382607.54862209945</v>
          </cell>
          <cell r="J386">
            <v>431958.27157055447</v>
          </cell>
          <cell r="K386">
            <v>562122.84637219156</v>
          </cell>
          <cell r="L386">
            <v>608288.87642458186</v>
          </cell>
          <cell r="M386">
            <v>633562.48991118174</v>
          </cell>
          <cell r="N386">
            <v>646766.32901812589</v>
          </cell>
          <cell r="O386">
            <v>665843.58986879396</v>
          </cell>
          <cell r="P386">
            <v>732165.02386875637</v>
          </cell>
          <cell r="Q386">
            <v>771314.27507752203</v>
          </cell>
          <cell r="R386">
            <v>806995.60013128899</v>
          </cell>
          <cell r="S386">
            <v>815263.31323184783</v>
          </cell>
          <cell r="T386">
            <v>795841.7158312496</v>
          </cell>
        </row>
        <row r="399">
          <cell r="F399">
            <v>47133.549999999988</v>
          </cell>
          <cell r="G399">
            <v>41486.100000000006</v>
          </cell>
          <cell r="H399">
            <v>52290.900000000023</v>
          </cell>
          <cell r="I399">
            <v>75489.924564315894</v>
          </cell>
          <cell r="J399">
            <v>90652.940401479253</v>
          </cell>
          <cell r="K399">
            <v>115849.29220199319</v>
          </cell>
          <cell r="L399">
            <v>138666.138940968</v>
          </cell>
          <cell r="M399">
            <v>157714.81357831357</v>
          </cell>
          <cell r="N399">
            <v>178289.9496133147</v>
          </cell>
          <cell r="O399">
            <v>184066.65838427102</v>
          </cell>
          <cell r="P399">
            <v>188763.08156656526</v>
          </cell>
          <cell r="Q399">
            <v>192509.09245474412</v>
          </cell>
          <cell r="R399">
            <v>195414.1176011604</v>
          </cell>
          <cell r="S399">
            <v>197571.34358903707</v>
          </cell>
          <cell r="T399">
            <v>199060.97731109065</v>
          </cell>
        </row>
        <row r="400">
          <cell r="F400">
            <v>9323.9999999999982</v>
          </cell>
          <cell r="G400">
            <v>8279.7000000000007</v>
          </cell>
          <cell r="H400">
            <v>6894.7199999999993</v>
          </cell>
          <cell r="I400">
            <v>7338.9800000000014</v>
          </cell>
          <cell r="J400">
            <v>8066.2062000000024</v>
          </cell>
          <cell r="K400">
            <v>8748.7313400000021</v>
          </cell>
          <cell r="L400">
            <v>9419.4674094000002</v>
          </cell>
          <cell r="M400">
            <v>10106.534443967999</v>
          </cell>
          <cell r="N400">
            <v>10723.564967915519</v>
          </cell>
          <cell r="O400">
            <v>11275.062594836887</v>
          </cell>
          <cell r="P400">
            <v>11765.282707655881</v>
          </cell>
          <cell r="Q400">
            <v>12198.245111297618</v>
          </cell>
          <cell r="R400">
            <v>12577.746070315767</v>
          </cell>
          <cell r="S400">
            <v>12907.369760434387</v>
          </cell>
          <cell r="T400">
            <v>13190.499161631013</v>
          </cell>
        </row>
        <row r="401">
          <cell r="F401">
            <v>49403.250000000044</v>
          </cell>
          <cell r="G401">
            <v>76632.770000000062</v>
          </cell>
          <cell r="H401">
            <v>73281.440000000002</v>
          </cell>
          <cell r="I401">
            <v>93422.494706457263</v>
          </cell>
          <cell r="J401">
            <v>81537.268712322242</v>
          </cell>
          <cell r="K401">
            <v>110399.33598659893</v>
          </cell>
          <cell r="L401">
            <v>112088.10338519451</v>
          </cell>
          <cell r="M401">
            <v>108914.25467252555</v>
          </cell>
          <cell r="N401">
            <v>99611.529805987986</v>
          </cell>
          <cell r="O401">
            <v>86750.450457722982</v>
          </cell>
          <cell r="P401">
            <v>75652.023239576491</v>
          </cell>
          <cell r="Q401">
            <v>66060.190261214477</v>
          </cell>
          <cell r="R401">
            <v>57758.130532540279</v>
          </cell>
          <cell r="S401">
            <v>50561.959165069173</v>
          </cell>
          <cell r="T401">
            <v>44315.47970783995</v>
          </cell>
        </row>
        <row r="402">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row>
        <row r="403">
          <cell r="F403">
            <v>825.60047166183494</v>
          </cell>
          <cell r="G403">
            <v>1233.8357614504307</v>
          </cell>
          <cell r="H403">
            <v>1429.3445378151266</v>
          </cell>
          <cell r="I403">
            <v>319.56521739130403</v>
          </cell>
          <cell r="J403">
            <v>315.00000000000028</v>
          </cell>
          <cell r="K403">
            <v>352.79999999999973</v>
          </cell>
          <cell r="L403">
            <v>483.83999999999952</v>
          </cell>
          <cell r="M403">
            <v>423.35999999999967</v>
          </cell>
          <cell r="N403">
            <v>316.1087999999998</v>
          </cell>
          <cell r="O403">
            <v>221.27615999999998</v>
          </cell>
          <cell r="P403">
            <v>183.93580800000001</v>
          </cell>
          <cell r="Q403">
            <v>162.63797759999994</v>
          </cell>
          <cell r="R403">
            <v>118.59019199999994</v>
          </cell>
          <cell r="S403">
            <v>86.333659775999962</v>
          </cell>
          <cell r="T403">
            <v>60.433561843199968</v>
          </cell>
        </row>
        <row r="404">
          <cell r="F404">
            <v>142.83471328599558</v>
          </cell>
          <cell r="G404">
            <v>2967.6310854085868</v>
          </cell>
          <cell r="H404">
            <v>2473.8655462184884</v>
          </cell>
          <cell r="I404">
            <v>1734.7826086956507</v>
          </cell>
          <cell r="J404">
            <v>1400.0000000000011</v>
          </cell>
          <cell r="K404">
            <v>1763.9999999999989</v>
          </cell>
          <cell r="L404">
            <v>2116.7999999999979</v>
          </cell>
          <cell r="M404">
            <v>793.7999999999995</v>
          </cell>
          <cell r="N404">
            <v>0</v>
          </cell>
          <cell r="O404">
            <v>0</v>
          </cell>
          <cell r="P404">
            <v>0</v>
          </cell>
          <cell r="Q404">
            <v>0</v>
          </cell>
          <cell r="R404">
            <v>0</v>
          </cell>
          <cell r="S404">
            <v>0</v>
          </cell>
          <cell r="T404">
            <v>0</v>
          </cell>
        </row>
        <row r="405">
          <cell r="F405">
            <v>1410.1022788444218</v>
          </cell>
          <cell r="G405">
            <v>3464.0521000721528</v>
          </cell>
          <cell r="H405">
            <v>3660.862885154063</v>
          </cell>
          <cell r="I405">
            <v>3522.3208695652143</v>
          </cell>
          <cell r="J405">
            <v>5823.0000000000055</v>
          </cell>
          <cell r="K405">
            <v>9637.9958387465249</v>
          </cell>
          <cell r="L405">
            <v>18174.506438779157</v>
          </cell>
          <cell r="M405">
            <v>20446.319743626558</v>
          </cell>
          <cell r="N405">
            <v>18537.99656755475</v>
          </cell>
          <cell r="O405">
            <v>14830.397254043812</v>
          </cell>
          <cell r="P405">
            <v>13208.32255438277</v>
          </cell>
          <cell r="Q405">
            <v>12513.147683099463</v>
          </cell>
          <cell r="R405">
            <v>9775.8966274214563</v>
          </cell>
          <cell r="S405">
            <v>7625.1993693887371</v>
          </cell>
          <cell r="T405">
            <v>5718.8995270415526</v>
          </cell>
        </row>
        <row r="406">
          <cell r="F406">
            <v>0</v>
          </cell>
          <cell r="G406">
            <v>0</v>
          </cell>
          <cell r="H406">
            <v>0</v>
          </cell>
          <cell r="I406">
            <v>0</v>
          </cell>
          <cell r="J406">
            <v>5.0000000000000044</v>
          </cell>
          <cell r="K406">
            <v>209.99999999999986</v>
          </cell>
          <cell r="L406">
            <v>1799.9999999999982</v>
          </cell>
          <cell r="M406">
            <v>5624.9999999999964</v>
          </cell>
          <cell r="N406">
            <v>11999.999999999995</v>
          </cell>
          <cell r="O406">
            <v>18000.000000000004</v>
          </cell>
          <cell r="P406">
            <v>25650.000000000007</v>
          </cell>
          <cell r="Q406">
            <v>38880</v>
          </cell>
          <cell r="R406">
            <v>36450</v>
          </cell>
          <cell r="S406">
            <v>34117.200000000004</v>
          </cell>
          <cell r="T406">
            <v>30705.48</v>
          </cell>
        </row>
        <row r="407">
          <cell r="F407">
            <v>562.96621465740157</v>
          </cell>
          <cell r="G407">
            <v>2038.2035582360022</v>
          </cell>
          <cell r="H407">
            <v>1667.8435014005609</v>
          </cell>
          <cell r="I407">
            <v>411.97434782608661</v>
          </cell>
          <cell r="J407">
            <v>590.00000000000057</v>
          </cell>
          <cell r="K407">
            <v>667.37192659737104</v>
          </cell>
          <cell r="L407">
            <v>915.25292790496576</v>
          </cell>
          <cell r="M407">
            <v>915.2529279049661</v>
          </cell>
          <cell r="N407">
            <v>781.01583181223782</v>
          </cell>
          <cell r="O407">
            <v>624.81266544979064</v>
          </cell>
          <cell r="P407">
            <v>593.57203217730114</v>
          </cell>
          <cell r="Q407">
            <v>599.82015883179872</v>
          </cell>
          <cell r="R407">
            <v>499.85013235983229</v>
          </cell>
          <cell r="S407">
            <v>415.87531012338042</v>
          </cell>
          <cell r="T407">
            <v>332.70024809870438</v>
          </cell>
        </row>
        <row r="408">
          <cell r="F408">
            <v>0</v>
          </cell>
          <cell r="G408">
            <v>329.67032967032964</v>
          </cell>
          <cell r="H408">
            <v>1008.032786885247</v>
          </cell>
          <cell r="I408">
            <v>2571.9900000000025</v>
          </cell>
          <cell r="J408">
            <v>5540.6999999999844</v>
          </cell>
          <cell r="K408">
            <v>9261.1392903541782</v>
          </cell>
          <cell r="L408">
            <v>17364.636169414083</v>
          </cell>
          <cell r="M408">
            <v>22284.616417414709</v>
          </cell>
          <cell r="N408">
            <v>21170.385596544005</v>
          </cell>
          <cell r="O408">
            <v>25858.113835778749</v>
          </cell>
          <cell r="P408">
            <v>30024.143287098657</v>
          </cell>
          <cell r="Q408">
            <v>28522.936122743693</v>
          </cell>
          <cell r="R408">
            <v>29560.13379993437</v>
          </cell>
          <cell r="S408">
            <v>30422.304369099125</v>
          </cell>
          <cell r="T408">
            <v>8892.6735848135977</v>
          </cell>
        </row>
        <row r="409">
          <cell r="F409">
            <v>0</v>
          </cell>
          <cell r="G409">
            <v>732.98901098901081</v>
          </cell>
          <cell r="H409">
            <v>596.8196721311482</v>
          </cell>
          <cell r="I409">
            <v>1082.9040000000011</v>
          </cell>
          <cell r="J409">
            <v>1415.9999999999959</v>
          </cell>
          <cell r="K409">
            <v>1525.4215465082791</v>
          </cell>
          <cell r="L409">
            <v>1944.912471798056</v>
          </cell>
          <cell r="M409">
            <v>2204.2341347044603</v>
          </cell>
          <cell r="N409">
            <v>2424.6575481749073</v>
          </cell>
          <cell r="O409">
            <v>2468.7422308689952</v>
          </cell>
          <cell r="P409">
            <v>2398.2067385584533</v>
          </cell>
          <cell r="Q409">
            <v>677.14072618121008</v>
          </cell>
          <cell r="R409">
            <v>2166.8503237798741</v>
          </cell>
          <cell r="S409">
            <v>1877.936947275891</v>
          </cell>
          <cell r="T409">
            <v>1617.9149084223066</v>
          </cell>
        </row>
        <row r="410">
          <cell r="F410">
            <v>0</v>
          </cell>
          <cell r="G410">
            <v>0</v>
          </cell>
          <cell r="H410">
            <v>0</v>
          </cell>
          <cell r="I410">
            <v>4.0000000000000036</v>
          </cell>
          <cell r="J410">
            <v>25.750000000000021</v>
          </cell>
          <cell r="K410">
            <v>0</v>
          </cell>
          <cell r="L410">
            <v>1179.420000000001</v>
          </cell>
          <cell r="M410">
            <v>4776.6510000000044</v>
          </cell>
          <cell r="N410">
            <v>5731.9812000000065</v>
          </cell>
          <cell r="O410">
            <v>10317.566160000009</v>
          </cell>
          <cell r="P410">
            <v>7738.174620000008</v>
          </cell>
          <cell r="Q410">
            <v>13928.714316000012</v>
          </cell>
          <cell r="R410">
            <v>18803.76432659999</v>
          </cell>
          <cell r="S410">
            <v>22564.517191919971</v>
          </cell>
          <cell r="T410">
            <v>25385.081840909981</v>
          </cell>
        </row>
        <row r="411">
          <cell r="F411">
            <v>0</v>
          </cell>
          <cell r="G411">
            <v>0</v>
          </cell>
          <cell r="H411">
            <v>0</v>
          </cell>
          <cell r="I411">
            <v>0</v>
          </cell>
          <cell r="J411">
            <v>0</v>
          </cell>
          <cell r="K411">
            <v>0</v>
          </cell>
          <cell r="L411">
            <v>1250.0000000000011</v>
          </cell>
          <cell r="M411">
            <v>1875.0000000000016</v>
          </cell>
          <cell r="N411">
            <v>4500.0000000000036</v>
          </cell>
          <cell r="O411">
            <v>9000.0000000000073</v>
          </cell>
          <cell r="P411">
            <v>13499.999999999982</v>
          </cell>
          <cell r="Q411">
            <v>29159.999999999989</v>
          </cell>
          <cell r="R411">
            <v>58805.999999999971</v>
          </cell>
          <cell r="S411">
            <v>81259.199999999997</v>
          </cell>
          <cell r="T411">
            <v>95987.430000000051</v>
          </cell>
        </row>
        <row r="412">
          <cell r="F412">
            <v>0</v>
          </cell>
          <cell r="G412">
            <v>0</v>
          </cell>
          <cell r="H412">
            <v>0</v>
          </cell>
          <cell r="I412">
            <v>0</v>
          </cell>
          <cell r="J412">
            <v>0</v>
          </cell>
          <cell r="K412">
            <v>0</v>
          </cell>
          <cell r="L412">
            <v>400.00000000000034</v>
          </cell>
          <cell r="M412">
            <v>1200.0000000000011</v>
          </cell>
          <cell r="N412">
            <v>3600.0000000000032</v>
          </cell>
          <cell r="O412">
            <v>8063.9999999999945</v>
          </cell>
          <cell r="P412">
            <v>12096.000000000011</v>
          </cell>
          <cell r="Q412">
            <v>14515.19999999999</v>
          </cell>
          <cell r="R412">
            <v>20528.639999999996</v>
          </cell>
          <cell r="S412">
            <v>26002.944</v>
          </cell>
          <cell r="T412">
            <v>31203.532800000008</v>
          </cell>
        </row>
        <row r="413">
          <cell r="F413">
            <v>0</v>
          </cell>
          <cell r="G413">
            <v>0</v>
          </cell>
          <cell r="H413">
            <v>0</v>
          </cell>
          <cell r="I413">
            <v>0</v>
          </cell>
          <cell r="J413">
            <v>0</v>
          </cell>
          <cell r="K413">
            <v>0</v>
          </cell>
          <cell r="L413">
            <v>0</v>
          </cell>
          <cell r="M413">
            <v>0</v>
          </cell>
          <cell r="N413">
            <v>0</v>
          </cell>
          <cell r="O413">
            <v>900</v>
          </cell>
          <cell r="P413">
            <v>6000.0000000000055</v>
          </cell>
          <cell r="Q413">
            <v>0</v>
          </cell>
          <cell r="R413">
            <v>5731.9812000000065</v>
          </cell>
          <cell r="S413">
            <v>10317.566160000009</v>
          </cell>
          <cell r="T413">
            <v>6190.5396960000062</v>
          </cell>
        </row>
        <row r="414">
          <cell r="F414">
            <v>0</v>
          </cell>
          <cell r="G414">
            <v>0</v>
          </cell>
          <cell r="H414">
            <v>0</v>
          </cell>
          <cell r="I414">
            <v>0</v>
          </cell>
          <cell r="J414">
            <v>0</v>
          </cell>
          <cell r="K414">
            <v>1500</v>
          </cell>
          <cell r="L414">
            <v>1500.0000000000014</v>
          </cell>
          <cell r="M414">
            <v>3375.0000000000032</v>
          </cell>
          <cell r="N414">
            <v>8100</v>
          </cell>
          <cell r="O414">
            <v>18225</v>
          </cell>
          <cell r="P414">
            <v>32805</v>
          </cell>
          <cell r="Q414">
            <v>49207.5</v>
          </cell>
          <cell r="R414">
            <v>63969.75</v>
          </cell>
          <cell r="S414">
            <v>73565.212500000009</v>
          </cell>
          <cell r="T414">
            <v>77243.47312499999</v>
          </cell>
        </row>
        <row r="415">
          <cell r="F415">
            <v>108802.30367844968</v>
          </cell>
          <cell r="G415">
            <v>137164.95184582658</v>
          </cell>
          <cell r="H415">
            <v>143303.82892960467</v>
          </cell>
          <cell r="I415">
            <v>185898.93631425142</v>
          </cell>
          <cell r="J415">
            <v>195371.86531380148</v>
          </cell>
          <cell r="K415">
            <v>259916.08813079845</v>
          </cell>
          <cell r="L415">
            <v>307303.07774345879</v>
          </cell>
          <cell r="M415">
            <v>340654.83691845776</v>
          </cell>
          <cell r="N415">
            <v>365787.18993130408</v>
          </cell>
          <cell r="O415">
            <v>390602.07974297227</v>
          </cell>
          <cell r="P415">
            <v>420377.74255401484</v>
          </cell>
          <cell r="Q415">
            <v>458934.62481171236</v>
          </cell>
          <cell r="R415">
            <v>512161.45080611185</v>
          </cell>
          <cell r="S415">
            <v>549294.96202212374</v>
          </cell>
          <cell r="T415">
            <v>539905.11547269102</v>
          </cell>
        </row>
        <row r="450">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row>
        <row r="451">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row>
        <row r="452">
          <cell r="F452">
            <v>28.804621741085317</v>
          </cell>
          <cell r="G452">
            <v>25.500424610209645</v>
          </cell>
          <cell r="H452">
            <v>19.747826761380125</v>
          </cell>
          <cell r="I452">
            <v>16.006869838837034</v>
          </cell>
          <cell r="J452">
            <v>8.0618317635021697</v>
          </cell>
          <cell r="K452">
            <v>0</v>
          </cell>
          <cell r="L452">
            <v>0</v>
          </cell>
          <cell r="M452">
            <v>0</v>
          </cell>
          <cell r="N452">
            <v>0</v>
          </cell>
          <cell r="O452">
            <v>0</v>
          </cell>
          <cell r="P452">
            <v>0</v>
          </cell>
          <cell r="Q452">
            <v>0</v>
          </cell>
          <cell r="R452">
            <v>0</v>
          </cell>
          <cell r="S452">
            <v>0</v>
          </cell>
          <cell r="T452">
            <v>0</v>
          </cell>
        </row>
        <row r="453">
          <cell r="F453">
            <v>2.6758351420000004</v>
          </cell>
          <cell r="G453">
            <v>0.11229999999999997</v>
          </cell>
          <cell r="H453">
            <v>0</v>
          </cell>
          <cell r="I453">
            <v>0</v>
          </cell>
          <cell r="J453">
            <v>0</v>
          </cell>
          <cell r="K453">
            <v>0</v>
          </cell>
          <cell r="L453">
            <v>0</v>
          </cell>
          <cell r="M453">
            <v>0</v>
          </cell>
          <cell r="N453">
            <v>0</v>
          </cell>
          <cell r="O453">
            <v>0</v>
          </cell>
          <cell r="P453">
            <v>0</v>
          </cell>
          <cell r="Q453">
            <v>0</v>
          </cell>
          <cell r="R453">
            <v>0</v>
          </cell>
          <cell r="S453">
            <v>0</v>
          </cell>
          <cell r="T453">
            <v>0</v>
          </cell>
        </row>
        <row r="454">
          <cell r="F454">
            <v>44.310895229396834</v>
          </cell>
          <cell r="G454">
            <v>32.475657862586203</v>
          </cell>
          <cell r="H454">
            <v>30.409949579831931</v>
          </cell>
          <cell r="I454">
            <v>8.9600000000000009</v>
          </cell>
          <cell r="J454">
            <v>5.1407999999999987</v>
          </cell>
          <cell r="K454">
            <v>3.3860735999999991</v>
          </cell>
          <cell r="L454">
            <v>2.1775057919999989</v>
          </cell>
          <cell r="M454">
            <v>1.3302580838399991</v>
          </cell>
          <cell r="N454">
            <v>0.80454008910643138</v>
          </cell>
          <cell r="O454">
            <v>0.48057861322624162</v>
          </cell>
          <cell r="P454">
            <v>0.24221162106602573</v>
          </cell>
          <cell r="Q454">
            <v>0.13563850779697439</v>
          </cell>
          <cell r="R454">
            <v>7.2919261791653409E-2</v>
          </cell>
          <cell r="S454">
            <v>3.6751307942993305E-2</v>
          </cell>
          <cell r="T454">
            <v>2.4696878937691499E-2</v>
          </cell>
        </row>
        <row r="455">
          <cell r="F455">
            <v>3.010224724523582</v>
          </cell>
          <cell r="G455">
            <v>24.168318404524406</v>
          </cell>
          <cell r="H455">
            <v>17.381917815126052</v>
          </cell>
          <cell r="I455">
            <v>18.683333333333337</v>
          </cell>
          <cell r="J455">
            <v>9.1933333333333316</v>
          </cell>
          <cell r="K455">
            <v>6.1628730672701089</v>
          </cell>
          <cell r="L455">
            <v>2.9202536995679904</v>
          </cell>
          <cell r="M455">
            <v>0.63714626172392519</v>
          </cell>
          <cell r="N455">
            <v>0</v>
          </cell>
          <cell r="O455">
            <v>0</v>
          </cell>
          <cell r="P455">
            <v>0</v>
          </cell>
          <cell r="Q455">
            <v>0</v>
          </cell>
          <cell r="R455">
            <v>0</v>
          </cell>
          <cell r="S455">
            <v>0</v>
          </cell>
          <cell r="T455">
            <v>0</v>
          </cell>
        </row>
        <row r="456">
          <cell r="F456">
            <v>48.204940814642022</v>
          </cell>
          <cell r="G456">
            <v>63.40484724504558</v>
          </cell>
          <cell r="H456">
            <v>53.546974719887956</v>
          </cell>
          <cell r="I456">
            <v>67.896928000000017</v>
          </cell>
          <cell r="J456">
            <v>69.177239999999998</v>
          </cell>
          <cell r="K456">
            <v>63.792517600114898</v>
          </cell>
          <cell r="L456">
            <v>53.438501281942408</v>
          </cell>
          <cell r="M456">
            <v>37.16404861880541</v>
          </cell>
          <cell r="N456">
            <v>24.165922614378211</v>
          </cell>
          <cell r="O456">
            <v>14.606957669135276</v>
          </cell>
          <cell r="P456">
            <v>6.9839516355553046</v>
          </cell>
          <cell r="Q456">
            <v>3.710224306388755</v>
          </cell>
          <cell r="R456">
            <v>1.8922143962582647</v>
          </cell>
          <cell r="S456">
            <v>0.90471500821098294</v>
          </cell>
          <cell r="T456">
            <v>0.57675581773450157</v>
          </cell>
        </row>
        <row r="457">
          <cell r="F457">
            <v>0</v>
          </cell>
          <cell r="G457">
            <v>0</v>
          </cell>
          <cell r="H457">
            <v>0</v>
          </cell>
          <cell r="I457">
            <v>0</v>
          </cell>
          <cell r="J457">
            <v>6.3E-2</v>
          </cell>
          <cell r="K457">
            <v>1.3104</v>
          </cell>
          <cell r="L457">
            <v>4.1580000000000004</v>
          </cell>
          <cell r="M457">
            <v>7.56</v>
          </cell>
          <cell r="N457">
            <v>10.886400000000002</v>
          </cell>
          <cell r="O457">
            <v>11.612160000000001</v>
          </cell>
          <cell r="P457">
            <v>8.3607552000000016</v>
          </cell>
          <cell r="Q457">
            <v>6.6886041600000015</v>
          </cell>
          <cell r="R457">
            <v>3.852635996160001</v>
          </cell>
          <cell r="S457">
            <v>2.0804234379264006</v>
          </cell>
          <cell r="T457">
            <v>1.4979048753070083</v>
          </cell>
        </row>
        <row r="458">
          <cell r="F458">
            <v>20.152711652931664</v>
          </cell>
          <cell r="G458">
            <v>34.870768267365015</v>
          </cell>
          <cell r="H458">
            <v>22.931614215406164</v>
          </cell>
          <cell r="I458">
            <v>7.038876000000001</v>
          </cell>
          <cell r="J458">
            <v>6.2126999999999999</v>
          </cell>
          <cell r="K458">
            <v>4.1327959943008805</v>
          </cell>
          <cell r="L458">
            <v>2.6577057317196422</v>
          </cell>
          <cell r="M458">
            <v>1.8362330510062983</v>
          </cell>
          <cell r="N458">
            <v>1.255983406888308</v>
          </cell>
          <cell r="O458">
            <v>0.84848656820899038</v>
          </cell>
          <cell r="P458">
            <v>0.48363734387912444</v>
          </cell>
          <cell r="Q458">
            <v>0.30630365112344543</v>
          </cell>
          <cell r="R458">
            <v>0.18623261988305481</v>
          </cell>
          <cell r="S458">
            <v>0.10615259333334121</v>
          </cell>
          <cell r="T458">
            <v>8.0675970933339322E-2</v>
          </cell>
        </row>
        <row r="459">
          <cell r="F459">
            <v>0</v>
          </cell>
          <cell r="G459">
            <v>12.615384615384617</v>
          </cell>
          <cell r="H459">
            <v>45.361475409836061</v>
          </cell>
          <cell r="I459">
            <v>123.45551999999998</v>
          </cell>
          <cell r="J459">
            <v>135.636336</v>
          </cell>
          <cell r="K459">
            <v>136.02761389672204</v>
          </cell>
          <cell r="L459">
            <v>114.77329922535922</v>
          </cell>
          <cell r="M459">
            <v>94.68797186092138</v>
          </cell>
          <cell r="N459">
            <v>64.766572752870218</v>
          </cell>
          <cell r="O459">
            <v>43.838873932099034</v>
          </cell>
          <cell r="P459">
            <v>26.376389149146252</v>
          </cell>
          <cell r="Q459">
            <v>17.853518405328366</v>
          </cell>
          <cell r="R459">
            <v>10.7418669072059</v>
          </cell>
          <cell r="S459">
            <v>4.8472674418766628</v>
          </cell>
          <cell r="T459">
            <v>43.746588662936873</v>
          </cell>
        </row>
        <row r="460">
          <cell r="F460">
            <v>0</v>
          </cell>
          <cell r="G460">
            <v>23.944307692307692</v>
          </cell>
          <cell r="H460">
            <v>25.066426229508199</v>
          </cell>
          <cell r="I460">
            <v>46.564872000000008</v>
          </cell>
          <cell r="J460">
            <v>29.327720000000003</v>
          </cell>
          <cell r="K460">
            <v>18.956413558458369</v>
          </cell>
          <cell r="L460">
            <v>13.393890954898243</v>
          </cell>
          <cell r="M460">
            <v>10.043026449931734</v>
          </cell>
          <cell r="N460">
            <v>7.0455693248751858</v>
          </cell>
          <cell r="O460">
            <v>4.4621939057542841</v>
          </cell>
          <cell r="P460">
            <v>3.3912673683732559</v>
          </cell>
          <cell r="Q460">
            <v>4.1237811199418788</v>
          </cell>
          <cell r="R460">
            <v>1.9587960319723925</v>
          </cell>
          <cell r="S460">
            <v>1.4886849842990184</v>
          </cell>
          <cell r="T460">
            <v>1.131400588067254</v>
          </cell>
        </row>
        <row r="461">
          <cell r="F461">
            <v>0</v>
          </cell>
          <cell r="G461">
            <v>0</v>
          </cell>
          <cell r="H461">
            <v>0</v>
          </cell>
          <cell r="I461">
            <v>0.54</v>
          </cell>
          <cell r="J461">
            <v>1.1031299999999999</v>
          </cell>
          <cell r="K461">
            <v>85.213094999999996</v>
          </cell>
          <cell r="L461">
            <v>206.42872263749999</v>
          </cell>
          <cell r="M461">
            <v>398.95066817100007</v>
          </cell>
          <cell r="N461">
            <v>574.48896216624007</v>
          </cell>
          <cell r="O461">
            <v>581.6700741933181</v>
          </cell>
          <cell r="P461">
            <v>439.74257609014848</v>
          </cell>
          <cell r="Q461">
            <v>310.39543835163187</v>
          </cell>
          <cell r="R461">
            <v>214.32550595689733</v>
          </cell>
          <cell r="S461">
            <v>143.55687254766798</v>
          </cell>
          <cell r="T461">
            <v>91.943169068901781</v>
          </cell>
        </row>
        <row r="462">
          <cell r="F462">
            <v>0</v>
          </cell>
          <cell r="G462">
            <v>0</v>
          </cell>
          <cell r="H462">
            <v>0</v>
          </cell>
          <cell r="I462">
            <v>0.41</v>
          </cell>
          <cell r="J462">
            <v>0.3</v>
          </cell>
          <cell r="K462">
            <v>45.6</v>
          </cell>
          <cell r="L462">
            <v>84.787499999999994</v>
          </cell>
          <cell r="M462">
            <v>154.43437499999999</v>
          </cell>
          <cell r="N462">
            <v>216.59421093750001</v>
          </cell>
          <cell r="O462">
            <v>283.54151250000001</v>
          </cell>
          <cell r="P462">
            <v>344.50293768749998</v>
          </cell>
          <cell r="Q462">
            <v>322.45474967549995</v>
          </cell>
          <cell r="R462">
            <v>270.11786338201506</v>
          </cell>
          <cell r="S462">
            <v>188.95972352041869</v>
          </cell>
          <cell r="T462">
            <v>119.04462581786379</v>
          </cell>
        </row>
        <row r="463">
          <cell r="F463">
            <v>0</v>
          </cell>
          <cell r="G463">
            <v>0</v>
          </cell>
          <cell r="H463">
            <v>0</v>
          </cell>
          <cell r="I463">
            <v>0</v>
          </cell>
          <cell r="J463">
            <v>3.25</v>
          </cell>
          <cell r="K463">
            <v>24.7</v>
          </cell>
          <cell r="L463">
            <v>38.84075</v>
          </cell>
          <cell r="M463">
            <v>60.675549999999994</v>
          </cell>
          <cell r="N463">
            <v>87.372792000000004</v>
          </cell>
          <cell r="O463">
            <v>110.08971792</v>
          </cell>
          <cell r="P463">
            <v>132.69742784999997</v>
          </cell>
          <cell r="Q463">
            <v>114.65057766239998</v>
          </cell>
          <cell r="R463">
            <v>90.803257508620803</v>
          </cell>
          <cell r="S463">
            <v>58.227588877403072</v>
          </cell>
          <cell r="T463">
            <v>31.442897993797658</v>
          </cell>
        </row>
        <row r="464">
          <cell r="F464">
            <v>0</v>
          </cell>
          <cell r="G464">
            <v>0</v>
          </cell>
          <cell r="H464">
            <v>0</v>
          </cell>
          <cell r="I464">
            <v>0</v>
          </cell>
          <cell r="J464">
            <v>0</v>
          </cell>
          <cell r="K464">
            <v>0</v>
          </cell>
          <cell r="L464">
            <v>0</v>
          </cell>
          <cell r="M464">
            <v>0</v>
          </cell>
          <cell r="N464">
            <v>25</v>
          </cell>
          <cell r="O464">
            <v>114.75</v>
          </cell>
          <cell r="P464">
            <v>368.47500000000002</v>
          </cell>
          <cell r="Q464">
            <v>425.35181532937503</v>
          </cell>
          <cell r="R464">
            <v>613.38665231291259</v>
          </cell>
          <cell r="S464">
            <v>595.13465924408922</v>
          </cell>
          <cell r="T464">
            <v>443.60421908270962</v>
          </cell>
        </row>
        <row r="465">
          <cell r="F465">
            <v>0</v>
          </cell>
          <cell r="G465">
            <v>0</v>
          </cell>
          <cell r="H465">
            <v>48</v>
          </cell>
          <cell r="I465">
            <v>90</v>
          </cell>
          <cell r="J465">
            <v>165</v>
          </cell>
          <cell r="K465">
            <v>235.125</v>
          </cell>
          <cell r="L465">
            <v>345.63375000000002</v>
          </cell>
          <cell r="M465">
            <v>479.85485625000001</v>
          </cell>
          <cell r="N465">
            <v>766.79676958499999</v>
          </cell>
          <cell r="O465">
            <v>1212.09656632218</v>
          </cell>
          <cell r="P465">
            <v>1797.275708602245</v>
          </cell>
          <cell r="Q465">
            <v>2505.3403627670946</v>
          </cell>
          <cell r="R465">
            <v>3017.7052427744457</v>
          </cell>
          <cell r="S465">
            <v>3204.7449350333295</v>
          </cell>
          <cell r="T465">
            <v>3095.7836072421956</v>
          </cell>
        </row>
        <row r="466">
          <cell r="F466">
            <v>147.15922930457941</v>
          </cell>
          <cell r="G466">
            <v>217.09200869742315</v>
          </cell>
          <cell r="H466">
            <v>262.44618473097648</v>
          </cell>
          <cell r="I466">
            <v>379.55639917217047</v>
          </cell>
          <cell r="J466">
            <v>432.46609109683556</v>
          </cell>
          <cell r="K466">
            <v>624.40678271686625</v>
          </cell>
          <cell r="L466">
            <v>869.20987932298749</v>
          </cell>
          <cell r="M466">
            <v>1247.174133747229</v>
          </cell>
          <cell r="N466">
            <v>1779.1777228768583</v>
          </cell>
          <cell r="O466">
            <v>2377.9971216239219</v>
          </cell>
          <cell r="P466">
            <v>3128.5318625479131</v>
          </cell>
          <cell r="Q466">
            <v>3711.0110139365806</v>
          </cell>
          <cell r="R466">
            <v>4225.0431871481633</v>
          </cell>
          <cell r="S466">
            <v>4200.0877739964981</v>
          </cell>
          <cell r="T466">
            <v>3828.8765419993852</v>
          </cell>
        </row>
        <row r="469">
          <cell r="F469">
            <v>40.8876874886761</v>
          </cell>
          <cell r="G469">
            <v>22.243013282529517</v>
          </cell>
          <cell r="H469">
            <v>31.869248239468572</v>
          </cell>
          <cell r="I469">
            <v>35.896700893952413</v>
          </cell>
          <cell r="J469">
            <v>22.058835139386574</v>
          </cell>
          <cell r="K469">
            <v>18.958610101331804</v>
          </cell>
          <cell r="L469">
            <v>18.317741872502136</v>
          </cell>
          <cell r="M469">
            <v>17.004371845564886</v>
          </cell>
          <cell r="N469">
            <v>15.825389232671085</v>
          </cell>
          <cell r="O469">
            <v>13.418069746913281</v>
          </cell>
          <cell r="P469">
            <v>11.357074361555917</v>
          </cell>
          <cell r="Q469">
            <v>9.5903097141105622</v>
          </cell>
          <cell r="R469">
            <v>8.0745932970306882</v>
          </cell>
          <cell r="S469">
            <v>6.7738464769748106</v>
          </cell>
          <cell r="T469">
            <v>5.6577116213472198</v>
          </cell>
        </row>
        <row r="470">
          <cell r="F470">
            <v>14.782436441799998</v>
          </cell>
          <cell r="G470">
            <v>7.6938350999999967</v>
          </cell>
          <cell r="H470">
            <v>4.3283519999999998</v>
          </cell>
          <cell r="I470">
            <v>2.8313083199999998</v>
          </cell>
          <cell r="J470">
            <v>2.3972333631899994</v>
          </cell>
          <cell r="K470">
            <v>2.0476542023143791</v>
          </cell>
          <cell r="L470">
            <v>1.7640075576983301</v>
          </cell>
          <cell r="M470">
            <v>1.5321665644008349</v>
          </cell>
          <cell r="N470">
            <v>1.3274691113968828</v>
          </cell>
          <cell r="O470">
            <v>1.1469333122469068</v>
          </cell>
          <cell r="P470">
            <v>0.98789189294866919</v>
          </cell>
          <cell r="Q470">
            <v>0.84795991187688091</v>
          </cell>
          <cell r="R470">
            <v>0.72500572465473323</v>
          </cell>
          <cell r="S470">
            <v>0.61712487282610884</v>
          </cell>
          <cell r="T470">
            <v>0.52261660658759601</v>
          </cell>
        </row>
        <row r="471">
          <cell r="F471">
            <v>103.58967753438448</v>
          </cell>
          <cell r="G471">
            <v>102.09548027184491</v>
          </cell>
          <cell r="H471">
            <v>96.033471212643505</v>
          </cell>
          <cell r="I471">
            <v>91.600291513085594</v>
          </cell>
          <cell r="J471">
            <v>70.74493426154099</v>
          </cell>
          <cell r="K471">
            <v>84.703434354428225</v>
          </cell>
          <cell r="L471">
            <v>79.045547907685759</v>
          </cell>
          <cell r="M471">
            <v>70.475428883158386</v>
          </cell>
          <cell r="N471">
            <v>61.042849120075182</v>
          </cell>
          <cell r="O471">
            <v>50.484732785730159</v>
          </cell>
          <cell r="P471">
            <v>41.873538035434635</v>
          </cell>
          <cell r="Q471">
            <v>34.824783861382379</v>
          </cell>
          <cell r="R471">
            <v>29.035036049304566</v>
          </cell>
          <cell r="S471">
            <v>24.263842330229366</v>
          </cell>
          <cell r="T471">
            <v>20.319874821468339</v>
          </cell>
        </row>
        <row r="472">
          <cell r="F472">
            <v>17.125344908800002</v>
          </cell>
          <cell r="G472">
            <v>1.52728</v>
          </cell>
          <cell r="H472">
            <v>0</v>
          </cell>
          <cell r="I472">
            <v>0</v>
          </cell>
          <cell r="J472">
            <v>0</v>
          </cell>
          <cell r="K472">
            <v>0</v>
          </cell>
          <cell r="L472">
            <v>0</v>
          </cell>
          <cell r="M472">
            <v>0</v>
          </cell>
          <cell r="N472">
            <v>0</v>
          </cell>
          <cell r="O472">
            <v>0</v>
          </cell>
          <cell r="P472">
            <v>0</v>
          </cell>
          <cell r="Q472">
            <v>0</v>
          </cell>
          <cell r="R472">
            <v>0</v>
          </cell>
          <cell r="S472">
            <v>0</v>
          </cell>
          <cell r="T472">
            <v>0</v>
          </cell>
        </row>
        <row r="473">
          <cell r="F473">
            <v>141.98742553228578</v>
          </cell>
          <cell r="G473">
            <v>65.663028683211209</v>
          </cell>
          <cell r="H473">
            <v>53.433277310924367</v>
          </cell>
          <cell r="I473">
            <v>15.87478260869565</v>
          </cell>
          <cell r="J473">
            <v>10.281599999999997</v>
          </cell>
          <cell r="K473">
            <v>6.5116799999999984</v>
          </cell>
          <cell r="L473">
            <v>4.3550115839999979</v>
          </cell>
          <cell r="M473">
            <v>2.6605161676799982</v>
          </cell>
          <cell r="N473">
            <v>1.7878668646809588</v>
          </cell>
          <cell r="O473">
            <v>1.0813018797590435</v>
          </cell>
          <cell r="P473">
            <v>0.60552905266506418</v>
          </cell>
          <cell r="Q473">
            <v>0.54255403118789769</v>
          </cell>
          <cell r="R473">
            <v>0.43751557074992065</v>
          </cell>
          <cell r="S473">
            <v>0.34301220746793765</v>
          </cell>
          <cell r="T473">
            <v>0.26343337533537614</v>
          </cell>
        </row>
        <row r="474">
          <cell r="F474">
            <v>9.6458005801061244</v>
          </cell>
          <cell r="G474">
            <v>48.866292142138278</v>
          </cell>
          <cell r="H474">
            <v>30.541742016806719</v>
          </cell>
          <cell r="I474">
            <v>33.101992753623193</v>
          </cell>
          <cell r="J474">
            <v>18.386666666666663</v>
          </cell>
          <cell r="K474">
            <v>11.851678975519439</v>
          </cell>
          <cell r="L474">
            <v>5.8405073991359808</v>
          </cell>
          <cell r="M474">
            <v>1.2742925234478504</v>
          </cell>
          <cell r="N474">
            <v>0</v>
          </cell>
          <cell r="O474">
            <v>0</v>
          </cell>
          <cell r="P474">
            <v>0</v>
          </cell>
          <cell r="Q474">
            <v>0</v>
          </cell>
          <cell r="R474">
            <v>0</v>
          </cell>
          <cell r="S474">
            <v>0</v>
          </cell>
          <cell r="T474">
            <v>0</v>
          </cell>
        </row>
        <row r="475">
          <cell r="F475">
            <v>154.46529366588913</v>
          </cell>
          <cell r="G475">
            <v>128.19922912485396</v>
          </cell>
          <cell r="H475">
            <v>94.087309873949579</v>
          </cell>
          <cell r="I475">
            <v>120.29564417391305</v>
          </cell>
          <cell r="J475">
            <v>138.35448</v>
          </cell>
          <cell r="K475">
            <v>122.67791846175943</v>
          </cell>
          <cell r="L475">
            <v>106.87700256388482</v>
          </cell>
          <cell r="M475">
            <v>74.32809723761082</v>
          </cell>
          <cell r="N475">
            <v>53.702050254173805</v>
          </cell>
          <cell r="O475">
            <v>32.865654755554374</v>
          </cell>
          <cell r="P475">
            <v>17.459879088888261</v>
          </cell>
          <cell r="Q475">
            <v>14.840897225555024</v>
          </cell>
          <cell r="R475">
            <v>11.353286377549592</v>
          </cell>
          <cell r="S475">
            <v>8.4440067433025092</v>
          </cell>
          <cell r="T475">
            <v>6.1520620558346852</v>
          </cell>
        </row>
        <row r="476">
          <cell r="F476">
            <v>0</v>
          </cell>
          <cell r="G476">
            <v>0</v>
          </cell>
          <cell r="H476">
            <v>0</v>
          </cell>
          <cell r="I476">
            <v>0</v>
          </cell>
          <cell r="J476">
            <v>0.126</v>
          </cell>
          <cell r="K476">
            <v>2.52</v>
          </cell>
          <cell r="L476">
            <v>8.3160000000000007</v>
          </cell>
          <cell r="M476">
            <v>15.12</v>
          </cell>
          <cell r="N476">
            <v>24.192000000000004</v>
          </cell>
          <cell r="O476">
            <v>26.127360000000003</v>
          </cell>
          <cell r="P476">
            <v>20.901888000000003</v>
          </cell>
          <cell r="Q476">
            <v>26.754416640000009</v>
          </cell>
          <cell r="R476">
            <v>23.115815976960008</v>
          </cell>
          <cell r="S476">
            <v>19.417285420646412</v>
          </cell>
          <cell r="T476">
            <v>15.977652003274761</v>
          </cell>
        </row>
        <row r="477">
          <cell r="F477">
            <v>64.576254446692488</v>
          </cell>
          <cell r="G477">
            <v>70.505738994851512</v>
          </cell>
          <cell r="H477">
            <v>40.293105331932772</v>
          </cell>
          <cell r="I477">
            <v>12.471052043478261</v>
          </cell>
          <cell r="J477">
            <v>12.4254</v>
          </cell>
          <cell r="K477">
            <v>7.9476846044247687</v>
          </cell>
          <cell r="L477">
            <v>5.3154114634392844</v>
          </cell>
          <cell r="M477">
            <v>3.6724661020125966</v>
          </cell>
          <cell r="N477">
            <v>2.7910742375295734</v>
          </cell>
          <cell r="O477">
            <v>1.9090947784702281</v>
          </cell>
          <cell r="P477">
            <v>1.2090933596978111</v>
          </cell>
          <cell r="Q477">
            <v>1.2252146044937819</v>
          </cell>
          <cell r="R477">
            <v>1.117395719298329</v>
          </cell>
          <cell r="S477">
            <v>0.99075753777785169</v>
          </cell>
          <cell r="T477">
            <v>0.8605436899556197</v>
          </cell>
        </row>
        <row r="478">
          <cell r="F478">
            <v>0</v>
          </cell>
          <cell r="G478">
            <v>23.87912087912088</v>
          </cell>
          <cell r="H478">
            <v>113.40368852459018</v>
          </cell>
          <cell r="I478">
            <v>144.03144</v>
          </cell>
          <cell r="J478">
            <v>319.14431999999999</v>
          </cell>
          <cell r="K478">
            <v>297.56040539907951</v>
          </cell>
          <cell r="L478">
            <v>306.06213126762464</v>
          </cell>
          <cell r="M478">
            <v>265.12632121057982</v>
          </cell>
          <cell r="N478">
            <v>202.39553985271945</v>
          </cell>
          <cell r="O478">
            <v>182.66197471707932</v>
          </cell>
          <cell r="P478">
            <v>164.85243218216408</v>
          </cell>
          <cell r="Q478">
            <v>166.63283844973145</v>
          </cell>
          <cell r="R478">
            <v>150.38613670088262</v>
          </cell>
          <cell r="S478">
            <v>135.72348837254654</v>
          </cell>
          <cell r="T478">
            <v>122.49044825622326</v>
          </cell>
        </row>
        <row r="479">
          <cell r="F479">
            <v>0</v>
          </cell>
          <cell r="G479">
            <v>45.323153846153851</v>
          </cell>
          <cell r="H479">
            <v>62.666065573770496</v>
          </cell>
          <cell r="I479">
            <v>54.32568400000001</v>
          </cell>
          <cell r="J479">
            <v>69.006399999999999</v>
          </cell>
          <cell r="K479">
            <v>41.467154659127672</v>
          </cell>
          <cell r="L479">
            <v>33.484727387245606</v>
          </cell>
          <cell r="M479">
            <v>26.266376869052223</v>
          </cell>
          <cell r="N479">
            <v>19.375315643406761</v>
          </cell>
          <cell r="O479">
            <v>14.279020498413708</v>
          </cell>
          <cell r="P479">
            <v>10.173802105119767</v>
          </cell>
          <cell r="Q479">
            <v>9.7939801598619631</v>
          </cell>
          <cell r="R479">
            <v>5.8763880959171768</v>
          </cell>
          <cell r="S479">
            <v>4.4660549528970543</v>
          </cell>
          <cell r="T479">
            <v>3.3942017642017617</v>
          </cell>
        </row>
        <row r="480">
          <cell r="F480">
            <v>0</v>
          </cell>
          <cell r="G480">
            <v>0</v>
          </cell>
          <cell r="H480">
            <v>0</v>
          </cell>
          <cell r="I480">
            <v>0.6</v>
          </cell>
          <cell r="J480">
            <v>1.2607200000000001</v>
          </cell>
          <cell r="K480">
            <v>0</v>
          </cell>
          <cell r="L480">
            <v>6.5188017674999994</v>
          </cell>
          <cell r="M480">
            <v>32.854760908200006</v>
          </cell>
          <cell r="N480">
            <v>86.173344324936011</v>
          </cell>
          <cell r="O480">
            <v>116.33401483866361</v>
          </cell>
          <cell r="P480">
            <v>106.79462562189322</v>
          </cell>
          <cell r="Q480">
            <v>104.31322108538451</v>
          </cell>
          <cell r="R480">
            <v>98.919464287798775</v>
          </cell>
          <cell r="S480">
            <v>91.809627792113247</v>
          </cell>
          <cell r="T480">
            <v>83.830536503998687</v>
          </cell>
        </row>
        <row r="481">
          <cell r="F481">
            <v>0</v>
          </cell>
          <cell r="G481">
            <v>0</v>
          </cell>
          <cell r="H481">
            <v>0</v>
          </cell>
          <cell r="I481">
            <v>0.41</v>
          </cell>
          <cell r="J481">
            <v>0.3</v>
          </cell>
          <cell r="K481">
            <v>11.4</v>
          </cell>
          <cell r="L481">
            <v>30.28125</v>
          </cell>
          <cell r="M481">
            <v>82.364999999999995</v>
          </cell>
          <cell r="N481">
            <v>137.83267968749999</v>
          </cell>
          <cell r="O481">
            <v>209.82071925</v>
          </cell>
          <cell r="P481">
            <v>306.22483349999999</v>
          </cell>
          <cell r="Q481">
            <v>330.72282017999999</v>
          </cell>
          <cell r="R481">
            <v>298.76672768010752</v>
          </cell>
          <cell r="S481">
            <v>230.95077319162283</v>
          </cell>
          <cell r="T481">
            <v>167.2293553155705</v>
          </cell>
        </row>
        <row r="482">
          <cell r="F482">
            <v>0</v>
          </cell>
          <cell r="G482">
            <v>0</v>
          </cell>
          <cell r="H482">
            <v>0</v>
          </cell>
          <cell r="I482">
            <v>0</v>
          </cell>
          <cell r="J482">
            <v>3.25</v>
          </cell>
          <cell r="K482">
            <v>37.049999999999997</v>
          </cell>
          <cell r="L482">
            <v>60.8855</v>
          </cell>
          <cell r="M482">
            <v>98.151624999999996</v>
          </cell>
          <cell r="N482">
            <v>122.86798874999998</v>
          </cell>
          <cell r="O482">
            <v>157.2710256</v>
          </cell>
          <cell r="P482">
            <v>201.70009033199997</v>
          </cell>
          <cell r="Q482">
            <v>217.83609755855997</v>
          </cell>
          <cell r="R482">
            <v>215.65773658297437</v>
          </cell>
          <cell r="S482">
            <v>184.38736477844307</v>
          </cell>
          <cell r="T482">
            <v>149.35376547053889</v>
          </cell>
        </row>
        <row r="483">
          <cell r="F483">
            <v>0</v>
          </cell>
          <cell r="G483">
            <v>0</v>
          </cell>
          <cell r="H483">
            <v>0</v>
          </cell>
          <cell r="I483">
            <v>0</v>
          </cell>
          <cell r="J483">
            <v>0</v>
          </cell>
          <cell r="K483">
            <v>0</v>
          </cell>
          <cell r="L483">
            <v>0</v>
          </cell>
          <cell r="M483">
            <v>0</v>
          </cell>
          <cell r="N483">
            <v>0</v>
          </cell>
          <cell r="O483">
            <v>6.375</v>
          </cell>
          <cell r="P483">
            <v>30.344999999999999</v>
          </cell>
          <cell r="Q483">
            <v>44.001911930625006</v>
          </cell>
          <cell r="R483">
            <v>82.283575310268773</v>
          </cell>
          <cell r="S483">
            <v>99.189109874014889</v>
          </cell>
          <cell r="T483">
            <v>87.553464292640044</v>
          </cell>
        </row>
        <row r="484">
          <cell r="F484">
            <v>0</v>
          </cell>
          <cell r="G484">
            <v>0</v>
          </cell>
          <cell r="H484">
            <v>0</v>
          </cell>
          <cell r="I484">
            <v>0</v>
          </cell>
          <cell r="J484">
            <v>0</v>
          </cell>
          <cell r="K484">
            <v>18.287500000000005</v>
          </cell>
          <cell r="L484">
            <v>30.722999999999999</v>
          </cell>
          <cell r="M484">
            <v>56.453512500000002</v>
          </cell>
          <cell r="N484">
            <v>139.41759447000004</v>
          </cell>
          <cell r="O484">
            <v>281.06587045152003</v>
          </cell>
          <cell r="P484">
            <v>681.72526878016174</v>
          </cell>
          <cell r="Q484">
            <v>1093.2394310256414</v>
          </cell>
          <cell r="R484">
            <v>1508.8526213872228</v>
          </cell>
          <cell r="S484">
            <v>1831.2828200190463</v>
          </cell>
          <cell r="T484">
            <v>2018.9893090709984</v>
          </cell>
        </row>
        <row r="485">
          <cell r="F485">
            <v>547.05992059863411</v>
          </cell>
          <cell r="G485">
            <v>515.99617232470416</v>
          </cell>
          <cell r="H485">
            <v>526.65626008408628</v>
          </cell>
          <cell r="I485">
            <v>511.43889630674818</v>
          </cell>
          <cell r="J485">
            <v>667.73658943078408</v>
          </cell>
          <cell r="K485">
            <v>662.98372075798522</v>
          </cell>
          <cell r="L485">
            <v>697.78664077071642</v>
          </cell>
          <cell r="M485">
            <v>747.28493581170744</v>
          </cell>
          <cell r="N485">
            <v>868.73116154908973</v>
          </cell>
          <cell r="O485">
            <v>1094.8407726143507</v>
          </cell>
          <cell r="P485">
            <v>1596.2109463125291</v>
          </cell>
          <cell r="Q485">
            <v>2055.1664363784107</v>
          </cell>
          <cell r="R485">
            <v>2434.6012987607201</v>
          </cell>
          <cell r="S485">
            <v>2638.659114569909</v>
          </cell>
          <cell r="T485">
            <v>2682.5949748479752</v>
          </cell>
        </row>
        <row r="488">
          <cell r="F488">
            <v>27.258297681203807</v>
          </cell>
          <cell r="G488">
            <v>17.145656071949841</v>
          </cell>
          <cell r="H488">
            <v>21.462963100050274</v>
          </cell>
          <cell r="I488">
            <v>23.688749957590126</v>
          </cell>
          <cell r="J488">
            <v>14.232035850099498</v>
          </cell>
          <cell r="K488">
            <v>11.92728956013976</v>
          </cell>
          <cell r="L488">
            <v>11.201968813189961</v>
          </cell>
          <cell r="M488">
            <v>10.069984966182558</v>
          </cell>
          <cell r="N488">
            <v>9.0337183574798789</v>
          </cell>
          <cell r="O488">
            <v>7.3411924248100773</v>
          </cell>
          <cell r="P488">
            <v>5.9126204465614807</v>
          </cell>
          <cell r="Q488">
            <v>4.7070755329344856</v>
          </cell>
          <cell r="R488">
            <v>3.6906637849015609</v>
          </cell>
          <cell r="S488">
            <v>2.8351015937705246</v>
          </cell>
          <cell r="T488">
            <v>2.1166277547118963</v>
          </cell>
        </row>
        <row r="489">
          <cell r="F489">
            <v>7.7670428762000014</v>
          </cell>
          <cell r="G489">
            <v>4.6453344000000003</v>
          </cell>
          <cell r="H489">
            <v>2.7701452800000004</v>
          </cell>
          <cell r="I489">
            <v>1.7695676999999996</v>
          </cell>
          <cell r="J489">
            <v>1.4591855254199999</v>
          </cell>
          <cell r="K489">
            <v>1.2099774831857693</v>
          </cell>
          <cell r="L489">
            <v>1.00800431868476</v>
          </cell>
          <cell r="M489">
            <v>0.84269161042045926</v>
          </cell>
          <cell r="N489">
            <v>0.69866795336678078</v>
          </cell>
          <cell r="O489">
            <v>0.5734666561234536</v>
          </cell>
          <cell r="P489">
            <v>0.46489030256407982</v>
          </cell>
          <cell r="Q489">
            <v>0.37098246144613567</v>
          </cell>
          <cell r="R489">
            <v>0.29000228986189347</v>
          </cell>
          <cell r="S489">
            <v>0.22040174029503906</v>
          </cell>
          <cell r="T489">
            <v>0.16080510971926046</v>
          </cell>
        </row>
        <row r="490">
          <cell r="F490">
            <v>60.375092376408844</v>
          </cell>
          <cell r="G490">
            <v>64.816389904072722</v>
          </cell>
          <cell r="H490">
            <v>50.38777445018949</v>
          </cell>
          <cell r="I490">
            <v>63.168368478911617</v>
          </cell>
          <cell r="J490">
            <v>43.267252185122786</v>
          </cell>
          <cell r="K490">
            <v>62.596543697462714</v>
          </cell>
          <cell r="L490">
            <v>58.415318474446927</v>
          </cell>
          <cell r="M490">
            <v>52.081929113083461</v>
          </cell>
          <cell r="N490">
            <v>45.111174080306299</v>
          </cell>
          <cell r="O490">
            <v>37.308638143920497</v>
          </cell>
          <cell r="P490">
            <v>30.944893478990561</v>
          </cell>
          <cell r="Q490">
            <v>25.735805417431134</v>
          </cell>
          <cell r="R490">
            <v>21.457133546825087</v>
          </cell>
          <cell r="S490">
            <v>17.93118163706599</v>
          </cell>
          <cell r="T490">
            <v>15.016556788792338</v>
          </cell>
        </row>
        <row r="491">
          <cell r="F491">
            <v>6.9571713692000037</v>
          </cell>
          <cell r="G491">
            <v>0.60642000000000007</v>
          </cell>
          <cell r="H491">
            <v>0</v>
          </cell>
          <cell r="I491">
            <v>0</v>
          </cell>
          <cell r="J491">
            <v>0</v>
          </cell>
          <cell r="K491">
            <v>0</v>
          </cell>
          <cell r="L491">
            <v>0</v>
          </cell>
          <cell r="M491">
            <v>0</v>
          </cell>
          <cell r="N491">
            <v>0</v>
          </cell>
          <cell r="O491">
            <v>0</v>
          </cell>
          <cell r="P491">
            <v>0</v>
          </cell>
          <cell r="Q491">
            <v>0</v>
          </cell>
          <cell r="R491">
            <v>0</v>
          </cell>
          <cell r="S491">
            <v>0</v>
          </cell>
          <cell r="T491">
            <v>0</v>
          </cell>
        </row>
        <row r="492">
          <cell r="F492">
            <v>58.235578766142879</v>
          </cell>
          <cell r="G492">
            <v>22.022955839698273</v>
          </cell>
          <cell r="H492">
            <v>29.522016806722693</v>
          </cell>
          <cell r="I492">
            <v>17.920000000000002</v>
          </cell>
          <cell r="J492">
            <v>17.135999999999996</v>
          </cell>
          <cell r="K492">
            <v>14.325695999999994</v>
          </cell>
          <cell r="L492">
            <v>10.887528959999997</v>
          </cell>
          <cell r="M492">
            <v>7.3164194611199962</v>
          </cell>
          <cell r="N492">
            <v>4.9166338778726359</v>
          </cell>
          <cell r="O492">
            <v>3.4841949458902515</v>
          </cell>
          <cell r="P492">
            <v>2.4221162106602567</v>
          </cell>
          <cell r="Q492">
            <v>1.3835127795291389</v>
          </cell>
          <cell r="R492">
            <v>0.85680132605192771</v>
          </cell>
          <cell r="S492">
            <v>0.52676874718290434</v>
          </cell>
          <cell r="T492">
            <v>0.32105942618998962</v>
          </cell>
        </row>
        <row r="493">
          <cell r="F493">
            <v>3.9561868055530609</v>
          </cell>
          <cell r="G493">
            <v>16.389438858936838</v>
          </cell>
          <cell r="H493">
            <v>16.874387394957981</v>
          </cell>
          <cell r="I493">
            <v>37.366666666666674</v>
          </cell>
          <cell r="J493">
            <v>30.644444444444439</v>
          </cell>
          <cell r="K493">
            <v>26.073693746142769</v>
          </cell>
          <cell r="L493">
            <v>14.601268497839952</v>
          </cell>
          <cell r="M493">
            <v>3.5043044394815892</v>
          </cell>
          <cell r="N493">
            <v>0</v>
          </cell>
          <cell r="O493">
            <v>0</v>
          </cell>
          <cell r="P493">
            <v>0</v>
          </cell>
          <cell r="Q493">
            <v>0</v>
          </cell>
          <cell r="R493">
            <v>0</v>
          </cell>
          <cell r="S493">
            <v>0</v>
          </cell>
          <cell r="T493">
            <v>0</v>
          </cell>
        </row>
        <row r="494">
          <cell r="F494">
            <v>63.35332683294456</v>
          </cell>
          <cell r="G494">
            <v>42.997193676841334</v>
          </cell>
          <cell r="H494">
            <v>51.983469537815125</v>
          </cell>
          <cell r="I494">
            <v>135.79385600000003</v>
          </cell>
          <cell r="J494">
            <v>230.5908</v>
          </cell>
          <cell r="K494">
            <v>269.8914206158708</v>
          </cell>
          <cell r="L494">
            <v>267.19250640971205</v>
          </cell>
          <cell r="M494">
            <v>204.4022674034297</v>
          </cell>
          <cell r="N494">
            <v>147.68063819897799</v>
          </cell>
          <cell r="O494">
            <v>105.90044310123074</v>
          </cell>
          <cell r="P494">
            <v>69.839516355553044</v>
          </cell>
          <cell r="Q494">
            <v>37.844287925165304</v>
          </cell>
          <cell r="R494">
            <v>22.233519156034617</v>
          </cell>
          <cell r="S494">
            <v>12.967581784357424</v>
          </cell>
          <cell r="T494">
            <v>7.4978256305485234</v>
          </cell>
        </row>
        <row r="495">
          <cell r="F495">
            <v>0</v>
          </cell>
          <cell r="G495">
            <v>0</v>
          </cell>
          <cell r="H495">
            <v>0</v>
          </cell>
          <cell r="I495">
            <v>0</v>
          </cell>
          <cell r="J495">
            <v>0.21</v>
          </cell>
          <cell r="K495">
            <v>5.5440000000000014</v>
          </cell>
          <cell r="L495">
            <v>20.79</v>
          </cell>
          <cell r="M495">
            <v>41.58</v>
          </cell>
          <cell r="N495">
            <v>66.528000000000006</v>
          </cell>
          <cell r="O495">
            <v>84.188159999999996</v>
          </cell>
          <cell r="P495">
            <v>83.607552000000013</v>
          </cell>
          <cell r="Q495">
            <v>68.223762432000029</v>
          </cell>
          <cell r="R495">
            <v>45.268472954880011</v>
          </cell>
          <cell r="S495">
            <v>29.819402610278416</v>
          </cell>
          <cell r="T495">
            <v>19.472763378991115</v>
          </cell>
        </row>
        <row r="496">
          <cell r="F496">
            <v>26.485694336346238</v>
          </cell>
          <cell r="G496">
            <v>23.647169609249456</v>
          </cell>
          <cell r="H496">
            <v>22.26203955042017</v>
          </cell>
          <cell r="I496">
            <v>14.077752000000002</v>
          </cell>
          <cell r="J496">
            <v>20.709</v>
          </cell>
          <cell r="K496">
            <v>17.484906129734494</v>
          </cell>
          <cell r="L496">
            <v>13.288528658598214</v>
          </cell>
          <cell r="M496">
            <v>10.099281780534643</v>
          </cell>
          <cell r="N496">
            <v>7.675454153206327</v>
          </cell>
          <cell r="O496">
            <v>6.1515276195151793</v>
          </cell>
          <cell r="P496">
            <v>4.8363734387912443</v>
          </cell>
          <cell r="Q496">
            <v>3.1242972414591437</v>
          </cell>
          <cell r="R496">
            <v>2.1882332836258942</v>
          </cell>
          <cell r="S496">
            <v>1.5215205044445579</v>
          </cell>
          <cell r="T496">
            <v>1.0487876221334116</v>
          </cell>
        </row>
        <row r="497">
          <cell r="F497">
            <v>0</v>
          </cell>
          <cell r="G497">
            <v>1.8021978021978025</v>
          </cell>
          <cell r="H497">
            <v>19.656639344262295</v>
          </cell>
          <cell r="I497">
            <v>131.68588800000001</v>
          </cell>
          <cell r="J497">
            <v>319.14431999999999</v>
          </cell>
          <cell r="K497">
            <v>382.5776640845308</v>
          </cell>
          <cell r="L497">
            <v>478.22208010566345</v>
          </cell>
          <cell r="M497">
            <v>520.78384523506759</v>
          </cell>
          <cell r="N497">
            <v>485.74929564652672</v>
          </cell>
          <cell r="O497">
            <v>438.38873932099034</v>
          </cell>
          <cell r="P497">
            <v>395.64583723719375</v>
          </cell>
          <cell r="Q497">
            <v>345.16802250301504</v>
          </cell>
          <cell r="R497">
            <v>311.51414030897104</v>
          </cell>
          <cell r="S497">
            <v>281.14151162884639</v>
          </cell>
          <cell r="T497">
            <v>253.73021424503384</v>
          </cell>
        </row>
        <row r="498">
          <cell r="F498">
            <v>0</v>
          </cell>
          <cell r="G498">
            <v>3.4206153846153846</v>
          </cell>
          <cell r="H498">
            <v>10.862118032786885</v>
          </cell>
          <cell r="I498">
            <v>49.669196800000002</v>
          </cell>
          <cell r="J498">
            <v>69.006399999999999</v>
          </cell>
          <cell r="K498">
            <v>53.314913133164161</v>
          </cell>
          <cell r="L498">
            <v>43.051792355030059</v>
          </cell>
          <cell r="M498">
            <v>34.764322326686766</v>
          </cell>
          <cell r="N498">
            <v>25.83375419120901</v>
          </cell>
          <cell r="O498">
            <v>19.633653185318849</v>
          </cell>
          <cell r="P498">
            <v>14.582449684004999</v>
          </cell>
          <cell r="Q498">
            <v>10.309452799854697</v>
          </cell>
          <cell r="R498">
            <v>7.0516657151006124</v>
          </cell>
          <cell r="S498">
            <v>5.0615289466166624</v>
          </cell>
          <cell r="T498">
            <v>3.6204818818152127</v>
          </cell>
        </row>
        <row r="499">
          <cell r="F499">
            <v>0</v>
          </cell>
          <cell r="G499">
            <v>0</v>
          </cell>
          <cell r="H499">
            <v>0</v>
          </cell>
          <cell r="I499">
            <v>3.5999999999999997E-2</v>
          </cell>
          <cell r="J499">
            <v>0.131325</v>
          </cell>
          <cell r="K499">
            <v>0</v>
          </cell>
          <cell r="L499">
            <v>0</v>
          </cell>
          <cell r="M499">
            <v>23.467686363000006</v>
          </cell>
          <cell r="N499">
            <v>43.086672162468005</v>
          </cell>
          <cell r="O499">
            <v>54.289206924709696</v>
          </cell>
          <cell r="P499">
            <v>65.961386413522277</v>
          </cell>
          <cell r="Q499">
            <v>68.694072422082471</v>
          </cell>
          <cell r="R499">
            <v>68.007131697861638</v>
          </cell>
          <cell r="S499">
            <v>65.101372434407565</v>
          </cell>
          <cell r="T499">
            <v>60.844744236773224</v>
          </cell>
        </row>
        <row r="500">
          <cell r="F500">
            <v>0</v>
          </cell>
          <cell r="G500">
            <v>0</v>
          </cell>
          <cell r="H500">
            <v>0</v>
          </cell>
          <cell r="I500">
            <v>0</v>
          </cell>
          <cell r="J500">
            <v>0</v>
          </cell>
          <cell r="K500">
            <v>0</v>
          </cell>
          <cell r="L500">
            <v>0</v>
          </cell>
          <cell r="M500">
            <v>12.86953125</v>
          </cell>
          <cell r="N500">
            <v>23.628459374999998</v>
          </cell>
          <cell r="O500">
            <v>45.366641999999999</v>
          </cell>
          <cell r="P500">
            <v>76.556208374999997</v>
          </cell>
          <cell r="Q500">
            <v>99.216846054000001</v>
          </cell>
          <cell r="R500">
            <v>114.59545719237003</v>
          </cell>
          <cell r="S500">
            <v>111.97613245654443</v>
          </cell>
          <cell r="T500">
            <v>102.0382507010261</v>
          </cell>
        </row>
        <row r="501">
          <cell r="F501">
            <v>0</v>
          </cell>
          <cell r="G501">
            <v>0</v>
          </cell>
          <cell r="H501">
            <v>0</v>
          </cell>
          <cell r="I501">
            <v>0</v>
          </cell>
          <cell r="J501">
            <v>0</v>
          </cell>
          <cell r="K501">
            <v>0</v>
          </cell>
          <cell r="L501">
            <v>3.1492499999999999</v>
          </cell>
          <cell r="M501">
            <v>14.2766</v>
          </cell>
          <cell r="N501">
            <v>49.147195500000002</v>
          </cell>
          <cell r="O501">
            <v>98.29439099999999</v>
          </cell>
          <cell r="P501">
            <v>159.23691341999998</v>
          </cell>
          <cell r="Q501">
            <v>200.63851090919997</v>
          </cell>
          <cell r="R501">
            <v>209.98253298868559</v>
          </cell>
          <cell r="S501">
            <v>184.38736477844307</v>
          </cell>
          <cell r="T501">
            <v>149.35376547053889</v>
          </cell>
        </row>
        <row r="502">
          <cell r="F502">
            <v>0</v>
          </cell>
          <cell r="G502">
            <v>0</v>
          </cell>
          <cell r="H502">
            <v>0</v>
          </cell>
          <cell r="I502">
            <v>0</v>
          </cell>
          <cell r="J502">
            <v>0</v>
          </cell>
          <cell r="K502">
            <v>0</v>
          </cell>
          <cell r="L502">
            <v>0</v>
          </cell>
          <cell r="M502">
            <v>0</v>
          </cell>
          <cell r="N502">
            <v>0</v>
          </cell>
          <cell r="O502">
            <v>2.5499999999999998</v>
          </cell>
          <cell r="P502">
            <v>13.005000000000001</v>
          </cell>
          <cell r="Q502">
            <v>19.556405302500004</v>
          </cell>
          <cell r="R502">
            <v>37.401625141031261</v>
          </cell>
          <cell r="S502">
            <v>45.779589172622259</v>
          </cell>
          <cell r="T502">
            <v>40.858283336565357</v>
          </cell>
        </row>
        <row r="503">
          <cell r="F503">
            <v>0</v>
          </cell>
          <cell r="G503">
            <v>0</v>
          </cell>
          <cell r="H503">
            <v>0</v>
          </cell>
          <cell r="I503">
            <v>0</v>
          </cell>
          <cell r="J503">
            <v>0</v>
          </cell>
          <cell r="K503">
            <v>0</v>
          </cell>
          <cell r="L503">
            <v>0</v>
          </cell>
          <cell r="M503">
            <v>11.2907025</v>
          </cell>
          <cell r="N503">
            <v>49.791998025000005</v>
          </cell>
          <cell r="O503">
            <v>175.6661690322</v>
          </cell>
          <cell r="P503">
            <v>464.81268325920121</v>
          </cell>
          <cell r="Q503">
            <v>728.82628735042761</v>
          </cell>
          <cell r="R503">
            <v>986.55748321472265</v>
          </cell>
          <cell r="S503">
            <v>1177.2532414408154</v>
          </cell>
          <cell r="T503">
            <v>1278.6932290782991</v>
          </cell>
        </row>
        <row r="504">
          <cell r="F504">
            <v>254.38839104399941</v>
          </cell>
          <cell r="G504">
            <v>197.49337154756168</v>
          </cell>
          <cell r="H504">
            <v>225.7815534972049</v>
          </cell>
          <cell r="I504">
            <v>475.17604560316846</v>
          </cell>
          <cell r="J504">
            <v>746.53076300508667</v>
          </cell>
          <cell r="K504">
            <v>844.94610445023125</v>
          </cell>
          <cell r="L504">
            <v>921.80824659316556</v>
          </cell>
          <cell r="M504">
            <v>947.3495664490066</v>
          </cell>
          <cell r="N504">
            <v>958.88166152141366</v>
          </cell>
          <cell r="O504">
            <v>1079.1364243547089</v>
          </cell>
          <cell r="P504">
            <v>1387.8284406220428</v>
          </cell>
          <cell r="Q504">
            <v>1613.7993211310454</v>
          </cell>
          <cell r="R504">
            <v>1831.0948626009238</v>
          </cell>
          <cell r="S504">
            <v>1936.5226994756906</v>
          </cell>
          <cell r="T504">
            <v>1934.7733946611384</v>
          </cell>
        </row>
        <row r="507">
          <cell r="F507">
            <v>7.5717493558899447</v>
          </cell>
          <cell r="G507">
            <v>6.9509416507904751</v>
          </cell>
          <cell r="H507">
            <v>10.179322660481159</v>
          </cell>
          <cell r="I507">
            <v>14.921991581314602</v>
          </cell>
          <cell r="J507">
            <v>11.477571111891793</v>
          </cell>
          <cell r="K507">
            <v>12.027584606342762</v>
          </cell>
          <cell r="L507">
            <v>13.909203334825699</v>
          </cell>
          <cell r="M507">
            <v>15.247522913687751</v>
          </cell>
          <cell r="N507">
            <v>16.591749264865836</v>
          </cell>
          <cell r="O507">
            <v>16.329073914189543</v>
          </cell>
          <cell r="P507">
            <v>15.958841148848672</v>
          </cell>
          <cell r="Q507">
            <v>15.505920118183827</v>
          </cell>
          <cell r="R507">
            <v>14.990697087391696</v>
          </cell>
          <cell r="S507">
            <v>14.429959783065295</v>
          </cell>
          <cell r="T507">
            <v>13.837567791538717</v>
          </cell>
        </row>
        <row r="508">
          <cell r="F508">
            <v>2.5054977019999995</v>
          </cell>
          <cell r="G508">
            <v>2.1775004999999998</v>
          </cell>
          <cell r="H508">
            <v>1.5582067199999998</v>
          </cell>
          <cell r="I508">
            <v>1.2976829800000003</v>
          </cell>
          <cell r="J508">
            <v>1.3549579878900002</v>
          </cell>
          <cell r="K508">
            <v>1.3961278652143498</v>
          </cell>
          <cell r="L508">
            <v>1.4280061181367441</v>
          </cell>
          <cell r="M508">
            <v>1.4555582361807939</v>
          </cell>
          <cell r="N508">
            <v>1.4672027020702401</v>
          </cell>
          <cell r="O508">
            <v>1.4655258989821596</v>
          </cell>
          <cell r="P508">
            <v>1.4527821955127496</v>
          </cell>
          <cell r="Q508">
            <v>1.4309323512922376</v>
          </cell>
          <cell r="R508">
            <v>1.4016777343324855</v>
          </cell>
          <cell r="S508">
            <v>1.3664907898292424</v>
          </cell>
          <cell r="T508">
            <v>1.3266421551838992</v>
          </cell>
        </row>
        <row r="509">
          <cell r="F509">
            <v>28.804621741085342</v>
          </cell>
          <cell r="G509">
            <v>39.409747124869483</v>
          </cell>
          <cell r="H509">
            <v>35.107247575786886</v>
          </cell>
          <cell r="I509">
            <v>36.587131060198949</v>
          </cell>
          <cell r="J509">
            <v>25.797861643206936</v>
          </cell>
          <cell r="K509">
            <v>31.547289655145402</v>
          </cell>
          <cell r="L509">
            <v>29.440043544858561</v>
          </cell>
          <cell r="M509">
            <v>26.248153755425211</v>
          </cell>
          <cell r="N509">
            <v>22.735045600493688</v>
          </cell>
          <cell r="O509">
            <v>18.80273805297934</v>
          </cell>
          <cell r="P509">
            <v>15.595549854119266</v>
          </cell>
          <cell r="Q509">
            <v>12.9702833424183</v>
          </cell>
          <cell r="R509">
            <v>10.813926251942023</v>
          </cell>
          <cell r="S509">
            <v>9.0369235671789028</v>
          </cell>
          <cell r="T509">
            <v>7.56801635771743</v>
          </cell>
        </row>
        <row r="510">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row>
        <row r="511">
          <cell r="F511">
            <v>10.628780472174464</v>
          </cell>
          <cell r="G511">
            <v>12.338357614504307</v>
          </cell>
          <cell r="H511">
            <v>11.434756302521013</v>
          </cell>
          <cell r="I511">
            <v>2.0452173913043459</v>
          </cell>
          <cell r="J511">
            <v>1.7136000000000011</v>
          </cell>
          <cell r="K511">
            <v>1.823270399999998</v>
          </cell>
          <cell r="L511">
            <v>2.3754608639999963</v>
          </cell>
          <cell r="M511">
            <v>1.9953871257599973</v>
          </cell>
          <cell r="N511">
            <v>1.4302934917447663</v>
          </cell>
          <cell r="O511">
            <v>0.96115722645248336</v>
          </cell>
          <cell r="P511">
            <v>0.76700346670908182</v>
          </cell>
          <cell r="Q511">
            <v>0.65106483742547705</v>
          </cell>
          <cell r="R511">
            <v>0.45574538619783395</v>
          </cell>
          <cell r="S511">
            <v>0.31851133550594213</v>
          </cell>
          <cell r="T511">
            <v>0.21403961745999309</v>
          </cell>
        </row>
        <row r="512">
          <cell r="F512">
            <v>0.7220575798172274</v>
          </cell>
          <cell r="G512">
            <v>9.1821805944004744</v>
          </cell>
          <cell r="H512">
            <v>6.5359527731092459</v>
          </cell>
          <cell r="I512">
            <v>4.2646739130434748</v>
          </cell>
          <cell r="J512">
            <v>3.064444444444447</v>
          </cell>
          <cell r="K512">
            <v>3.3184701131454406</v>
          </cell>
          <cell r="L512">
            <v>3.1857313086196224</v>
          </cell>
          <cell r="M512">
            <v>0.95571939258588723</v>
          </cell>
          <cell r="N512">
            <v>0</v>
          </cell>
          <cell r="O512">
            <v>0</v>
          </cell>
          <cell r="P512">
            <v>0</v>
          </cell>
          <cell r="Q512">
            <v>0</v>
          </cell>
          <cell r="R512">
            <v>0</v>
          </cell>
          <cell r="S512">
            <v>0</v>
          </cell>
          <cell r="T512">
            <v>0</v>
          </cell>
        </row>
        <row r="513">
          <cell r="F513">
            <v>11.562838686524259</v>
          </cell>
          <cell r="G513">
            <v>24.089171129729696</v>
          </cell>
          <cell r="H513">
            <v>20.134745868347348</v>
          </cell>
          <cell r="I513">
            <v>15.498211826086942</v>
          </cell>
          <cell r="J513">
            <v>23.059080000000023</v>
          </cell>
          <cell r="K513">
            <v>34.349817169292614</v>
          </cell>
          <cell r="L513">
            <v>58.296546853028019</v>
          </cell>
          <cell r="M513">
            <v>55.746072928208065</v>
          </cell>
          <cell r="N513">
            <v>42.961640203339023</v>
          </cell>
          <cell r="O513">
            <v>29.21391533827056</v>
          </cell>
          <cell r="P513">
            <v>22.115846845925137</v>
          </cell>
          <cell r="Q513">
            <v>17.809076670666023</v>
          </cell>
          <cell r="R513">
            <v>11.826339976614157</v>
          </cell>
          <cell r="S513">
            <v>7.8408634044951873</v>
          </cell>
          <cell r="T513">
            <v>4.9985504203656816</v>
          </cell>
        </row>
        <row r="514">
          <cell r="F514">
            <v>0</v>
          </cell>
          <cell r="G514">
            <v>0</v>
          </cell>
          <cell r="H514">
            <v>0</v>
          </cell>
          <cell r="I514">
            <v>0</v>
          </cell>
          <cell r="J514">
            <v>2.1000000000000019E-2</v>
          </cell>
          <cell r="K514">
            <v>0.70559999999999956</v>
          </cell>
          <cell r="L514">
            <v>4.5359999999999951</v>
          </cell>
          <cell r="M514">
            <v>11.339999999999993</v>
          </cell>
          <cell r="N514">
            <v>19.353599999999993</v>
          </cell>
          <cell r="O514">
            <v>23.224320000000006</v>
          </cell>
          <cell r="P514">
            <v>26.475724800000012</v>
          </cell>
          <cell r="Q514">
            <v>32.105299968000011</v>
          </cell>
          <cell r="R514">
            <v>24.078974976000012</v>
          </cell>
          <cell r="S514">
            <v>18.03033646202881</v>
          </cell>
          <cell r="T514">
            <v>12.981842252660742</v>
          </cell>
        </row>
        <row r="515">
          <cell r="F515">
            <v>4.8339973040296096</v>
          </cell>
          <cell r="G515">
            <v>13.248323128534015</v>
          </cell>
          <cell r="H515">
            <v>8.6227509022409006</v>
          </cell>
          <cell r="I515">
            <v>1.6066999565217379</v>
          </cell>
          <cell r="J515">
            <v>2.0709000000000022</v>
          </cell>
          <cell r="K515">
            <v>2.2253516892389338</v>
          </cell>
          <cell r="L515">
            <v>2.8993153436941528</v>
          </cell>
          <cell r="M515">
            <v>2.7543495765094459</v>
          </cell>
          <cell r="N515">
            <v>2.2328593900236577</v>
          </cell>
          <cell r="O515">
            <v>1.696973136417981</v>
          </cell>
          <cell r="P515">
            <v>1.5315182556172278</v>
          </cell>
          <cell r="Q515">
            <v>1.4702575253925378</v>
          </cell>
          <cell r="R515">
            <v>1.1639538742690927</v>
          </cell>
          <cell r="S515">
            <v>0.91998914222229078</v>
          </cell>
          <cell r="T515">
            <v>0.69919174808894113</v>
          </cell>
        </row>
        <row r="516">
          <cell r="F516">
            <v>0</v>
          </cell>
          <cell r="G516">
            <v>2.703296703296703</v>
          </cell>
          <cell r="H516">
            <v>6.0481967213114816</v>
          </cell>
          <cell r="I516">
            <v>12.34555200000001</v>
          </cell>
          <cell r="J516">
            <v>23.935823999999933</v>
          </cell>
          <cell r="K516">
            <v>34.00690347418054</v>
          </cell>
          <cell r="L516">
            <v>57.386649612679669</v>
          </cell>
          <cell r="M516">
            <v>66.281580302644926</v>
          </cell>
          <cell r="N516">
            <v>56.670751158761497</v>
          </cell>
          <cell r="O516">
            <v>65.758310898148608</v>
          </cell>
          <cell r="P516">
            <v>72.535070160152259</v>
          </cell>
          <cell r="Q516">
            <v>65.462900819537339</v>
          </cell>
          <cell r="R516">
            <v>64.451201443235391</v>
          </cell>
          <cell r="S516">
            <v>63.01447674439661</v>
          </cell>
          <cell r="T516">
            <v>17.498635465174765</v>
          </cell>
        </row>
        <row r="517">
          <cell r="F517">
            <v>0</v>
          </cell>
          <cell r="G517">
            <v>5.130923076923076</v>
          </cell>
          <cell r="H517">
            <v>3.34219016393443</v>
          </cell>
          <cell r="I517">
            <v>4.6564872000000053</v>
          </cell>
          <cell r="J517">
            <v>5.1754799999999852</v>
          </cell>
          <cell r="K517">
            <v>4.7391033896145958</v>
          </cell>
          <cell r="L517">
            <v>5.7402389806706795</v>
          </cell>
          <cell r="M517">
            <v>6.1803239691887555</v>
          </cell>
          <cell r="N517">
            <v>6.4584385478022526</v>
          </cell>
          <cell r="O517">
            <v>6.2470714680559922</v>
          </cell>
          <cell r="P517">
            <v>5.7651545262345314</v>
          </cell>
          <cell r="Q517">
            <v>1.5464179199782031</v>
          </cell>
          <cell r="R517">
            <v>4.7011104767337413</v>
          </cell>
          <cell r="S517">
            <v>3.8705809591774476</v>
          </cell>
          <cell r="T517">
            <v>3.1679216465883115</v>
          </cell>
        </row>
        <row r="518">
          <cell r="F518">
            <v>0</v>
          </cell>
          <cell r="G518">
            <v>0</v>
          </cell>
          <cell r="H518">
            <v>0</v>
          </cell>
          <cell r="I518">
            <v>2.4000000000000021E-2</v>
          </cell>
          <cell r="J518">
            <v>0.13132500000000011</v>
          </cell>
          <cell r="K518">
            <v>0</v>
          </cell>
          <cell r="L518">
            <v>4.3458678450000034</v>
          </cell>
          <cell r="M518">
            <v>14.080611817800014</v>
          </cell>
          <cell r="N518">
            <v>14.362224054156016</v>
          </cell>
          <cell r="O518">
            <v>23.266802967732744</v>
          </cell>
          <cell r="P518">
            <v>15.705092003219603</v>
          </cell>
          <cell r="Q518">
            <v>25.442249045215753</v>
          </cell>
          <cell r="R518">
            <v>30.912332589937094</v>
          </cell>
          <cell r="S518">
            <v>33.385319197132041</v>
          </cell>
          <cell r="T518">
            <v>33.802635687096206</v>
          </cell>
        </row>
        <row r="519">
          <cell r="F519">
            <v>0</v>
          </cell>
          <cell r="G519">
            <v>0</v>
          </cell>
          <cell r="H519">
            <v>0</v>
          </cell>
          <cell r="I519">
            <v>0</v>
          </cell>
          <cell r="J519">
            <v>0</v>
          </cell>
          <cell r="K519">
            <v>0</v>
          </cell>
          <cell r="L519">
            <v>6.0562500000000057</v>
          </cell>
          <cell r="M519">
            <v>7.7217187500000062</v>
          </cell>
          <cell r="N519">
            <v>15.752306250000011</v>
          </cell>
          <cell r="O519">
            <v>28.354151250000022</v>
          </cell>
          <cell r="P519">
            <v>38.278104187499949</v>
          </cell>
          <cell r="Q519">
            <v>74.412634540499965</v>
          </cell>
          <cell r="R519">
            <v>135.05893169100744</v>
          </cell>
          <cell r="S519">
            <v>167.96419868481664</v>
          </cell>
          <cell r="T519">
            <v>178.56693872679577</v>
          </cell>
        </row>
        <row r="520">
          <cell r="F520">
            <v>0</v>
          </cell>
          <cell r="G520">
            <v>0</v>
          </cell>
          <cell r="H520">
            <v>0</v>
          </cell>
          <cell r="I520">
            <v>0</v>
          </cell>
          <cell r="J520">
            <v>0</v>
          </cell>
          <cell r="K520">
            <v>0</v>
          </cell>
          <cell r="L520">
            <v>2.0995000000000017</v>
          </cell>
          <cell r="M520">
            <v>5.3537250000000043</v>
          </cell>
          <cell r="N520">
            <v>13.651998750000011</v>
          </cell>
          <cell r="O520">
            <v>27.522429479999978</v>
          </cell>
          <cell r="P520">
            <v>37.155279798000031</v>
          </cell>
          <cell r="Q520">
            <v>40.127702181839965</v>
          </cell>
          <cell r="R520">
            <v>51.076832348599183</v>
          </cell>
          <cell r="S520">
            <v>58.227588877403072</v>
          </cell>
          <cell r="T520">
            <v>62.885795987595337</v>
          </cell>
        </row>
        <row r="521">
          <cell r="F521">
            <v>0</v>
          </cell>
          <cell r="G521">
            <v>0</v>
          </cell>
          <cell r="H521">
            <v>0</v>
          </cell>
          <cell r="I521">
            <v>0</v>
          </cell>
          <cell r="J521">
            <v>0</v>
          </cell>
          <cell r="K521">
            <v>0</v>
          </cell>
          <cell r="L521">
            <v>0</v>
          </cell>
          <cell r="M521">
            <v>0</v>
          </cell>
          <cell r="N521">
            <v>0</v>
          </cell>
          <cell r="O521">
            <v>3.8250000000000002</v>
          </cell>
          <cell r="P521">
            <v>21.675000000000018</v>
          </cell>
          <cell r="Q521">
            <v>0</v>
          </cell>
          <cell r="R521">
            <v>14.960650056412517</v>
          </cell>
          <cell r="S521">
            <v>22.889794586311144</v>
          </cell>
          <cell r="T521">
            <v>11.673795239018684</v>
          </cell>
        </row>
        <row r="522">
          <cell r="F522">
            <v>0</v>
          </cell>
          <cell r="G522">
            <v>0</v>
          </cell>
          <cell r="H522">
            <v>0</v>
          </cell>
          <cell r="I522">
            <v>0</v>
          </cell>
          <cell r="J522">
            <v>0</v>
          </cell>
          <cell r="K522">
            <v>7.8375000000000004</v>
          </cell>
          <cell r="L522">
            <v>7.6807500000000077</v>
          </cell>
          <cell r="M522">
            <v>16.936053750000013</v>
          </cell>
          <cell r="N522">
            <v>39.833598420000001</v>
          </cell>
          <cell r="O522">
            <v>87.833084516100001</v>
          </cell>
          <cell r="P522">
            <v>154.93756108640042</v>
          </cell>
          <cell r="Q522">
            <v>227.75821479700861</v>
          </cell>
          <cell r="R522">
            <v>290.16396565138893</v>
          </cell>
          <cell r="S522">
            <v>327.01478928911536</v>
          </cell>
          <cell r="T522">
            <v>336.49821817849971</v>
          </cell>
        </row>
        <row r="523">
          <cell r="F523">
            <v>66.629542841520845</v>
          </cell>
          <cell r="G523">
            <v>115.23044152304823</v>
          </cell>
          <cell r="H523">
            <v>102.96336968773247</v>
          </cell>
          <cell r="I523">
            <v>93.247647908470057</v>
          </cell>
          <cell r="J523">
            <v>97.80204418743314</v>
          </cell>
          <cell r="K523">
            <v>133.97701836217465</v>
          </cell>
          <cell r="L523">
            <v>199.37956380551319</v>
          </cell>
          <cell r="M523">
            <v>232.29677751799085</v>
          </cell>
          <cell r="N523">
            <v>253.501707833257</v>
          </cell>
          <cell r="O523">
            <v>334.50055414732947</v>
          </cell>
          <cell r="P523">
            <v>429.94852832823892</v>
          </cell>
          <cell r="Q523">
            <v>516.69295411745827</v>
          </cell>
          <cell r="R523">
            <v>656.05633954406153</v>
          </cell>
          <cell r="S523">
            <v>728.30982282267792</v>
          </cell>
          <cell r="T523">
            <v>685.71979127378415</v>
          </cell>
        </row>
      </sheetData>
      <sheetData sheetId="9">
        <row r="141">
          <cell r="C141">
            <v>0</v>
          </cell>
        </row>
      </sheetData>
      <sheetData sheetId="10"/>
      <sheetData sheetId="11"/>
      <sheetData sheetId="12"/>
      <sheetData sheetId="13"/>
      <sheetData sheetId="14"/>
      <sheetData sheetId="15"/>
      <sheetData sheetId="16"/>
      <sheetData sheetId="17"/>
      <sheetData sheetId="18">
        <row r="79">
          <cell r="D79">
            <v>1249.7176840046259</v>
          </cell>
        </row>
      </sheetData>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5.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81"/>
  <sheetViews>
    <sheetView showGridLines="0" tabSelected="1" zoomScale="80" zoomScaleNormal="80" zoomScalePageLayoutView="80" workbookViewId="0"/>
  </sheetViews>
  <sheetFormatPr defaultColWidth="9.21875" defaultRowHeight="13.2"/>
  <cols>
    <col min="1" max="1" width="4.44140625" style="3" customWidth="1"/>
    <col min="2" max="2" width="36.21875" style="3" customWidth="1"/>
    <col min="3" max="3" width="41.44140625" style="3" customWidth="1"/>
    <col min="4" max="16384" width="9.21875" style="3"/>
  </cols>
  <sheetData>
    <row r="1" spans="1:20">
      <c r="A1" s="36"/>
      <c r="B1" s="36"/>
      <c r="C1" s="36"/>
      <c r="D1" s="36"/>
      <c r="E1" s="36"/>
      <c r="F1" s="36"/>
      <c r="G1" s="36"/>
      <c r="H1" s="36"/>
      <c r="I1" s="36"/>
      <c r="J1" s="36"/>
      <c r="K1" s="36"/>
      <c r="L1" s="36"/>
      <c r="M1" s="36"/>
      <c r="N1" s="36"/>
      <c r="O1" s="36"/>
      <c r="P1" s="36"/>
      <c r="Q1" s="36"/>
      <c r="R1" s="36"/>
      <c r="S1" s="36"/>
      <c r="T1" s="36"/>
    </row>
    <row r="2" spans="1:20" ht="17.399999999999999">
      <c r="A2" s="36"/>
      <c r="B2" s="119" t="s">
        <v>154</v>
      </c>
      <c r="C2" s="36"/>
      <c r="D2" s="36"/>
      <c r="E2" s="36"/>
      <c r="F2" s="36"/>
      <c r="G2" s="36"/>
      <c r="H2" s="36"/>
      <c r="I2" s="36"/>
      <c r="J2" s="36"/>
      <c r="K2" s="36"/>
      <c r="L2" s="36"/>
      <c r="M2" s="36"/>
      <c r="N2" s="36"/>
      <c r="O2" s="36"/>
      <c r="P2" s="36"/>
      <c r="Q2" s="36"/>
      <c r="R2" s="36"/>
      <c r="S2" s="36"/>
      <c r="T2" s="36"/>
    </row>
    <row r="3" spans="1:20" ht="17.399999999999999">
      <c r="A3" s="36"/>
      <c r="B3" s="217" t="s">
        <v>627</v>
      </c>
      <c r="C3" s="36"/>
      <c r="D3" s="36"/>
      <c r="E3" s="36"/>
      <c r="F3" s="36"/>
      <c r="G3" s="36"/>
      <c r="H3" s="36"/>
      <c r="I3" s="36"/>
      <c r="J3" s="36"/>
      <c r="K3" s="36"/>
      <c r="L3" s="36"/>
      <c r="M3" s="36"/>
      <c r="N3" s="36"/>
      <c r="O3" s="36"/>
      <c r="P3" s="36"/>
      <c r="Q3" s="36"/>
      <c r="R3" s="36"/>
      <c r="S3" s="36"/>
      <c r="T3" s="36"/>
    </row>
    <row r="4" spans="1:20">
      <c r="A4" s="36"/>
      <c r="B4" s="36"/>
      <c r="C4" s="36"/>
      <c r="D4" s="36"/>
      <c r="E4" s="36"/>
      <c r="F4" s="36"/>
      <c r="G4" s="36"/>
      <c r="H4" s="36"/>
      <c r="I4" s="36"/>
      <c r="J4" s="36"/>
      <c r="K4" s="36"/>
      <c r="L4" s="36"/>
      <c r="M4" s="36"/>
      <c r="N4" s="36"/>
      <c r="O4" s="36"/>
      <c r="P4" s="36"/>
      <c r="Q4" s="36"/>
      <c r="R4" s="36"/>
      <c r="S4" s="36"/>
      <c r="T4" s="36"/>
    </row>
    <row r="5" spans="1:20">
      <c r="A5" s="36"/>
      <c r="B5" s="37" t="s">
        <v>24</v>
      </c>
      <c r="C5" s="36"/>
      <c r="D5" s="36"/>
      <c r="E5" s="36"/>
      <c r="F5" s="36"/>
      <c r="G5" s="36"/>
      <c r="H5" s="36"/>
      <c r="I5" s="36"/>
      <c r="J5" s="36"/>
      <c r="K5" s="36"/>
      <c r="L5" s="36"/>
      <c r="M5" s="36"/>
      <c r="N5" s="36"/>
      <c r="O5" s="36"/>
      <c r="P5" s="36"/>
      <c r="Q5" s="36"/>
      <c r="R5" s="36"/>
      <c r="S5" s="36"/>
      <c r="T5" s="36"/>
    </row>
    <row r="6" spans="1:20" ht="12.75" customHeight="1">
      <c r="A6" s="36"/>
      <c r="B6" s="786" t="s">
        <v>626</v>
      </c>
      <c r="C6" s="786"/>
      <c r="D6" s="786"/>
      <c r="E6" s="786"/>
      <c r="F6" s="786"/>
      <c r="G6" s="786"/>
      <c r="H6" s="786"/>
      <c r="I6" s="786"/>
      <c r="J6" s="786"/>
      <c r="K6" s="786"/>
      <c r="L6" s="216"/>
      <c r="M6" s="216"/>
      <c r="N6" s="36"/>
      <c r="O6" s="36"/>
      <c r="P6" s="36"/>
      <c r="Q6" s="36"/>
      <c r="R6" s="36"/>
      <c r="S6" s="36"/>
      <c r="T6" s="36"/>
    </row>
    <row r="7" spans="1:20">
      <c r="A7" s="36"/>
      <c r="B7" s="786"/>
      <c r="C7" s="786"/>
      <c r="D7" s="786"/>
      <c r="E7" s="786"/>
      <c r="F7" s="786"/>
      <c r="G7" s="786"/>
      <c r="H7" s="786"/>
      <c r="I7" s="786"/>
      <c r="J7" s="786"/>
      <c r="K7" s="786"/>
      <c r="L7" s="216"/>
      <c r="M7" s="216"/>
      <c r="N7" s="36"/>
      <c r="O7" s="36"/>
      <c r="P7" s="36"/>
      <c r="Q7" s="36"/>
      <c r="R7" s="36"/>
      <c r="S7" s="36"/>
      <c r="T7" s="36"/>
    </row>
    <row r="8" spans="1:20">
      <c r="A8" s="36"/>
      <c r="B8" s="786"/>
      <c r="C8" s="786"/>
      <c r="D8" s="786"/>
      <c r="E8" s="786"/>
      <c r="F8" s="786"/>
      <c r="G8" s="786"/>
      <c r="H8" s="786"/>
      <c r="I8" s="786"/>
      <c r="J8" s="786"/>
      <c r="K8" s="786"/>
      <c r="L8" s="216"/>
      <c r="M8" s="216"/>
      <c r="N8" s="36"/>
      <c r="O8" s="36"/>
      <c r="P8" s="36"/>
      <c r="Q8" s="36"/>
      <c r="R8" s="36"/>
      <c r="S8" s="36"/>
      <c r="T8" s="36"/>
    </row>
    <row r="9" spans="1:20">
      <c r="A9" s="36"/>
      <c r="B9" s="786"/>
      <c r="C9" s="786"/>
      <c r="D9" s="786"/>
      <c r="E9" s="786"/>
      <c r="F9" s="786"/>
      <c r="G9" s="786"/>
      <c r="H9" s="786"/>
      <c r="I9" s="786"/>
      <c r="J9" s="786"/>
      <c r="K9" s="786"/>
      <c r="L9" s="216"/>
      <c r="M9" s="216"/>
      <c r="N9" s="36"/>
      <c r="O9" s="36"/>
      <c r="P9" s="36"/>
      <c r="Q9" s="36"/>
      <c r="R9" s="36"/>
      <c r="S9" s="36"/>
      <c r="T9" s="36"/>
    </row>
    <row r="10" spans="1:20" ht="22.5" customHeight="1">
      <c r="A10" s="36"/>
      <c r="B10" s="786"/>
      <c r="C10" s="786"/>
      <c r="D10" s="786"/>
      <c r="E10" s="786"/>
      <c r="F10" s="786"/>
      <c r="G10" s="786"/>
      <c r="H10" s="786"/>
      <c r="I10" s="786"/>
      <c r="J10" s="786"/>
      <c r="K10" s="786"/>
      <c r="L10" s="216"/>
      <c r="M10" s="216"/>
      <c r="N10" s="36"/>
      <c r="O10" s="36"/>
      <c r="P10" s="36"/>
      <c r="Q10" s="36"/>
      <c r="R10" s="36"/>
      <c r="S10" s="36"/>
      <c r="T10" s="36"/>
    </row>
    <row r="11" spans="1:20">
      <c r="A11" s="36"/>
      <c r="B11" s="36" t="s">
        <v>25</v>
      </c>
      <c r="C11" s="36"/>
      <c r="D11" s="36"/>
      <c r="E11" s="36"/>
      <c r="F11" s="36"/>
      <c r="G11" s="36"/>
      <c r="H11" s="36"/>
      <c r="I11" s="36"/>
      <c r="J11" s="36"/>
      <c r="K11" s="36"/>
      <c r="L11" s="36"/>
      <c r="M11" s="36"/>
      <c r="N11" s="36"/>
      <c r="O11" s="36"/>
      <c r="P11" s="36"/>
      <c r="Q11" s="36"/>
      <c r="R11" s="36"/>
      <c r="S11" s="36"/>
      <c r="T11" s="36"/>
    </row>
    <row r="12" spans="1:20">
      <c r="A12" s="36"/>
      <c r="B12" s="287" t="s">
        <v>26</v>
      </c>
      <c r="C12" s="288" t="s">
        <v>27</v>
      </c>
      <c r="D12" s="36"/>
      <c r="E12" s="36"/>
      <c r="F12" s="36"/>
      <c r="G12" s="36"/>
      <c r="H12" s="36"/>
      <c r="I12" s="36"/>
      <c r="J12" s="36"/>
      <c r="K12" s="36"/>
      <c r="L12" s="36" t="s">
        <v>94</v>
      </c>
      <c r="M12" s="36"/>
      <c r="N12" s="36"/>
      <c r="O12" s="36"/>
      <c r="P12" s="36"/>
      <c r="Q12" s="36"/>
      <c r="R12" s="36"/>
      <c r="S12" s="36"/>
      <c r="T12" s="36"/>
    </row>
    <row r="13" spans="1:20">
      <c r="A13" s="36"/>
      <c r="B13" s="289" t="s">
        <v>138</v>
      </c>
      <c r="C13" s="290" t="s">
        <v>55</v>
      </c>
      <c r="D13" s="36"/>
      <c r="E13" s="36"/>
      <c r="F13" s="36"/>
      <c r="G13" s="36"/>
      <c r="H13" s="36"/>
      <c r="I13" s="36"/>
      <c r="J13" s="36"/>
      <c r="K13" s="36"/>
      <c r="L13" s="36"/>
      <c r="M13" s="36"/>
      <c r="N13" s="36"/>
      <c r="O13" s="36"/>
      <c r="P13" s="36"/>
      <c r="Q13" s="36"/>
      <c r="R13" s="36"/>
      <c r="S13" s="36"/>
      <c r="T13" s="36"/>
    </row>
    <row r="14" spans="1:20">
      <c r="A14" s="36"/>
      <c r="B14" s="289" t="s">
        <v>139</v>
      </c>
      <c r="C14" s="291" t="s">
        <v>60</v>
      </c>
      <c r="D14" s="36"/>
      <c r="E14" s="36"/>
      <c r="F14" s="36"/>
      <c r="G14" s="36"/>
      <c r="H14" s="36"/>
      <c r="I14" s="36"/>
      <c r="J14" s="36"/>
      <c r="K14" s="36"/>
      <c r="L14" s="36"/>
      <c r="M14" s="36"/>
      <c r="N14" s="36"/>
      <c r="O14" s="36"/>
      <c r="P14" s="36"/>
      <c r="Q14" s="36"/>
      <c r="R14" s="36"/>
      <c r="S14" s="36"/>
      <c r="T14" s="36"/>
    </row>
    <row r="15" spans="1:20">
      <c r="A15" s="36"/>
      <c r="B15" s="292" t="s">
        <v>81</v>
      </c>
      <c r="C15" s="291" t="s">
        <v>60</v>
      </c>
      <c r="D15" s="36"/>
      <c r="E15" s="36"/>
      <c r="F15" s="36"/>
      <c r="G15" s="36"/>
      <c r="H15" s="36"/>
      <c r="I15" s="36"/>
      <c r="J15" s="36"/>
      <c r="K15" s="36"/>
      <c r="L15" s="36"/>
      <c r="M15" s="36"/>
      <c r="N15" s="36"/>
      <c r="O15" s="36"/>
      <c r="P15" s="36"/>
      <c r="Q15" s="36"/>
      <c r="R15" s="36"/>
      <c r="S15" s="36"/>
      <c r="T15" s="36"/>
    </row>
    <row r="16" spans="1:20">
      <c r="A16" s="36"/>
      <c r="B16" s="289" t="s">
        <v>90</v>
      </c>
      <c r="C16" s="291" t="s">
        <v>86</v>
      </c>
      <c r="D16" s="36"/>
      <c r="E16" s="36"/>
      <c r="F16" s="36"/>
      <c r="G16" s="36"/>
      <c r="H16" s="36"/>
      <c r="I16" s="36"/>
      <c r="J16" s="36"/>
      <c r="K16" s="36"/>
      <c r="L16" s="36"/>
      <c r="M16" s="36"/>
      <c r="N16" s="36"/>
      <c r="O16" s="36"/>
      <c r="P16" s="36"/>
      <c r="Q16" s="36"/>
      <c r="R16" s="36"/>
      <c r="S16" s="36"/>
      <c r="T16" s="36"/>
    </row>
    <row r="17" spans="1:20">
      <c r="A17" s="36"/>
      <c r="B17" s="293" t="s">
        <v>400</v>
      </c>
      <c r="C17" s="291" t="s">
        <v>86</v>
      </c>
      <c r="D17" s="36"/>
      <c r="E17" s="36"/>
      <c r="F17" s="36"/>
      <c r="G17" s="36"/>
      <c r="H17" s="36"/>
      <c r="I17" s="36"/>
      <c r="J17" s="36"/>
      <c r="K17" s="36"/>
      <c r="L17" s="36"/>
      <c r="M17" s="36"/>
      <c r="N17" s="36"/>
      <c r="O17" s="36"/>
      <c r="P17" s="36"/>
      <c r="Q17" s="36"/>
      <c r="R17" s="36"/>
      <c r="S17" s="36"/>
      <c r="T17" s="36"/>
    </row>
    <row r="18" spans="1:20">
      <c r="A18" s="36"/>
      <c r="B18" s="293" t="s">
        <v>140</v>
      </c>
      <c r="C18" s="291" t="s">
        <v>399</v>
      </c>
      <c r="D18" s="36"/>
      <c r="E18" s="36"/>
      <c r="F18" s="36"/>
      <c r="G18" s="36"/>
      <c r="H18" s="36"/>
      <c r="I18" s="36"/>
      <c r="J18" s="36"/>
      <c r="K18" s="36"/>
      <c r="L18" s="36"/>
      <c r="M18" s="36"/>
      <c r="N18" s="36"/>
      <c r="O18" s="36"/>
      <c r="P18" s="36"/>
      <c r="Q18" s="36"/>
      <c r="R18" s="36"/>
      <c r="S18" s="36"/>
      <c r="T18" s="36"/>
    </row>
    <row r="19" spans="1:20">
      <c r="A19" s="36"/>
      <c r="B19" s="293" t="s">
        <v>141</v>
      </c>
      <c r="C19" s="291" t="s">
        <v>398</v>
      </c>
      <c r="D19" s="36"/>
      <c r="E19" s="36"/>
      <c r="F19" s="36"/>
      <c r="G19" s="36"/>
      <c r="H19" s="36"/>
      <c r="I19" s="36"/>
      <c r="J19" s="36"/>
      <c r="K19" s="36"/>
      <c r="L19" s="36"/>
      <c r="M19" s="36"/>
      <c r="N19" s="36"/>
      <c r="O19" s="36"/>
      <c r="P19" s="36"/>
      <c r="Q19" s="36"/>
      <c r="R19" s="36"/>
      <c r="S19" s="36"/>
      <c r="T19" s="36"/>
    </row>
    <row r="20" spans="1:20" s="16" customFormat="1">
      <c r="A20" s="36"/>
      <c r="B20" s="293" t="s">
        <v>82</v>
      </c>
      <c r="C20" s="290" t="s">
        <v>86</v>
      </c>
      <c r="D20" s="36"/>
      <c r="E20" s="36"/>
      <c r="F20" s="36"/>
      <c r="G20" s="36"/>
      <c r="H20" s="36"/>
      <c r="I20" s="36"/>
      <c r="J20" s="36"/>
      <c r="K20" s="36"/>
      <c r="L20" s="36"/>
      <c r="M20" s="36"/>
      <c r="N20" s="36"/>
      <c r="O20" s="36"/>
      <c r="P20" s="36"/>
      <c r="Q20" s="36"/>
      <c r="R20" s="36"/>
      <c r="S20" s="36"/>
      <c r="T20" s="36"/>
    </row>
    <row r="21" spans="1:20">
      <c r="A21" s="36"/>
      <c r="B21" s="293" t="s">
        <v>84</v>
      </c>
      <c r="C21" s="291" t="s">
        <v>86</v>
      </c>
      <c r="D21" s="36"/>
      <c r="E21" s="36"/>
      <c r="F21" s="36"/>
      <c r="G21" s="36"/>
      <c r="H21" s="36"/>
      <c r="I21" s="36"/>
      <c r="J21" s="36"/>
      <c r="K21" s="36"/>
      <c r="L21" s="36"/>
      <c r="M21" s="36"/>
      <c r="N21" s="36"/>
      <c r="O21" s="36"/>
      <c r="P21" s="36"/>
      <c r="Q21" s="36"/>
      <c r="R21" s="36"/>
      <c r="S21" s="36"/>
      <c r="T21" s="36"/>
    </row>
    <row r="22" spans="1:20">
      <c r="A22" s="36"/>
      <c r="B22" s="293" t="s">
        <v>28</v>
      </c>
      <c r="C22" s="291" t="s">
        <v>398</v>
      </c>
      <c r="D22" s="36"/>
      <c r="E22" s="36"/>
      <c r="F22" s="36"/>
      <c r="G22" s="36"/>
      <c r="H22" s="36"/>
      <c r="I22" s="36"/>
      <c r="J22" s="36"/>
      <c r="K22" s="36"/>
      <c r="L22" s="36"/>
      <c r="M22" s="36"/>
      <c r="N22" s="36"/>
      <c r="O22" s="36"/>
      <c r="P22" s="36"/>
      <c r="Q22" s="36"/>
      <c r="R22" s="36"/>
      <c r="S22" s="36"/>
      <c r="T22" s="36"/>
    </row>
    <row r="23" spans="1:20">
      <c r="A23" s="36"/>
      <c r="B23" s="293" t="s">
        <v>142</v>
      </c>
      <c r="C23" s="290" t="s">
        <v>143</v>
      </c>
      <c r="D23" s="36"/>
      <c r="E23" s="36"/>
      <c r="F23" s="36"/>
      <c r="G23" s="36"/>
      <c r="H23" s="36"/>
      <c r="I23" s="36"/>
      <c r="J23" s="36"/>
      <c r="K23" s="36"/>
      <c r="L23" s="36"/>
      <c r="M23" s="36"/>
      <c r="N23" s="36"/>
      <c r="O23" s="36"/>
      <c r="P23" s="36"/>
      <c r="Q23" s="36"/>
      <c r="R23" s="36"/>
      <c r="S23" s="36"/>
      <c r="T23" s="36"/>
    </row>
    <row r="24" spans="1:20">
      <c r="A24" s="36"/>
      <c r="B24" s="293" t="s">
        <v>29</v>
      </c>
      <c r="C24" s="291" t="s">
        <v>60</v>
      </c>
      <c r="D24" s="36"/>
      <c r="E24" s="36"/>
      <c r="F24" s="36"/>
      <c r="G24" s="36"/>
      <c r="H24" s="36"/>
      <c r="I24" s="36"/>
      <c r="J24" s="36"/>
      <c r="K24" s="36"/>
      <c r="L24" s="36"/>
      <c r="M24" s="36"/>
      <c r="N24" s="36"/>
      <c r="O24" s="36"/>
      <c r="P24" s="36"/>
      <c r="Q24" s="36"/>
      <c r="R24" s="36"/>
      <c r="S24" s="36"/>
      <c r="T24" s="36"/>
    </row>
    <row r="25" spans="1:20">
      <c r="A25" s="36"/>
      <c r="B25" s="293" t="s">
        <v>144</v>
      </c>
      <c r="C25" s="290" t="s">
        <v>143</v>
      </c>
      <c r="D25" s="36"/>
      <c r="E25" s="36"/>
      <c r="F25" s="36"/>
      <c r="G25" s="36"/>
      <c r="H25" s="36"/>
      <c r="I25" s="36"/>
      <c r="J25" s="36"/>
      <c r="K25" s="36"/>
      <c r="L25" s="36"/>
      <c r="M25" s="36"/>
      <c r="N25" s="36"/>
      <c r="O25" s="36"/>
      <c r="P25" s="36"/>
      <c r="Q25" s="36"/>
      <c r="R25" s="36"/>
      <c r="S25" s="36"/>
      <c r="T25" s="36"/>
    </row>
    <row r="26" spans="1:20">
      <c r="A26" s="36"/>
      <c r="B26" s="294" t="s">
        <v>56</v>
      </c>
      <c r="C26" s="291" t="s">
        <v>86</v>
      </c>
      <c r="D26" s="36"/>
      <c r="E26" s="36"/>
      <c r="F26" s="36"/>
      <c r="G26" s="36"/>
      <c r="H26" s="36"/>
      <c r="I26" s="36"/>
      <c r="J26" s="36"/>
      <c r="K26" s="36"/>
      <c r="L26" s="36"/>
      <c r="M26" s="36"/>
      <c r="N26" s="36"/>
      <c r="O26" s="36"/>
      <c r="P26" s="36"/>
      <c r="Q26" s="36"/>
      <c r="R26" s="36"/>
      <c r="S26" s="36"/>
      <c r="T26" s="36"/>
    </row>
    <row r="27" spans="1:20">
      <c r="A27" s="36"/>
      <c r="B27" s="294" t="s">
        <v>57</v>
      </c>
      <c r="C27" s="291" t="s">
        <v>60</v>
      </c>
      <c r="D27" s="36"/>
      <c r="E27" s="36"/>
      <c r="F27" s="36"/>
      <c r="G27" s="36"/>
      <c r="H27" s="36"/>
      <c r="I27" s="36"/>
      <c r="J27" s="36"/>
      <c r="K27" s="36"/>
      <c r="L27" s="36"/>
      <c r="M27" s="36"/>
      <c r="N27" s="36"/>
      <c r="O27" s="36"/>
      <c r="P27" s="36"/>
      <c r="Q27" s="36"/>
      <c r="R27" s="36"/>
      <c r="S27" s="36"/>
      <c r="T27" s="36"/>
    </row>
    <row r="28" spans="1:20">
      <c r="A28" s="36"/>
      <c r="B28" s="293" t="s">
        <v>30</v>
      </c>
      <c r="C28" s="290" t="s">
        <v>86</v>
      </c>
      <c r="D28" s="36"/>
      <c r="E28" s="36"/>
      <c r="F28" s="36"/>
      <c r="G28" s="36"/>
      <c r="H28" s="36"/>
      <c r="I28" s="36"/>
      <c r="J28" s="36"/>
      <c r="K28" s="36"/>
      <c r="L28" s="36"/>
      <c r="M28" s="36"/>
      <c r="N28" s="36"/>
      <c r="O28" s="36"/>
      <c r="P28" s="36"/>
      <c r="Q28" s="36"/>
      <c r="R28" s="36"/>
      <c r="S28" s="36"/>
      <c r="T28" s="36"/>
    </row>
    <row r="29" spans="1:20">
      <c r="A29" s="36"/>
      <c r="B29" s="294" t="s">
        <v>85</v>
      </c>
      <c r="C29" s="291" t="s">
        <v>60</v>
      </c>
      <c r="D29" s="36"/>
      <c r="E29" s="36"/>
      <c r="F29" s="36"/>
      <c r="G29" s="36"/>
      <c r="H29" s="36"/>
      <c r="I29" s="36"/>
      <c r="J29" s="36"/>
      <c r="K29" s="36"/>
      <c r="L29" s="36"/>
      <c r="M29" s="36"/>
      <c r="N29" s="36"/>
      <c r="O29" s="36"/>
      <c r="P29" s="36"/>
      <c r="Q29" s="36"/>
      <c r="R29" s="36"/>
      <c r="S29" s="36"/>
      <c r="T29" s="36"/>
    </row>
    <row r="30" spans="1:20">
      <c r="A30" s="36"/>
      <c r="B30" s="293" t="s">
        <v>145</v>
      </c>
      <c r="C30" s="290" t="s">
        <v>60</v>
      </c>
      <c r="D30" s="36"/>
      <c r="E30" s="36"/>
      <c r="F30" s="36"/>
      <c r="G30" s="36"/>
      <c r="H30" s="36"/>
      <c r="I30" s="36"/>
      <c r="J30" s="36"/>
      <c r="K30" s="36"/>
      <c r="L30" s="36"/>
      <c r="M30" s="36"/>
      <c r="N30" s="36"/>
      <c r="O30" s="36"/>
      <c r="P30" s="36"/>
      <c r="Q30" s="36"/>
      <c r="R30" s="36"/>
      <c r="S30" s="36"/>
      <c r="T30" s="36"/>
    </row>
    <row r="31" spans="1:20" s="16" customFormat="1">
      <c r="A31" s="36"/>
      <c r="B31" s="293" t="s">
        <v>146</v>
      </c>
      <c r="C31" s="290" t="s">
        <v>55</v>
      </c>
      <c r="D31" s="36"/>
      <c r="E31" s="36"/>
      <c r="F31" s="36"/>
      <c r="G31" s="36"/>
      <c r="H31" s="36"/>
      <c r="I31" s="36"/>
      <c r="J31" s="36"/>
      <c r="K31" s="36"/>
      <c r="L31" s="36"/>
      <c r="M31" s="36"/>
      <c r="N31" s="36"/>
      <c r="O31" s="36"/>
      <c r="P31" s="36"/>
      <c r="Q31" s="36"/>
      <c r="R31" s="36"/>
      <c r="S31" s="36"/>
      <c r="T31" s="36"/>
    </row>
    <row r="32" spans="1:20">
      <c r="A32" s="36"/>
      <c r="B32" s="293" t="s">
        <v>147</v>
      </c>
      <c r="C32" s="291" t="s">
        <v>398</v>
      </c>
      <c r="D32" s="36"/>
      <c r="E32" s="36"/>
      <c r="F32" s="36"/>
      <c r="G32" s="36"/>
      <c r="H32" s="36"/>
      <c r="I32" s="36"/>
      <c r="J32" s="36"/>
      <c r="K32" s="36"/>
      <c r="L32" s="36"/>
      <c r="M32" s="36"/>
      <c r="N32" s="36"/>
      <c r="O32" s="36"/>
      <c r="P32" s="36"/>
      <c r="Q32" s="36"/>
      <c r="R32" s="36"/>
      <c r="S32" s="36"/>
      <c r="T32" s="36"/>
    </row>
    <row r="33" spans="1:20">
      <c r="A33" s="36"/>
      <c r="B33" s="293" t="s">
        <v>148</v>
      </c>
      <c r="C33" s="291" t="s">
        <v>91</v>
      </c>
      <c r="D33" s="36"/>
      <c r="E33" s="36"/>
      <c r="F33" s="36"/>
      <c r="G33" s="36"/>
      <c r="H33" s="36"/>
      <c r="I33" s="36"/>
      <c r="J33" s="36"/>
      <c r="K33" s="36"/>
      <c r="L33" s="36"/>
      <c r="M33" s="36"/>
      <c r="N33" s="36"/>
      <c r="O33" s="36"/>
      <c r="P33" s="36"/>
      <c r="Q33" s="36"/>
      <c r="R33" s="36"/>
      <c r="S33" s="36"/>
      <c r="T33" s="36"/>
    </row>
    <row r="34" spans="1:20">
      <c r="A34" s="36"/>
      <c r="B34" s="293" t="s">
        <v>149</v>
      </c>
      <c r="C34" s="291" t="s">
        <v>398</v>
      </c>
      <c r="D34" s="36"/>
      <c r="E34" s="36"/>
      <c r="F34" s="36"/>
      <c r="G34" s="36"/>
      <c r="H34" s="36"/>
      <c r="I34" s="36"/>
      <c r="J34" s="36"/>
      <c r="K34" s="36"/>
      <c r="L34" s="36"/>
      <c r="M34" s="36"/>
      <c r="N34" s="36"/>
      <c r="O34" s="36"/>
      <c r="P34" s="36"/>
      <c r="Q34" s="36"/>
      <c r="R34" s="36"/>
      <c r="S34" s="36"/>
      <c r="T34" s="36"/>
    </row>
    <row r="35" spans="1:20">
      <c r="A35" s="36"/>
      <c r="B35" s="293" t="s">
        <v>132</v>
      </c>
      <c r="C35" s="291" t="s">
        <v>60</v>
      </c>
      <c r="D35" s="36"/>
      <c r="E35" s="36"/>
      <c r="F35" s="36"/>
      <c r="G35" s="36"/>
      <c r="H35" s="36"/>
      <c r="I35" s="36"/>
      <c r="J35" s="36"/>
      <c r="K35" s="36"/>
      <c r="L35" s="36"/>
      <c r="M35" s="36"/>
      <c r="N35" s="36"/>
      <c r="O35" s="36"/>
      <c r="P35" s="36"/>
      <c r="Q35" s="36"/>
      <c r="R35" s="36"/>
      <c r="S35" s="36"/>
      <c r="T35" s="36"/>
    </row>
    <row r="36" spans="1:20" ht="12.75" customHeight="1">
      <c r="A36" s="36"/>
      <c r="B36" s="294" t="s">
        <v>83</v>
      </c>
      <c r="C36" s="291" t="s">
        <v>60</v>
      </c>
      <c r="D36" s="36"/>
      <c r="E36" s="36"/>
      <c r="F36" s="36"/>
      <c r="G36" s="36"/>
      <c r="H36" s="36"/>
      <c r="I36" s="36"/>
      <c r="J36" s="36"/>
      <c r="K36" s="36"/>
      <c r="L36" s="36"/>
      <c r="M36" s="36"/>
      <c r="N36" s="36"/>
      <c r="O36" s="36"/>
      <c r="P36" s="36"/>
      <c r="Q36" s="36"/>
      <c r="R36" s="36"/>
      <c r="S36" s="36"/>
      <c r="T36" s="36"/>
    </row>
    <row r="37" spans="1:20" s="159" customFormat="1" ht="12.75" customHeight="1">
      <c r="A37" s="36"/>
      <c r="B37" s="294" t="s">
        <v>46</v>
      </c>
      <c r="C37" s="291" t="s">
        <v>86</v>
      </c>
      <c r="D37" s="36"/>
      <c r="E37" s="36"/>
      <c r="F37" s="36"/>
      <c r="G37" s="36"/>
      <c r="H37" s="36"/>
      <c r="I37" s="36"/>
      <c r="J37" s="36"/>
      <c r="K37" s="36"/>
      <c r="L37" s="36"/>
      <c r="M37" s="36"/>
      <c r="N37" s="36"/>
      <c r="O37" s="36"/>
      <c r="P37" s="36"/>
      <c r="Q37" s="36"/>
      <c r="R37" s="36"/>
      <c r="S37" s="36"/>
      <c r="T37" s="36"/>
    </row>
    <row r="38" spans="1:20" s="159" customFormat="1" ht="12.75" customHeight="1">
      <c r="A38" s="36"/>
      <c r="B38" s="294" t="s">
        <v>58</v>
      </c>
      <c r="C38" s="291" t="s">
        <v>398</v>
      </c>
      <c r="D38" s="36"/>
      <c r="E38" s="36"/>
      <c r="F38" s="36"/>
      <c r="G38" s="36"/>
      <c r="H38" s="36"/>
      <c r="I38" s="36"/>
      <c r="J38" s="36"/>
      <c r="K38" s="36"/>
      <c r="L38" s="36"/>
      <c r="M38" s="36"/>
      <c r="N38" s="36"/>
      <c r="O38" s="36"/>
      <c r="P38" s="36"/>
      <c r="Q38" s="36"/>
      <c r="R38" s="36"/>
      <c r="S38" s="36"/>
      <c r="T38" s="36"/>
    </row>
    <row r="39" spans="1:20" s="159" customFormat="1" ht="12.75" customHeight="1">
      <c r="A39" s="36"/>
      <c r="B39" s="293" t="s">
        <v>31</v>
      </c>
      <c r="C39" s="290" t="s">
        <v>91</v>
      </c>
      <c r="D39" s="36"/>
      <c r="E39" s="36"/>
      <c r="F39" s="36"/>
      <c r="G39" s="36"/>
      <c r="H39" s="36"/>
      <c r="I39" s="36"/>
      <c r="J39" s="36"/>
      <c r="K39" s="36"/>
      <c r="L39" s="36"/>
      <c r="M39" s="36"/>
      <c r="N39" s="36"/>
      <c r="O39" s="36"/>
      <c r="P39" s="36"/>
      <c r="Q39" s="36"/>
      <c r="R39" s="36"/>
      <c r="S39" s="36"/>
      <c r="T39" s="36"/>
    </row>
    <row r="40" spans="1:20" s="159" customFormat="1" ht="12.75" customHeight="1">
      <c r="A40" s="36"/>
      <c r="B40" s="293" t="s">
        <v>150</v>
      </c>
      <c r="C40" s="290" t="s">
        <v>55</v>
      </c>
      <c r="D40" s="36"/>
      <c r="E40" s="36"/>
      <c r="F40" s="36"/>
      <c r="G40" s="36"/>
      <c r="H40" s="36"/>
      <c r="I40" s="36"/>
      <c r="J40" s="36"/>
      <c r="K40" s="36"/>
      <c r="L40" s="36"/>
      <c r="M40" s="36"/>
      <c r="N40" s="36"/>
      <c r="O40" s="36"/>
      <c r="P40" s="36"/>
      <c r="Q40" s="36"/>
      <c r="R40" s="36"/>
      <c r="S40" s="36"/>
      <c r="T40" s="36"/>
    </row>
    <row r="41" spans="1:20" s="159" customFormat="1" ht="12.75" customHeight="1">
      <c r="A41" s="36"/>
      <c r="B41" s="293" t="s">
        <v>151</v>
      </c>
      <c r="C41" s="291" t="s">
        <v>60</v>
      </c>
      <c r="D41" s="36"/>
      <c r="E41" s="36"/>
      <c r="F41" s="36"/>
      <c r="G41" s="36"/>
      <c r="H41" s="36"/>
      <c r="I41" s="36"/>
      <c r="J41" s="36"/>
      <c r="K41" s="36"/>
      <c r="L41" s="36"/>
      <c r="M41" s="36"/>
      <c r="N41" s="36"/>
      <c r="O41" s="36"/>
      <c r="P41" s="36"/>
      <c r="Q41" s="36"/>
      <c r="R41" s="36"/>
      <c r="S41" s="36"/>
      <c r="T41" s="36"/>
    </row>
    <row r="42" spans="1:20" s="159" customFormat="1" ht="12.75" customHeight="1">
      <c r="A42" s="36"/>
      <c r="B42" s="293" t="s">
        <v>59</v>
      </c>
      <c r="C42" s="291" t="s">
        <v>60</v>
      </c>
      <c r="D42" s="36"/>
      <c r="E42" s="36"/>
      <c r="F42" s="36"/>
      <c r="G42" s="36"/>
      <c r="H42" s="36"/>
      <c r="I42" s="36"/>
      <c r="J42" s="36"/>
      <c r="K42" s="36"/>
      <c r="L42" s="36"/>
      <c r="M42" s="36"/>
      <c r="N42" s="36"/>
      <c r="O42" s="36"/>
      <c r="P42" s="36"/>
      <c r="Q42" s="36"/>
      <c r="R42" s="36"/>
      <c r="S42" s="36"/>
      <c r="T42" s="36"/>
    </row>
    <row r="43" spans="1:20" s="159" customFormat="1" ht="12.75" customHeight="1">
      <c r="A43" s="36"/>
      <c r="B43" s="293" t="s">
        <v>133</v>
      </c>
      <c r="C43" s="291" t="s">
        <v>86</v>
      </c>
      <c r="D43" s="36"/>
      <c r="E43" s="36"/>
      <c r="F43" s="36"/>
      <c r="G43" s="36"/>
      <c r="H43" s="36"/>
      <c r="I43" s="36"/>
      <c r="J43" s="36"/>
      <c r="K43" s="36"/>
      <c r="L43" s="36"/>
      <c r="M43" s="36"/>
      <c r="N43" s="36"/>
      <c r="O43" s="36"/>
      <c r="P43" s="36"/>
      <c r="Q43" s="36"/>
      <c r="R43" s="36"/>
      <c r="S43" s="36"/>
      <c r="T43" s="36"/>
    </row>
    <row r="44" spans="1:20" s="159" customFormat="1" ht="12.75" customHeight="1">
      <c r="A44" s="36"/>
      <c r="B44" s="294" t="s">
        <v>92</v>
      </c>
      <c r="C44" s="291" t="s">
        <v>60</v>
      </c>
      <c r="D44" s="36"/>
      <c r="E44" s="36"/>
      <c r="F44" s="36"/>
      <c r="G44" s="36"/>
      <c r="H44" s="36"/>
      <c r="I44" s="36"/>
      <c r="J44" s="36"/>
      <c r="K44" s="36"/>
      <c r="L44" s="36"/>
      <c r="M44" s="36"/>
      <c r="N44" s="36"/>
      <c r="O44" s="36"/>
      <c r="P44" s="36"/>
      <c r="Q44" s="36"/>
      <c r="R44" s="36"/>
      <c r="S44" s="36"/>
      <c r="T44" s="36"/>
    </row>
    <row r="45" spans="1:20" s="159" customFormat="1" ht="12.75" customHeight="1">
      <c r="A45" s="36"/>
      <c r="B45" s="294" t="s">
        <v>93</v>
      </c>
      <c r="C45" s="291" t="s">
        <v>86</v>
      </c>
      <c r="D45" s="36"/>
      <c r="E45" s="36"/>
      <c r="F45" s="36"/>
      <c r="G45" s="36"/>
      <c r="H45" s="36"/>
      <c r="I45" s="36"/>
      <c r="J45" s="36"/>
      <c r="K45" s="36"/>
      <c r="L45" s="36"/>
      <c r="M45" s="36"/>
      <c r="N45" s="36"/>
      <c r="O45" s="36"/>
      <c r="P45" s="36"/>
      <c r="Q45" s="36"/>
      <c r="R45" s="36"/>
      <c r="S45" s="36"/>
      <c r="T45" s="36"/>
    </row>
    <row r="46" spans="1:20" s="159" customFormat="1" ht="12.75" customHeight="1">
      <c r="A46" s="36"/>
      <c r="B46" s="112"/>
      <c r="C46" s="112"/>
      <c r="D46" s="36"/>
      <c r="E46" s="36"/>
      <c r="F46" s="36"/>
      <c r="G46" s="36"/>
      <c r="H46" s="36"/>
      <c r="I46" s="36"/>
      <c r="J46" s="36"/>
      <c r="K46" s="36"/>
      <c r="L46" s="36"/>
      <c r="M46" s="36"/>
      <c r="N46" s="36"/>
      <c r="O46" s="36"/>
      <c r="P46" s="36"/>
      <c r="Q46" s="36"/>
      <c r="R46" s="36"/>
      <c r="S46" s="36"/>
      <c r="T46" s="36"/>
    </row>
    <row r="47" spans="1:20" s="159" customFormat="1" ht="12.75" customHeight="1">
      <c r="A47" s="36"/>
      <c r="B47" s="112"/>
      <c r="C47" s="112"/>
      <c r="D47" s="36"/>
      <c r="E47" s="36"/>
      <c r="F47" s="36"/>
      <c r="G47" s="36"/>
      <c r="H47" s="36"/>
      <c r="I47" s="36"/>
      <c r="J47" s="36"/>
      <c r="K47" s="36"/>
      <c r="L47" s="36"/>
      <c r="M47" s="36"/>
      <c r="N47" s="36"/>
      <c r="O47" s="36"/>
      <c r="P47" s="36"/>
      <c r="Q47" s="36"/>
      <c r="R47" s="36"/>
      <c r="S47" s="36"/>
      <c r="T47" s="36"/>
    </row>
    <row r="48" spans="1:20" ht="48" customHeight="1">
      <c r="A48" s="36"/>
      <c r="B48" s="785" t="s">
        <v>95</v>
      </c>
      <c r="C48" s="785"/>
      <c r="D48" s="785"/>
      <c r="E48" s="785"/>
      <c r="F48" s="785"/>
      <c r="G48" s="785"/>
      <c r="H48" s="785"/>
      <c r="I48" s="785"/>
      <c r="J48" s="785"/>
      <c r="K48" s="785"/>
      <c r="L48" s="36"/>
      <c r="M48" s="36"/>
      <c r="N48" s="36"/>
      <c r="O48" s="36"/>
      <c r="P48" s="36"/>
      <c r="Q48" s="36"/>
      <c r="R48" s="36"/>
      <c r="S48" s="36"/>
      <c r="T48" s="36"/>
    </row>
    <row r="49" spans="1:20">
      <c r="A49" s="36"/>
      <c r="B49" s="167"/>
      <c r="C49" s="167"/>
      <c r="D49" s="36"/>
      <c r="E49" s="36"/>
      <c r="F49" s="36"/>
      <c r="G49" s="36"/>
      <c r="H49" s="36"/>
      <c r="I49" s="36"/>
      <c r="J49" s="36"/>
      <c r="K49" s="36"/>
      <c r="L49" s="36"/>
      <c r="M49" s="36"/>
      <c r="N49" s="36"/>
      <c r="O49" s="36"/>
      <c r="P49" s="36"/>
      <c r="Q49" s="36"/>
      <c r="R49" s="36"/>
      <c r="S49" s="36"/>
      <c r="T49" s="36"/>
    </row>
    <row r="50" spans="1:20">
      <c r="A50" s="36"/>
      <c r="B50" s="167"/>
      <c r="C50" s="167"/>
      <c r="D50" s="36"/>
      <c r="E50" s="36"/>
      <c r="F50" s="36"/>
      <c r="G50" s="36"/>
      <c r="H50" s="36"/>
      <c r="I50" s="36"/>
      <c r="J50" s="36"/>
      <c r="K50" s="36"/>
      <c r="L50" s="36"/>
      <c r="M50" s="36"/>
      <c r="N50" s="36"/>
      <c r="O50" s="36"/>
      <c r="P50" s="36"/>
      <c r="Q50" s="36"/>
      <c r="R50" s="36"/>
      <c r="S50" s="36"/>
      <c r="T50" s="36"/>
    </row>
    <row r="51" spans="1:20" ht="12.75" customHeight="1">
      <c r="A51" s="36"/>
      <c r="B51" s="167"/>
      <c r="C51" s="167"/>
      <c r="D51" s="36"/>
      <c r="E51" s="36"/>
      <c r="F51" s="36"/>
      <c r="G51" s="36"/>
      <c r="H51" s="36"/>
      <c r="I51" s="36"/>
      <c r="J51" s="36"/>
      <c r="K51" s="36"/>
      <c r="L51" s="36"/>
      <c r="M51" s="36"/>
      <c r="N51" s="36"/>
      <c r="O51" s="36"/>
      <c r="P51" s="36"/>
      <c r="Q51" s="36"/>
      <c r="R51" s="36"/>
      <c r="S51" s="36"/>
      <c r="T51" s="36"/>
    </row>
    <row r="52" spans="1:20">
      <c r="A52" s="36"/>
      <c r="B52" s="167"/>
      <c r="C52" s="167"/>
      <c r="D52" s="36"/>
      <c r="E52" s="36"/>
      <c r="F52" s="36"/>
      <c r="G52" s="36"/>
      <c r="H52" s="36"/>
      <c r="I52" s="36"/>
      <c r="J52" s="36"/>
      <c r="K52" s="36"/>
      <c r="L52" s="36"/>
      <c r="M52" s="36"/>
      <c r="N52" s="36"/>
      <c r="O52" s="36"/>
      <c r="P52" s="36"/>
      <c r="Q52" s="36"/>
      <c r="R52" s="36"/>
      <c r="S52" s="36"/>
      <c r="T52" s="36"/>
    </row>
    <row r="53" spans="1:20">
      <c r="A53" s="36"/>
      <c r="B53" s="167"/>
      <c r="C53" s="167"/>
      <c r="D53" s="36"/>
      <c r="E53" s="36"/>
      <c r="F53" s="36"/>
      <c r="G53" s="36"/>
      <c r="H53" s="36"/>
      <c r="I53" s="36"/>
      <c r="J53" s="36"/>
      <c r="K53" s="36"/>
      <c r="L53" s="36"/>
      <c r="M53" s="36"/>
      <c r="N53" s="36"/>
      <c r="O53" s="36"/>
      <c r="P53" s="36"/>
      <c r="Q53" s="36"/>
      <c r="R53" s="36"/>
      <c r="S53" s="36"/>
      <c r="T53" s="36"/>
    </row>
    <row r="54" spans="1:20">
      <c r="A54" s="36"/>
      <c r="B54" s="167"/>
      <c r="C54" s="167"/>
      <c r="D54" s="36"/>
      <c r="E54" s="36"/>
      <c r="F54" s="36"/>
      <c r="G54" s="36"/>
      <c r="H54" s="36"/>
      <c r="I54" s="36"/>
      <c r="J54" s="36"/>
      <c r="K54" s="36"/>
      <c r="L54" s="36"/>
      <c r="M54" s="36"/>
      <c r="N54" s="36"/>
      <c r="O54" s="36"/>
      <c r="P54" s="36"/>
      <c r="Q54" s="36"/>
      <c r="R54" s="36"/>
      <c r="S54" s="36"/>
      <c r="T54" s="36"/>
    </row>
    <row r="55" spans="1:20">
      <c r="A55" s="36"/>
      <c r="B55" s="36"/>
      <c r="C55" s="36"/>
      <c r="D55" s="36"/>
      <c r="E55" s="36"/>
      <c r="F55" s="36"/>
      <c r="G55" s="36"/>
      <c r="H55" s="36"/>
      <c r="I55" s="36"/>
      <c r="J55" s="36"/>
      <c r="K55" s="36"/>
      <c r="L55" s="36"/>
      <c r="M55" s="36"/>
      <c r="N55" s="36"/>
      <c r="O55" s="36"/>
      <c r="P55" s="36"/>
      <c r="Q55" s="36"/>
      <c r="R55" s="36"/>
      <c r="S55" s="36"/>
      <c r="T55" s="36"/>
    </row>
    <row r="56" spans="1:20">
      <c r="A56" s="36"/>
      <c r="B56" s="36"/>
      <c r="C56" s="36"/>
      <c r="D56" s="36"/>
      <c r="E56" s="36"/>
      <c r="F56" s="36"/>
      <c r="G56" s="36"/>
      <c r="H56" s="36"/>
      <c r="I56" s="36"/>
      <c r="J56" s="36"/>
      <c r="K56" s="36"/>
      <c r="L56" s="36"/>
      <c r="M56" s="36"/>
      <c r="N56" s="36"/>
      <c r="O56" s="36"/>
      <c r="P56" s="36"/>
      <c r="Q56" s="36"/>
      <c r="R56" s="36"/>
      <c r="S56" s="36"/>
      <c r="T56" s="36"/>
    </row>
    <row r="57" spans="1:20">
      <c r="A57" s="36"/>
      <c r="B57" s="36"/>
      <c r="C57" s="36"/>
      <c r="D57" s="36"/>
      <c r="E57" s="36"/>
      <c r="F57" s="36"/>
      <c r="G57" s="36"/>
      <c r="H57" s="36"/>
      <c r="I57" s="36"/>
      <c r="J57" s="36"/>
      <c r="K57" s="36"/>
      <c r="L57" s="36"/>
      <c r="M57" s="36"/>
      <c r="N57" s="36"/>
      <c r="O57" s="36"/>
      <c r="P57" s="36"/>
      <c r="Q57" s="36"/>
      <c r="R57" s="36"/>
      <c r="S57" s="36"/>
      <c r="T57" s="36"/>
    </row>
    <row r="58" spans="1:20">
      <c r="A58" s="36"/>
      <c r="B58" s="36"/>
      <c r="C58" s="36"/>
      <c r="D58" s="36"/>
      <c r="E58" s="36"/>
      <c r="F58" s="36"/>
      <c r="G58" s="36"/>
      <c r="H58" s="36"/>
      <c r="I58" s="36"/>
      <c r="J58" s="36"/>
      <c r="K58" s="36"/>
      <c r="L58" s="36"/>
      <c r="M58" s="36"/>
      <c r="N58" s="36"/>
      <c r="O58" s="36"/>
      <c r="P58" s="36"/>
      <c r="Q58" s="36"/>
      <c r="R58" s="36"/>
      <c r="S58" s="36"/>
      <c r="T58" s="36"/>
    </row>
    <row r="59" spans="1:20">
      <c r="A59" s="36"/>
      <c r="B59" s="36"/>
      <c r="C59" s="36"/>
      <c r="D59" s="36"/>
      <c r="E59" s="36"/>
      <c r="F59" s="36"/>
      <c r="G59" s="36"/>
      <c r="H59" s="36"/>
      <c r="I59" s="36"/>
      <c r="J59" s="36"/>
      <c r="K59" s="36"/>
      <c r="L59" s="36"/>
      <c r="M59" s="36"/>
      <c r="N59" s="36"/>
      <c r="O59" s="36"/>
      <c r="P59" s="36"/>
      <c r="Q59" s="36"/>
      <c r="R59" s="36"/>
      <c r="S59" s="36"/>
      <c r="T59" s="36"/>
    </row>
    <row r="60" spans="1:20">
      <c r="A60" s="36"/>
      <c r="B60" s="36"/>
      <c r="C60" s="36"/>
      <c r="D60" s="36"/>
      <c r="E60" s="36"/>
      <c r="F60" s="36"/>
      <c r="G60" s="36"/>
      <c r="H60" s="36"/>
      <c r="I60" s="36"/>
      <c r="J60" s="36"/>
      <c r="K60" s="36"/>
      <c r="L60" s="36"/>
      <c r="M60" s="36"/>
      <c r="N60" s="36"/>
      <c r="O60" s="36"/>
      <c r="P60" s="36"/>
      <c r="Q60" s="36"/>
      <c r="R60" s="36"/>
      <c r="S60" s="36"/>
      <c r="T60" s="36"/>
    </row>
    <row r="61" spans="1:20">
      <c r="A61" s="36"/>
      <c r="B61" s="36"/>
      <c r="C61" s="36"/>
      <c r="D61" s="36"/>
      <c r="E61" s="36"/>
      <c r="F61" s="36"/>
      <c r="G61" s="36"/>
      <c r="H61" s="36"/>
      <c r="I61" s="36"/>
      <c r="J61" s="36"/>
      <c r="K61" s="36"/>
      <c r="L61" s="36"/>
      <c r="M61" s="36"/>
      <c r="N61" s="36"/>
      <c r="O61" s="36"/>
      <c r="P61" s="36"/>
      <c r="Q61" s="36"/>
      <c r="R61" s="36"/>
      <c r="S61" s="36"/>
      <c r="T61" s="36"/>
    </row>
    <row r="62" spans="1:20">
      <c r="A62" s="36"/>
      <c r="B62" s="36"/>
      <c r="C62" s="36"/>
      <c r="D62" s="36"/>
      <c r="E62" s="36"/>
      <c r="F62" s="36"/>
      <c r="G62" s="36"/>
      <c r="H62" s="36"/>
      <c r="I62" s="36"/>
      <c r="J62" s="36"/>
      <c r="K62" s="36"/>
      <c r="L62" s="36"/>
      <c r="M62" s="36"/>
      <c r="N62" s="36"/>
      <c r="O62" s="36"/>
      <c r="P62" s="36"/>
      <c r="Q62" s="36"/>
      <c r="R62" s="36"/>
      <c r="S62" s="36"/>
      <c r="T62" s="36"/>
    </row>
    <row r="63" spans="1:20">
      <c r="A63" s="36"/>
      <c r="B63" s="36"/>
      <c r="C63" s="36"/>
      <c r="D63" s="36"/>
      <c r="E63" s="36"/>
      <c r="F63" s="36"/>
      <c r="G63" s="36"/>
      <c r="H63" s="36"/>
      <c r="I63" s="36"/>
      <c r="J63" s="36"/>
      <c r="K63" s="36"/>
      <c r="L63" s="36"/>
      <c r="M63" s="36"/>
      <c r="N63" s="36"/>
      <c r="O63" s="36"/>
      <c r="P63" s="36"/>
      <c r="Q63" s="36"/>
      <c r="R63" s="36"/>
      <c r="S63" s="36"/>
      <c r="T63" s="36"/>
    </row>
    <row r="64" spans="1:20">
      <c r="A64" s="36"/>
      <c r="B64" s="36"/>
      <c r="C64" s="36"/>
      <c r="D64" s="36"/>
      <c r="E64" s="36"/>
      <c r="F64" s="36"/>
      <c r="G64" s="36"/>
      <c r="H64" s="36"/>
      <c r="I64" s="36"/>
      <c r="J64" s="36"/>
      <c r="K64" s="36"/>
      <c r="L64" s="36"/>
      <c r="M64" s="36"/>
      <c r="N64" s="36"/>
      <c r="O64" s="36"/>
      <c r="P64" s="36"/>
      <c r="Q64" s="36"/>
      <c r="R64" s="36"/>
      <c r="S64" s="36"/>
      <c r="T64" s="36"/>
    </row>
    <row r="65" spans="1:20">
      <c r="A65" s="36"/>
      <c r="B65" s="36"/>
      <c r="C65" s="36"/>
      <c r="D65" s="36"/>
      <c r="E65" s="36"/>
      <c r="F65" s="36"/>
      <c r="G65" s="36"/>
      <c r="H65" s="36"/>
      <c r="I65" s="36"/>
      <c r="J65" s="36"/>
      <c r="K65" s="36"/>
      <c r="L65" s="36"/>
      <c r="M65" s="36"/>
      <c r="N65" s="36"/>
      <c r="O65" s="36"/>
      <c r="P65" s="36"/>
      <c r="Q65" s="36"/>
      <c r="R65" s="36"/>
      <c r="S65" s="36"/>
      <c r="T65" s="36"/>
    </row>
    <row r="66" spans="1:20">
      <c r="A66" s="36"/>
      <c r="B66" s="36"/>
      <c r="C66" s="36"/>
      <c r="D66" s="36"/>
      <c r="E66" s="36"/>
      <c r="F66" s="36"/>
      <c r="G66" s="36"/>
      <c r="H66" s="36"/>
      <c r="I66" s="36"/>
      <c r="J66" s="36"/>
      <c r="K66" s="36"/>
      <c r="L66" s="36"/>
      <c r="M66" s="36"/>
      <c r="N66" s="36"/>
      <c r="O66" s="36"/>
      <c r="P66" s="36"/>
      <c r="Q66" s="36"/>
      <c r="R66" s="36"/>
      <c r="S66" s="36"/>
      <c r="T66" s="36"/>
    </row>
    <row r="67" spans="1:20">
      <c r="A67" s="36"/>
      <c r="B67" s="36"/>
      <c r="C67" s="36"/>
      <c r="D67" s="36"/>
      <c r="E67" s="36"/>
      <c r="F67" s="36"/>
      <c r="G67" s="36"/>
      <c r="H67" s="36"/>
      <c r="I67" s="36"/>
      <c r="J67" s="36"/>
      <c r="K67" s="36"/>
      <c r="L67" s="36"/>
      <c r="M67" s="36"/>
      <c r="N67" s="36"/>
      <c r="O67" s="36"/>
      <c r="P67" s="36"/>
      <c r="Q67" s="36"/>
      <c r="R67" s="36"/>
      <c r="S67" s="36"/>
      <c r="T67" s="36"/>
    </row>
    <row r="68" spans="1:20">
      <c r="A68" s="36"/>
      <c r="B68" s="36"/>
      <c r="C68" s="36"/>
      <c r="D68" s="36"/>
      <c r="E68" s="36"/>
      <c r="F68" s="36"/>
      <c r="G68" s="36"/>
      <c r="H68" s="36"/>
      <c r="I68" s="36"/>
      <c r="J68" s="36"/>
      <c r="K68" s="36"/>
      <c r="L68" s="36"/>
      <c r="M68" s="36"/>
      <c r="N68" s="36"/>
      <c r="O68" s="36"/>
      <c r="P68" s="36"/>
      <c r="Q68" s="36"/>
      <c r="R68" s="36"/>
      <c r="S68" s="36"/>
      <c r="T68" s="36"/>
    </row>
    <row r="69" spans="1:20">
      <c r="A69" s="36"/>
      <c r="B69" s="36"/>
      <c r="C69" s="36"/>
      <c r="D69" s="36"/>
      <c r="E69" s="36"/>
      <c r="F69" s="36"/>
      <c r="G69" s="36"/>
      <c r="H69" s="36"/>
      <c r="I69" s="36"/>
      <c r="J69" s="36"/>
      <c r="K69" s="36"/>
      <c r="L69" s="36"/>
      <c r="M69" s="36"/>
      <c r="N69" s="36"/>
      <c r="O69" s="36"/>
      <c r="P69" s="36"/>
      <c r="Q69" s="36"/>
      <c r="R69" s="36"/>
      <c r="S69" s="36"/>
      <c r="T69" s="36"/>
    </row>
    <row r="70" spans="1:20">
      <c r="A70" s="36"/>
      <c r="B70" s="36"/>
      <c r="C70" s="36"/>
      <c r="D70" s="36"/>
      <c r="E70" s="36"/>
      <c r="F70" s="36"/>
      <c r="G70" s="36"/>
      <c r="H70" s="36"/>
      <c r="I70" s="36"/>
      <c r="J70" s="36"/>
      <c r="K70" s="36"/>
      <c r="L70" s="36"/>
      <c r="M70" s="36"/>
      <c r="N70" s="36"/>
      <c r="O70" s="36"/>
      <c r="P70" s="36"/>
      <c r="Q70" s="36"/>
      <c r="R70" s="36"/>
      <c r="S70" s="36"/>
      <c r="T70" s="36"/>
    </row>
    <row r="71" spans="1:20">
      <c r="A71" s="36"/>
      <c r="B71" s="36"/>
      <c r="C71" s="36"/>
      <c r="D71" s="36"/>
      <c r="E71" s="36"/>
      <c r="F71" s="36"/>
      <c r="G71" s="36"/>
      <c r="H71" s="36"/>
      <c r="I71" s="36"/>
      <c r="J71" s="36"/>
      <c r="K71" s="36"/>
      <c r="L71" s="36"/>
      <c r="M71" s="36"/>
      <c r="N71" s="36"/>
      <c r="O71" s="36"/>
      <c r="P71" s="36"/>
      <c r="Q71" s="36"/>
      <c r="R71" s="36"/>
      <c r="S71" s="36"/>
      <c r="T71" s="36"/>
    </row>
    <row r="72" spans="1:20">
      <c r="A72" s="36"/>
      <c r="B72" s="36"/>
      <c r="C72" s="36"/>
      <c r="D72" s="36"/>
      <c r="E72" s="36"/>
      <c r="F72" s="36"/>
      <c r="G72" s="36"/>
      <c r="H72" s="36"/>
      <c r="I72" s="36"/>
      <c r="J72" s="36"/>
      <c r="K72" s="36"/>
      <c r="L72" s="36"/>
      <c r="M72" s="36"/>
      <c r="N72" s="36"/>
      <c r="O72" s="36"/>
      <c r="P72" s="36"/>
      <c r="Q72" s="36"/>
      <c r="R72" s="36"/>
      <c r="S72" s="36"/>
      <c r="T72" s="36"/>
    </row>
    <row r="73" spans="1:20">
      <c r="A73" s="36"/>
      <c r="B73" s="36"/>
      <c r="C73" s="36"/>
      <c r="D73" s="36"/>
      <c r="E73" s="36"/>
      <c r="F73" s="36"/>
      <c r="G73" s="36"/>
      <c r="H73" s="36"/>
      <c r="I73" s="36"/>
      <c r="J73" s="36"/>
      <c r="K73" s="36"/>
      <c r="L73" s="36"/>
      <c r="M73" s="36"/>
      <c r="N73" s="36"/>
      <c r="O73" s="36"/>
      <c r="P73" s="36"/>
      <c r="Q73" s="36"/>
      <c r="R73" s="36"/>
      <c r="S73" s="36"/>
      <c r="T73" s="36"/>
    </row>
    <row r="74" spans="1:20">
      <c r="A74" s="36"/>
      <c r="B74" s="36"/>
      <c r="C74" s="36"/>
      <c r="D74" s="36"/>
      <c r="E74" s="36"/>
      <c r="F74" s="36"/>
      <c r="G74" s="36"/>
      <c r="H74" s="36"/>
      <c r="I74" s="36"/>
      <c r="J74" s="36"/>
      <c r="K74" s="36"/>
      <c r="L74" s="36"/>
      <c r="M74" s="36"/>
      <c r="N74" s="36"/>
      <c r="O74" s="36"/>
      <c r="P74" s="36"/>
      <c r="Q74" s="36"/>
      <c r="R74" s="36"/>
      <c r="S74" s="36"/>
      <c r="T74" s="36"/>
    </row>
    <row r="75" spans="1:20">
      <c r="A75" s="36"/>
      <c r="B75" s="36"/>
      <c r="C75" s="36"/>
      <c r="D75" s="36"/>
      <c r="E75" s="36"/>
      <c r="F75" s="36"/>
      <c r="G75" s="36"/>
      <c r="H75" s="36"/>
      <c r="I75" s="36"/>
      <c r="J75" s="36"/>
      <c r="K75" s="36"/>
      <c r="L75" s="36"/>
      <c r="M75" s="36"/>
      <c r="N75" s="36"/>
      <c r="O75" s="36"/>
      <c r="P75" s="36"/>
      <c r="Q75" s="36"/>
      <c r="R75" s="36"/>
      <c r="S75" s="36"/>
      <c r="T75" s="36"/>
    </row>
    <row r="76" spans="1:20">
      <c r="A76" s="36"/>
      <c r="B76" s="36"/>
      <c r="C76" s="36"/>
      <c r="D76" s="36"/>
      <c r="E76" s="36"/>
      <c r="F76" s="36"/>
      <c r="G76" s="36"/>
      <c r="H76" s="36"/>
      <c r="I76" s="36"/>
      <c r="J76" s="36"/>
      <c r="K76" s="36"/>
      <c r="L76" s="36"/>
      <c r="M76" s="36"/>
      <c r="N76" s="36"/>
      <c r="O76" s="36"/>
      <c r="P76" s="36"/>
      <c r="Q76" s="36"/>
      <c r="R76" s="36"/>
      <c r="S76" s="36"/>
      <c r="T76" s="36"/>
    </row>
    <row r="77" spans="1:20">
      <c r="A77" s="36"/>
      <c r="B77" s="36"/>
      <c r="C77" s="36"/>
      <c r="D77" s="36"/>
      <c r="E77" s="36"/>
      <c r="F77" s="36"/>
      <c r="G77" s="36"/>
      <c r="H77" s="36"/>
      <c r="I77" s="36"/>
      <c r="J77" s="36"/>
      <c r="K77" s="36"/>
      <c r="L77" s="36"/>
      <c r="M77" s="36"/>
      <c r="N77" s="36"/>
      <c r="O77" s="36"/>
      <c r="P77" s="36"/>
      <c r="Q77" s="36"/>
      <c r="R77" s="36"/>
      <c r="S77" s="36"/>
      <c r="T77" s="36"/>
    </row>
    <row r="78" spans="1:20">
      <c r="A78" s="36"/>
      <c r="B78" s="36"/>
      <c r="C78" s="36"/>
      <c r="D78" s="36"/>
      <c r="E78" s="36"/>
      <c r="F78" s="36"/>
      <c r="G78" s="36"/>
      <c r="H78" s="36"/>
      <c r="I78" s="36"/>
      <c r="J78" s="36"/>
      <c r="K78" s="36"/>
      <c r="L78" s="36"/>
      <c r="M78" s="36"/>
      <c r="N78" s="36"/>
      <c r="O78" s="36"/>
      <c r="P78" s="36"/>
      <c r="Q78" s="36"/>
      <c r="R78" s="36"/>
      <c r="S78" s="36"/>
      <c r="T78" s="36"/>
    </row>
    <row r="79" spans="1:20">
      <c r="A79" s="36"/>
      <c r="B79" s="36"/>
      <c r="C79" s="36"/>
      <c r="D79" s="36"/>
      <c r="E79" s="36"/>
      <c r="F79" s="36"/>
      <c r="G79" s="36"/>
      <c r="H79" s="36"/>
      <c r="I79" s="36"/>
      <c r="J79" s="36"/>
      <c r="K79" s="36"/>
      <c r="L79" s="36"/>
      <c r="M79" s="36"/>
      <c r="N79" s="36"/>
      <c r="O79" s="36"/>
      <c r="P79" s="36"/>
      <c r="Q79" s="36"/>
      <c r="R79" s="36"/>
      <c r="S79" s="36"/>
      <c r="T79" s="36"/>
    </row>
    <row r="80" spans="1:20">
      <c r="A80" s="36"/>
      <c r="B80" s="36"/>
      <c r="C80" s="36"/>
      <c r="D80" s="36"/>
      <c r="E80" s="36"/>
      <c r="F80" s="36"/>
      <c r="G80" s="36"/>
      <c r="H80" s="36"/>
      <c r="I80" s="36"/>
      <c r="J80" s="36"/>
      <c r="K80" s="36"/>
      <c r="L80" s="36"/>
      <c r="M80" s="36"/>
      <c r="N80" s="36"/>
      <c r="O80" s="36"/>
      <c r="P80" s="36"/>
      <c r="Q80" s="36"/>
      <c r="R80" s="36"/>
      <c r="S80" s="36"/>
      <c r="T80" s="36"/>
    </row>
    <row r="81" spans="1:20">
      <c r="A81" s="36"/>
      <c r="B81" s="36"/>
      <c r="C81" s="36"/>
      <c r="D81" s="36"/>
      <c r="E81" s="36"/>
      <c r="F81" s="36"/>
      <c r="G81" s="36"/>
      <c r="H81" s="36"/>
      <c r="I81" s="36"/>
      <c r="J81" s="36"/>
      <c r="K81" s="36"/>
      <c r="L81" s="36"/>
      <c r="M81" s="36"/>
      <c r="N81" s="36"/>
      <c r="O81" s="36"/>
      <c r="P81" s="36"/>
      <c r="Q81" s="36"/>
      <c r="R81" s="36"/>
      <c r="S81" s="36"/>
      <c r="T81" s="36"/>
    </row>
  </sheetData>
  <mergeCells count="2">
    <mergeCell ref="B48:K48"/>
    <mergeCell ref="B6:K10"/>
  </mergeCells>
  <hyperlinks>
    <hyperlink ref="B60" r:id="rId1" display="info@lightcounting.com" xr:uid="{00000000-0004-0000-0000-000000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fitToPage="1"/>
  </sheetPr>
  <dimension ref="A1:AK457"/>
  <sheetViews>
    <sheetView showGridLines="0" zoomScale="70" zoomScaleNormal="70" zoomScalePageLayoutView="70" workbookViewId="0"/>
  </sheetViews>
  <sheetFormatPr defaultColWidth="9.21875" defaultRowHeight="13.2"/>
  <cols>
    <col min="1" max="1" width="5.33203125" style="3" customWidth="1"/>
    <col min="2" max="2" width="17.33203125" style="643" customWidth="1"/>
    <col min="3" max="3" width="12.44140625" style="3" customWidth="1"/>
    <col min="4" max="5" width="12.44140625" style="16" customWidth="1"/>
    <col min="6" max="11" width="12.44140625" style="159" customWidth="1"/>
    <col min="12" max="13" width="13.44140625" style="159" customWidth="1"/>
    <col min="14" max="15" width="14.44140625" style="3" customWidth="1"/>
    <col min="16" max="16" width="11.44140625" style="3" customWidth="1"/>
    <col min="17" max="17" width="12.44140625" style="3" customWidth="1"/>
    <col min="18" max="23" width="9.21875" style="3" customWidth="1"/>
    <col min="24" max="27" width="9.21875" style="3"/>
    <col min="28" max="32" width="9.21875" style="159"/>
    <col min="33" max="33" width="9.21875" style="3"/>
    <col min="34" max="34" width="10.77734375" style="3" bestFit="1" customWidth="1"/>
    <col min="35" max="16384" width="9.21875" style="3"/>
  </cols>
  <sheetData>
    <row r="1" spans="1:34" s="159" customFormat="1">
      <c r="B1" s="643"/>
    </row>
    <row r="2" spans="1:34" s="159" customFormat="1" ht="17.399999999999999">
      <c r="B2" s="640" t="str">
        <f>Introduction!B2</f>
        <v>LightCounting Optical Components Market Forecast for China</v>
      </c>
    </row>
    <row r="3" spans="1:34" s="132" customFormat="1" ht="15">
      <c r="B3" s="641" t="str">
        <f>Introduction!B3</f>
        <v>Sample template for January 2022 report</v>
      </c>
      <c r="F3" s="159"/>
      <c r="G3" s="159"/>
      <c r="H3" s="159"/>
      <c r="I3" s="159"/>
      <c r="J3" s="159"/>
      <c r="K3" s="159"/>
      <c r="L3" s="159"/>
      <c r="M3" s="159"/>
      <c r="AB3" s="159"/>
      <c r="AC3" s="159"/>
      <c r="AD3" s="159"/>
      <c r="AE3" s="159"/>
      <c r="AF3" s="159"/>
    </row>
    <row r="4" spans="1:34" s="159" customFormat="1" ht="15.6">
      <c r="B4" s="642" t="s">
        <v>116</v>
      </c>
      <c r="D4" s="252" t="s">
        <v>127</v>
      </c>
    </row>
    <row r="5" spans="1:34" s="159" customFormat="1" ht="15.6">
      <c r="B5" s="642"/>
    </row>
    <row r="6" spans="1:34" s="132" customFormat="1" ht="15.6">
      <c r="B6" s="659" t="s">
        <v>499</v>
      </c>
      <c r="C6" s="321"/>
      <c r="F6" s="159"/>
      <c r="G6" s="159"/>
      <c r="J6" s="358" t="str">
        <f>B6</f>
        <v>Units - China-Telecom</v>
      </c>
      <c r="K6" s="532"/>
      <c r="L6" s="532"/>
      <c r="M6" s="532"/>
      <c r="N6" s="159"/>
      <c r="O6" s="159"/>
      <c r="R6" s="159"/>
      <c r="S6" s="159"/>
      <c r="T6" s="159"/>
      <c r="U6" s="159"/>
      <c r="V6" s="159"/>
      <c r="W6" s="159"/>
      <c r="X6" s="159"/>
      <c r="Y6" s="159"/>
      <c r="Z6" s="159"/>
      <c r="AA6" s="159"/>
      <c r="AB6" s="159"/>
      <c r="AC6" s="159"/>
      <c r="AD6" s="159"/>
      <c r="AE6" s="159"/>
      <c r="AF6" s="159"/>
      <c r="AG6" s="159"/>
      <c r="AH6" s="159"/>
    </row>
    <row r="7" spans="1:34" s="132" customFormat="1">
      <c r="A7" s="659"/>
      <c r="B7" s="644" t="s">
        <v>10</v>
      </c>
      <c r="C7" s="38">
        <v>2016</v>
      </c>
      <c r="D7" s="7">
        <v>2017</v>
      </c>
      <c r="E7" s="7">
        <v>2018</v>
      </c>
      <c r="F7" s="7">
        <v>2019</v>
      </c>
      <c r="G7" s="7">
        <v>2020</v>
      </c>
      <c r="H7" s="7">
        <v>2021</v>
      </c>
      <c r="I7" s="7">
        <v>2022</v>
      </c>
      <c r="J7" s="7">
        <v>2023</v>
      </c>
      <c r="K7" s="7">
        <v>2024</v>
      </c>
      <c r="L7" s="7">
        <v>2025</v>
      </c>
      <c r="M7" s="7">
        <v>2026</v>
      </c>
      <c r="N7" s="159"/>
      <c r="O7" s="159"/>
      <c r="R7" s="159"/>
      <c r="S7" s="159"/>
      <c r="T7" s="159"/>
      <c r="U7" s="159"/>
      <c r="V7" s="159"/>
      <c r="W7" s="159"/>
      <c r="X7" s="159"/>
      <c r="Y7" s="159"/>
      <c r="Z7" s="159"/>
      <c r="AA7" s="159"/>
      <c r="AB7" s="159"/>
      <c r="AC7" s="159"/>
      <c r="AD7" s="159"/>
      <c r="AE7" s="159"/>
      <c r="AF7" s="159"/>
      <c r="AG7" s="159"/>
      <c r="AH7" s="159"/>
    </row>
    <row r="8" spans="1:34" s="132" customFormat="1" ht="12.75" customHeight="1">
      <c r="A8" s="659"/>
      <c r="B8" s="647" t="s">
        <v>470</v>
      </c>
      <c r="C8" s="341">
        <v>1000381.4763856416</v>
      </c>
      <c r="D8" s="341">
        <v>715625.9142</v>
      </c>
      <c r="E8" s="341">
        <v>895445.32500000007</v>
      </c>
      <c r="F8" s="341"/>
      <c r="G8" s="341"/>
      <c r="H8" s="341"/>
      <c r="I8" s="341"/>
      <c r="J8" s="342"/>
      <c r="K8" s="342"/>
      <c r="L8" s="342"/>
      <c r="M8" s="342"/>
      <c r="N8" s="159"/>
      <c r="O8" s="159"/>
      <c r="R8" s="159"/>
      <c r="S8" s="159"/>
      <c r="T8" s="159"/>
      <c r="U8" s="159"/>
      <c r="V8" s="159"/>
      <c r="W8" s="159"/>
      <c r="X8" s="159"/>
      <c r="Y8" s="159"/>
      <c r="Z8" s="159"/>
      <c r="AA8" s="159"/>
      <c r="AB8" s="159"/>
      <c r="AC8" s="159"/>
      <c r="AD8" s="159"/>
      <c r="AE8" s="159"/>
      <c r="AF8" s="159"/>
      <c r="AG8" s="159"/>
      <c r="AH8" s="159"/>
    </row>
    <row r="9" spans="1:34" s="132" customFormat="1">
      <c r="A9" s="659"/>
      <c r="B9" s="647" t="s">
        <v>471</v>
      </c>
      <c r="C9" s="341">
        <v>495202.83081169624</v>
      </c>
      <c r="D9" s="341">
        <v>502382.93954077642</v>
      </c>
      <c r="E9" s="341">
        <v>704065.4236000001</v>
      </c>
      <c r="F9" s="341"/>
      <c r="G9" s="341"/>
      <c r="H9" s="341"/>
      <c r="I9" s="341"/>
      <c r="J9" s="342"/>
      <c r="K9" s="342"/>
      <c r="L9" s="342"/>
      <c r="M9" s="342"/>
      <c r="N9" s="159"/>
      <c r="O9" s="159"/>
      <c r="R9" s="159"/>
      <c r="S9" s="159"/>
      <c r="T9" s="159"/>
      <c r="U9" s="159"/>
      <c r="V9" s="159"/>
      <c r="W9" s="159"/>
      <c r="X9" s="159"/>
      <c r="Y9" s="159"/>
      <c r="Z9" s="159"/>
      <c r="AA9" s="159"/>
      <c r="AB9" s="159"/>
      <c r="AC9" s="159"/>
      <c r="AD9" s="159"/>
      <c r="AE9" s="159"/>
      <c r="AF9" s="159"/>
      <c r="AG9" s="159"/>
      <c r="AH9" s="159"/>
    </row>
    <row r="10" spans="1:34" s="159" customFormat="1">
      <c r="A10" s="659"/>
      <c r="B10" s="647" t="s">
        <v>472</v>
      </c>
      <c r="C10" s="341">
        <v>68.22</v>
      </c>
      <c r="D10" s="341">
        <v>366.702</v>
      </c>
      <c r="E10" s="341">
        <v>1531.1430000000003</v>
      </c>
      <c r="F10" s="341"/>
      <c r="G10" s="341"/>
      <c r="H10" s="341"/>
      <c r="I10" s="341"/>
      <c r="J10" s="342"/>
      <c r="K10" s="342"/>
      <c r="L10" s="342"/>
      <c r="M10" s="342"/>
    </row>
    <row r="11" spans="1:34" s="132" customFormat="1">
      <c r="A11" s="659"/>
      <c r="B11" s="647" t="s">
        <v>473</v>
      </c>
      <c r="C11" s="387">
        <v>0</v>
      </c>
      <c r="D11" s="387">
        <v>0</v>
      </c>
      <c r="E11" s="387">
        <v>0</v>
      </c>
      <c r="F11" s="387"/>
      <c r="G11" s="387"/>
      <c r="H11" s="387"/>
      <c r="I11" s="387"/>
      <c r="J11" s="388"/>
      <c r="K11" s="388"/>
      <c r="L11" s="388"/>
      <c r="M11" s="388"/>
      <c r="N11" s="159"/>
      <c r="AB11" s="159"/>
      <c r="AC11" s="159"/>
      <c r="AD11" s="159"/>
      <c r="AE11" s="159"/>
      <c r="AF11" s="159"/>
    </row>
    <row r="12" spans="1:34" s="159" customFormat="1" ht="13.95" customHeight="1">
      <c r="A12" s="659"/>
      <c r="B12" s="647" t="s">
        <v>474</v>
      </c>
      <c r="C12" s="387">
        <v>0</v>
      </c>
      <c r="D12" s="387">
        <v>0</v>
      </c>
      <c r="E12" s="387">
        <v>0</v>
      </c>
      <c r="F12" s="387"/>
      <c r="G12" s="387"/>
      <c r="H12" s="387"/>
      <c r="I12" s="387"/>
      <c r="J12" s="388"/>
      <c r="K12" s="388"/>
      <c r="L12" s="388"/>
      <c r="M12" s="388"/>
    </row>
    <row r="13" spans="1:34" s="159" customFormat="1">
      <c r="A13" s="659"/>
      <c r="B13" s="657" t="s">
        <v>475</v>
      </c>
      <c r="C13" s="341">
        <v>0</v>
      </c>
      <c r="D13" s="341">
        <v>0</v>
      </c>
      <c r="E13" s="341">
        <v>0</v>
      </c>
      <c r="F13" s="341"/>
      <c r="G13" s="341"/>
      <c r="H13" s="341"/>
      <c r="I13" s="341"/>
      <c r="J13" s="342"/>
      <c r="K13" s="342"/>
      <c r="L13" s="342"/>
      <c r="M13" s="342"/>
    </row>
    <row r="14" spans="1:34" s="132" customFormat="1">
      <c r="A14" s="659"/>
      <c r="B14" s="655" t="s">
        <v>476</v>
      </c>
      <c r="C14" s="341">
        <v>863.23500000000001</v>
      </c>
      <c r="D14" s="341">
        <v>459.09999999999997</v>
      </c>
      <c r="E14" s="341">
        <v>2497.5686999999998</v>
      </c>
      <c r="F14" s="341"/>
      <c r="G14" s="341"/>
      <c r="H14" s="341"/>
      <c r="I14" s="341"/>
      <c r="J14" s="342"/>
      <c r="K14" s="342"/>
      <c r="L14" s="342"/>
      <c r="M14" s="342"/>
      <c r="N14" s="159"/>
      <c r="P14" s="159"/>
      <c r="Q14" s="159"/>
      <c r="R14" s="159"/>
      <c r="S14" s="159"/>
      <c r="T14" s="159"/>
      <c r="U14" s="159"/>
      <c r="V14" s="159"/>
      <c r="W14" s="159"/>
      <c r="X14" s="159"/>
      <c r="Y14" s="159"/>
      <c r="Z14" s="159"/>
      <c r="AA14" s="159"/>
      <c r="AB14" s="159"/>
      <c r="AC14" s="159"/>
      <c r="AD14" s="159"/>
      <c r="AE14" s="159"/>
      <c r="AF14" s="159"/>
      <c r="AG14" s="159"/>
      <c r="AH14" s="159"/>
    </row>
    <row r="15" spans="1:34" s="159" customFormat="1">
      <c r="A15" s="659"/>
      <c r="B15" s="655" t="s">
        <v>477</v>
      </c>
      <c r="C15" s="341">
        <v>0</v>
      </c>
      <c r="D15" s="341">
        <v>0</v>
      </c>
      <c r="E15" s="341">
        <v>0</v>
      </c>
      <c r="F15" s="341"/>
      <c r="G15" s="341"/>
      <c r="H15" s="341"/>
      <c r="I15" s="341"/>
      <c r="J15" s="342"/>
      <c r="K15" s="342"/>
      <c r="L15" s="342"/>
      <c r="M15" s="342"/>
    </row>
    <row r="16" spans="1:34" s="132" customFormat="1">
      <c r="A16" s="659"/>
      <c r="B16" s="655" t="s">
        <v>478</v>
      </c>
      <c r="C16" s="341">
        <v>0</v>
      </c>
      <c r="D16" s="341">
        <v>0</v>
      </c>
      <c r="E16" s="341">
        <v>0</v>
      </c>
      <c r="F16" s="341"/>
      <c r="G16" s="341"/>
      <c r="H16" s="341"/>
      <c r="I16" s="341"/>
      <c r="J16" s="342"/>
      <c r="K16" s="342"/>
      <c r="L16" s="342"/>
      <c r="M16" s="342"/>
      <c r="N16" s="159"/>
      <c r="P16" s="159"/>
      <c r="Q16" s="159"/>
      <c r="R16" s="159"/>
      <c r="S16" s="159"/>
      <c r="T16" s="159"/>
      <c r="U16" s="159"/>
      <c r="V16" s="159"/>
      <c r="W16" s="159"/>
      <c r="X16" s="159"/>
      <c r="Y16" s="159"/>
      <c r="Z16" s="159"/>
      <c r="AA16" s="159"/>
      <c r="AB16" s="159"/>
      <c r="AC16" s="159"/>
      <c r="AD16" s="159"/>
      <c r="AE16" s="159"/>
      <c r="AF16" s="159"/>
      <c r="AG16" s="159"/>
      <c r="AH16" s="159"/>
    </row>
    <row r="17" spans="1:34" s="132" customFormat="1">
      <c r="A17" s="659"/>
      <c r="B17" s="655" t="s">
        <v>479</v>
      </c>
      <c r="C17" s="341">
        <v>88107.040000000008</v>
      </c>
      <c r="D17" s="341">
        <v>88989.809999999983</v>
      </c>
      <c r="E17" s="341">
        <v>92752.13411764706</v>
      </c>
      <c r="F17" s="341"/>
      <c r="G17" s="341"/>
      <c r="H17" s="341"/>
      <c r="I17" s="341"/>
      <c r="J17" s="342"/>
      <c r="K17" s="342"/>
      <c r="L17" s="342"/>
      <c r="M17" s="342"/>
      <c r="N17" s="159"/>
      <c r="P17" s="159"/>
      <c r="Q17" s="159"/>
      <c r="R17" s="159"/>
      <c r="S17" s="159"/>
      <c r="T17" s="159"/>
      <c r="U17" s="159"/>
      <c r="V17" s="159"/>
      <c r="W17" s="159"/>
      <c r="X17" s="159"/>
      <c r="Y17" s="159"/>
      <c r="Z17" s="159"/>
      <c r="AA17" s="159"/>
      <c r="AB17" s="159"/>
      <c r="AC17" s="159"/>
      <c r="AD17" s="159"/>
      <c r="AE17" s="159"/>
      <c r="AF17" s="159"/>
      <c r="AG17" s="159"/>
      <c r="AH17" s="159"/>
    </row>
    <row r="18" spans="1:34" s="132" customFormat="1">
      <c r="A18" s="659"/>
      <c r="B18" s="655" t="s">
        <v>480</v>
      </c>
      <c r="C18" s="341">
        <v>1312.2560000000001</v>
      </c>
      <c r="D18" s="341">
        <v>1972.2239999999999</v>
      </c>
      <c r="E18" s="341">
        <v>2100.8000000000002</v>
      </c>
      <c r="F18" s="341"/>
      <c r="G18" s="341"/>
      <c r="H18" s="341"/>
      <c r="I18" s="341"/>
      <c r="J18" s="342"/>
      <c r="K18" s="342"/>
      <c r="L18" s="342"/>
      <c r="M18" s="342"/>
      <c r="N18" s="159"/>
      <c r="P18" s="159"/>
      <c r="Q18" s="159"/>
      <c r="R18" s="159"/>
      <c r="S18" s="159"/>
      <c r="T18" s="159"/>
      <c r="U18" s="159"/>
      <c r="V18" s="159"/>
      <c r="W18" s="159"/>
      <c r="X18" s="159"/>
      <c r="Y18" s="159"/>
      <c r="Z18" s="159"/>
      <c r="AA18" s="159"/>
      <c r="AB18" s="159"/>
      <c r="AC18" s="159"/>
      <c r="AD18" s="159"/>
      <c r="AE18" s="159"/>
      <c r="AF18" s="159"/>
      <c r="AG18" s="159"/>
      <c r="AH18" s="159"/>
    </row>
    <row r="19" spans="1:34" s="159" customFormat="1">
      <c r="B19" s="655" t="s">
        <v>450</v>
      </c>
      <c r="C19" s="341">
        <v>0</v>
      </c>
      <c r="D19" s="341">
        <v>0</v>
      </c>
      <c r="E19" s="341">
        <v>0</v>
      </c>
      <c r="F19" s="341"/>
      <c r="G19" s="341"/>
      <c r="H19" s="341"/>
      <c r="I19" s="341"/>
      <c r="J19" s="342"/>
      <c r="K19" s="342"/>
      <c r="L19" s="342"/>
      <c r="M19" s="342"/>
    </row>
    <row r="20" spans="1:34" s="159" customFormat="1">
      <c r="B20" s="655" t="s">
        <v>451</v>
      </c>
      <c r="C20" s="341">
        <v>0</v>
      </c>
      <c r="D20" s="341">
        <v>0</v>
      </c>
      <c r="E20" s="341">
        <v>0</v>
      </c>
      <c r="F20" s="341"/>
      <c r="G20" s="341"/>
      <c r="H20" s="341"/>
      <c r="I20" s="341"/>
      <c r="J20" s="342"/>
      <c r="K20" s="342"/>
      <c r="L20" s="342"/>
      <c r="M20" s="342"/>
    </row>
    <row r="21" spans="1:34" s="159" customFormat="1">
      <c r="B21" s="655" t="s">
        <v>452</v>
      </c>
      <c r="C21" s="341">
        <v>0</v>
      </c>
      <c r="D21" s="341">
        <v>0</v>
      </c>
      <c r="E21" s="341">
        <v>0</v>
      </c>
      <c r="F21" s="341"/>
      <c r="G21" s="341"/>
      <c r="H21" s="341"/>
      <c r="I21" s="341"/>
      <c r="J21" s="342"/>
      <c r="K21" s="342"/>
      <c r="L21" s="342"/>
      <c r="M21" s="342"/>
    </row>
    <row r="22" spans="1:34" s="159" customFormat="1">
      <c r="B22" s="655" t="s">
        <v>453</v>
      </c>
      <c r="C22" s="341">
        <v>0</v>
      </c>
      <c r="D22" s="341">
        <v>0</v>
      </c>
      <c r="E22" s="341">
        <v>0</v>
      </c>
      <c r="F22" s="341"/>
      <c r="G22" s="341"/>
      <c r="H22" s="341"/>
      <c r="I22" s="341"/>
      <c r="J22" s="342"/>
      <c r="K22" s="342"/>
      <c r="L22" s="342"/>
      <c r="M22" s="342"/>
    </row>
    <row r="23" spans="1:34" s="159" customFormat="1">
      <c r="B23" s="655" t="s">
        <v>454</v>
      </c>
      <c r="C23" s="341">
        <v>0</v>
      </c>
      <c r="D23" s="341">
        <v>0</v>
      </c>
      <c r="E23" s="341">
        <v>0</v>
      </c>
      <c r="F23" s="341"/>
      <c r="G23" s="341"/>
      <c r="H23" s="341"/>
      <c r="I23" s="341"/>
      <c r="J23" s="342"/>
      <c r="K23" s="342"/>
      <c r="L23" s="342"/>
      <c r="M23" s="342"/>
    </row>
    <row r="24" spans="1:34" s="159" customFormat="1">
      <c r="B24" s="655" t="s">
        <v>455</v>
      </c>
      <c r="C24" s="341">
        <v>0</v>
      </c>
      <c r="D24" s="341">
        <v>0</v>
      </c>
      <c r="E24" s="341">
        <v>0</v>
      </c>
      <c r="F24" s="341"/>
      <c r="G24" s="341"/>
      <c r="H24" s="341"/>
      <c r="I24" s="341"/>
      <c r="J24" s="342"/>
      <c r="K24" s="342"/>
      <c r="L24" s="342"/>
      <c r="M24" s="342"/>
    </row>
    <row r="25" spans="1:34" s="159" customFormat="1">
      <c r="B25" s="655" t="s">
        <v>456</v>
      </c>
      <c r="C25" s="341">
        <v>0</v>
      </c>
      <c r="D25" s="341">
        <v>0</v>
      </c>
      <c r="E25" s="341">
        <v>0</v>
      </c>
      <c r="F25" s="341"/>
      <c r="G25" s="341"/>
      <c r="H25" s="341"/>
      <c r="I25" s="341"/>
      <c r="J25" s="342"/>
      <c r="K25" s="342"/>
      <c r="L25" s="342"/>
      <c r="M25" s="342"/>
    </row>
    <row r="26" spans="1:34" s="159" customFormat="1">
      <c r="B26" s="655" t="s">
        <v>457</v>
      </c>
      <c r="C26" s="341">
        <v>0</v>
      </c>
      <c r="D26" s="341">
        <v>0</v>
      </c>
      <c r="E26" s="341">
        <v>0</v>
      </c>
      <c r="F26" s="341"/>
      <c r="G26" s="341"/>
      <c r="H26" s="341"/>
      <c r="I26" s="341"/>
      <c r="J26" s="342"/>
      <c r="K26" s="342"/>
      <c r="L26" s="342"/>
      <c r="M26" s="342"/>
    </row>
    <row r="27" spans="1:34" s="159" customFormat="1">
      <c r="B27" s="655" t="s">
        <v>458</v>
      </c>
      <c r="C27" s="341">
        <v>0</v>
      </c>
      <c r="D27" s="341">
        <v>0</v>
      </c>
      <c r="E27" s="341">
        <v>0</v>
      </c>
      <c r="F27" s="341"/>
      <c r="G27" s="341"/>
      <c r="H27" s="341"/>
      <c r="I27" s="341"/>
      <c r="J27" s="342"/>
      <c r="K27" s="342"/>
      <c r="L27" s="342"/>
      <c r="M27" s="342"/>
    </row>
    <row r="28" spans="1:34" s="159" customFormat="1">
      <c r="B28" s="655" t="s">
        <v>459</v>
      </c>
      <c r="C28" s="341">
        <v>0</v>
      </c>
      <c r="D28" s="341">
        <v>0</v>
      </c>
      <c r="E28" s="341">
        <v>0</v>
      </c>
      <c r="F28" s="341"/>
      <c r="G28" s="341"/>
      <c r="H28" s="341"/>
      <c r="I28" s="341"/>
      <c r="J28" s="342"/>
      <c r="K28" s="342"/>
      <c r="L28" s="342"/>
      <c r="M28" s="342"/>
    </row>
    <row r="29" spans="1:34" s="159" customFormat="1">
      <c r="B29" s="655" t="s">
        <v>460</v>
      </c>
      <c r="C29" s="341">
        <v>0</v>
      </c>
      <c r="D29" s="341">
        <v>0</v>
      </c>
      <c r="E29" s="341">
        <v>0</v>
      </c>
      <c r="F29" s="341"/>
      <c r="G29" s="341"/>
      <c r="H29" s="341"/>
      <c r="I29" s="341"/>
      <c r="J29" s="342"/>
      <c r="K29" s="342"/>
      <c r="L29" s="342"/>
      <c r="M29" s="342"/>
    </row>
    <row r="30" spans="1:34" s="159" customFormat="1">
      <c r="B30" s="655" t="s">
        <v>461</v>
      </c>
      <c r="C30" s="341">
        <v>0</v>
      </c>
      <c r="D30" s="341">
        <v>0</v>
      </c>
      <c r="E30" s="341">
        <v>0</v>
      </c>
      <c r="F30" s="341"/>
      <c r="G30" s="341"/>
      <c r="H30" s="341"/>
      <c r="I30" s="341"/>
      <c r="J30" s="342"/>
      <c r="K30" s="342"/>
      <c r="L30" s="342"/>
      <c r="M30" s="342"/>
    </row>
    <row r="31" spans="1:34" s="159" customFormat="1">
      <c r="B31" s="655" t="s">
        <v>462</v>
      </c>
      <c r="C31" s="341">
        <v>0</v>
      </c>
      <c r="D31" s="341">
        <v>0</v>
      </c>
      <c r="E31" s="341">
        <v>0</v>
      </c>
      <c r="F31" s="341"/>
      <c r="G31" s="341"/>
      <c r="H31" s="341"/>
      <c r="I31" s="341"/>
      <c r="J31" s="342"/>
      <c r="K31" s="342"/>
      <c r="L31" s="342"/>
      <c r="M31" s="342"/>
    </row>
    <row r="32" spans="1:34" s="159" customFormat="1">
      <c r="B32" s="655" t="s">
        <v>463</v>
      </c>
      <c r="C32" s="341">
        <v>0</v>
      </c>
      <c r="D32" s="341">
        <v>0</v>
      </c>
      <c r="E32" s="341">
        <v>0</v>
      </c>
      <c r="F32" s="341"/>
      <c r="G32" s="341"/>
      <c r="H32" s="341"/>
      <c r="I32" s="341"/>
      <c r="J32" s="342"/>
      <c r="K32" s="342"/>
      <c r="L32" s="342"/>
      <c r="M32" s="342"/>
    </row>
    <row r="33" spans="1:37" s="159" customFormat="1">
      <c r="B33" s="655" t="s">
        <v>521</v>
      </c>
      <c r="C33" s="341">
        <v>0</v>
      </c>
      <c r="D33" s="341">
        <v>0</v>
      </c>
      <c r="E33" s="341">
        <v>0</v>
      </c>
      <c r="F33" s="341"/>
      <c r="G33" s="341"/>
      <c r="H33" s="341"/>
      <c r="I33" s="341"/>
      <c r="J33" s="342"/>
      <c r="K33" s="342"/>
      <c r="L33" s="342"/>
      <c r="M33" s="342"/>
    </row>
    <row r="34" spans="1:37" s="159" customFormat="1">
      <c r="B34" s="655" t="s">
        <v>518</v>
      </c>
      <c r="C34" s="341">
        <v>0</v>
      </c>
      <c r="D34" s="341">
        <v>0</v>
      </c>
      <c r="E34" s="341">
        <v>0</v>
      </c>
      <c r="F34" s="341"/>
      <c r="G34" s="341"/>
      <c r="H34" s="341"/>
      <c r="I34" s="341"/>
      <c r="J34" s="342"/>
      <c r="K34" s="342"/>
      <c r="L34" s="342"/>
      <c r="M34" s="342"/>
    </row>
    <row r="35" spans="1:37" s="159" customFormat="1">
      <c r="B35" s="655" t="s">
        <v>519</v>
      </c>
      <c r="C35" s="341">
        <v>0</v>
      </c>
      <c r="D35" s="341">
        <v>0</v>
      </c>
      <c r="E35" s="341">
        <v>0</v>
      </c>
      <c r="F35" s="341"/>
      <c r="G35" s="341"/>
      <c r="H35" s="341"/>
      <c r="I35" s="341"/>
      <c r="J35" s="342"/>
      <c r="K35" s="342"/>
      <c r="L35" s="342"/>
      <c r="M35" s="342"/>
    </row>
    <row r="36" spans="1:37" s="159" customFormat="1">
      <c r="B36" s="655" t="s">
        <v>520</v>
      </c>
      <c r="C36" s="341">
        <v>0</v>
      </c>
      <c r="D36" s="341">
        <v>0</v>
      </c>
      <c r="E36" s="341">
        <v>0</v>
      </c>
      <c r="F36" s="341"/>
      <c r="G36" s="341"/>
      <c r="H36" s="341"/>
      <c r="I36" s="341"/>
      <c r="J36" s="342"/>
      <c r="K36" s="342"/>
      <c r="L36" s="342"/>
      <c r="M36" s="342"/>
    </row>
    <row r="37" spans="1:37" s="159" customFormat="1">
      <c r="B37" s="655" t="s">
        <v>464</v>
      </c>
      <c r="C37" s="341">
        <v>0</v>
      </c>
      <c r="D37" s="341">
        <v>0</v>
      </c>
      <c r="E37" s="341">
        <v>0</v>
      </c>
      <c r="F37" s="341"/>
      <c r="G37" s="341"/>
      <c r="H37" s="341"/>
      <c r="I37" s="341"/>
      <c r="J37" s="342"/>
      <c r="K37" s="342"/>
      <c r="L37" s="342"/>
      <c r="M37" s="342"/>
    </row>
    <row r="38" spans="1:37" s="159" customFormat="1">
      <c r="B38" s="655" t="s">
        <v>465</v>
      </c>
      <c r="C38" s="341">
        <v>0</v>
      </c>
      <c r="D38" s="341">
        <v>0</v>
      </c>
      <c r="E38" s="341">
        <v>0</v>
      </c>
      <c r="F38" s="341"/>
      <c r="G38" s="341"/>
      <c r="H38" s="341"/>
      <c r="I38" s="341"/>
      <c r="J38" s="342"/>
      <c r="K38" s="342"/>
      <c r="L38" s="342"/>
      <c r="M38" s="342"/>
    </row>
    <row r="39" spans="1:37" s="159" customFormat="1">
      <c r="B39" s="655" t="s">
        <v>466</v>
      </c>
      <c r="C39" s="341">
        <v>0</v>
      </c>
      <c r="D39" s="341">
        <v>0</v>
      </c>
      <c r="E39" s="341">
        <v>0</v>
      </c>
      <c r="F39" s="341"/>
      <c r="G39" s="341"/>
      <c r="H39" s="341"/>
      <c r="I39" s="341"/>
      <c r="J39" s="342"/>
      <c r="K39" s="342"/>
      <c r="L39" s="342"/>
      <c r="M39" s="342"/>
    </row>
    <row r="40" spans="1:37" s="159" customFormat="1">
      <c r="B40" s="655" t="s">
        <v>467</v>
      </c>
      <c r="C40" s="341">
        <v>0</v>
      </c>
      <c r="D40" s="341">
        <v>0</v>
      </c>
      <c r="E40" s="341">
        <v>0</v>
      </c>
      <c r="F40" s="341"/>
      <c r="G40" s="341"/>
      <c r="H40" s="341"/>
      <c r="I40" s="341"/>
      <c r="J40" s="342"/>
      <c r="K40" s="342"/>
      <c r="L40" s="342"/>
      <c r="M40" s="342"/>
    </row>
    <row r="41" spans="1:37" s="159" customFormat="1">
      <c r="B41" s="655" t="s">
        <v>468</v>
      </c>
      <c r="C41" s="341">
        <v>0</v>
      </c>
      <c r="D41" s="341">
        <v>0</v>
      </c>
      <c r="E41" s="341">
        <v>0</v>
      </c>
      <c r="F41" s="341"/>
      <c r="G41" s="341"/>
      <c r="H41" s="341"/>
      <c r="I41" s="341"/>
      <c r="J41" s="342"/>
      <c r="K41" s="342"/>
      <c r="L41" s="342"/>
      <c r="M41" s="342"/>
    </row>
    <row r="42" spans="1:37" s="159" customFormat="1">
      <c r="A42" s="659"/>
      <c r="B42" s="655" t="s">
        <v>431</v>
      </c>
      <c r="C42" s="341">
        <v>0</v>
      </c>
      <c r="D42" s="341">
        <v>0</v>
      </c>
      <c r="E42" s="341">
        <v>0</v>
      </c>
      <c r="F42" s="341"/>
      <c r="G42" s="341"/>
      <c r="H42" s="341"/>
      <c r="I42" s="341"/>
      <c r="J42" s="342"/>
      <c r="K42" s="342"/>
      <c r="L42" s="342"/>
      <c r="M42" s="342"/>
    </row>
    <row r="43" spans="1:37" s="132" customFormat="1">
      <c r="A43" s="659"/>
      <c r="B43" s="658" t="s">
        <v>9</v>
      </c>
      <c r="C43" s="215">
        <f t="shared" ref="C43:E43" si="0">SUM(C8:C42)</f>
        <v>1585935.0581973381</v>
      </c>
      <c r="D43" s="215">
        <f t="shared" si="0"/>
        <v>1309796.6897407766</v>
      </c>
      <c r="E43" s="215">
        <f t="shared" si="0"/>
        <v>1698392.394417647</v>
      </c>
      <c r="F43" s="215"/>
      <c r="G43" s="215"/>
      <c r="H43" s="215"/>
      <c r="I43" s="215"/>
      <c r="J43" s="215"/>
      <c r="K43" s="215"/>
      <c r="L43" s="215"/>
      <c r="M43" s="215"/>
      <c r="N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row>
    <row r="44" spans="1:37" s="134" customFormat="1">
      <c r="A44" s="659"/>
      <c r="B44" s="643"/>
      <c r="C44" s="8"/>
      <c r="D44" s="8">
        <f t="shared" ref="D44:L44" si="1">IF(C43=0,"",D43/C43-1)</f>
        <v>-0.17411707183674707</v>
      </c>
      <c r="E44" s="8">
        <f t="shared" si="1"/>
        <v>0.29668398746203728</v>
      </c>
      <c r="F44" s="8">
        <f t="shared" si="1"/>
        <v>-1</v>
      </c>
      <c r="G44" s="8" t="str">
        <f t="shared" si="1"/>
        <v/>
      </c>
      <c r="H44" s="8" t="str">
        <f t="shared" si="1"/>
        <v/>
      </c>
      <c r="I44" s="8" t="str">
        <f t="shared" si="1"/>
        <v/>
      </c>
      <c r="J44" s="8" t="str">
        <f t="shared" si="1"/>
        <v/>
      </c>
      <c r="K44" s="8" t="str">
        <f t="shared" si="1"/>
        <v/>
      </c>
      <c r="L44" s="8" t="str">
        <f t="shared" si="1"/>
        <v/>
      </c>
      <c r="M44" s="8" t="str">
        <f t="shared" ref="M44" si="2">IF(L43=0,"",M43/L43-1)</f>
        <v/>
      </c>
      <c r="N44" s="159"/>
      <c r="P44" s="159"/>
      <c r="Q44" s="159"/>
      <c r="R44" s="159"/>
      <c r="S44" s="159"/>
      <c r="T44" s="159"/>
      <c r="U44" s="159"/>
      <c r="V44" s="159"/>
      <c r="W44" s="159"/>
      <c r="X44" s="159"/>
      <c r="Y44" s="159"/>
      <c r="Z44" s="159"/>
      <c r="AA44" s="159"/>
      <c r="AB44" s="159"/>
      <c r="AC44" s="159"/>
      <c r="AD44" s="159"/>
      <c r="AE44" s="159"/>
      <c r="AF44" s="159"/>
      <c r="AG44" s="159"/>
      <c r="AH44" s="159"/>
      <c r="AI44" s="8" t="str">
        <f t="shared" ref="AI44" si="3">IF(AH43=0,"",AI43/AH43-1)</f>
        <v/>
      </c>
    </row>
    <row r="45" spans="1:37" s="134" customFormat="1">
      <c r="B45" s="659" t="s">
        <v>500</v>
      </c>
      <c r="D45" s="254"/>
      <c r="E45" s="254"/>
      <c r="F45" s="254"/>
      <c r="G45" s="254"/>
      <c r="H45" s="254"/>
      <c r="I45" s="254"/>
      <c r="J45" s="358" t="str">
        <f>B45</f>
        <v>ASP ($) - China-Telecom</v>
      </c>
      <c r="K45" s="532"/>
      <c r="L45" s="532"/>
      <c r="M45" s="532"/>
      <c r="N45" s="159"/>
      <c r="P45" s="159"/>
      <c r="Q45" s="159"/>
      <c r="R45" s="159"/>
      <c r="S45" s="159"/>
      <c r="T45" s="159"/>
      <c r="U45" s="159"/>
      <c r="V45" s="159"/>
      <c r="W45" s="159"/>
      <c r="X45" s="159"/>
      <c r="Y45" s="159"/>
      <c r="Z45" s="159"/>
      <c r="AA45" s="159"/>
      <c r="AB45" s="159"/>
      <c r="AC45" s="159"/>
      <c r="AD45" s="159"/>
      <c r="AE45" s="159"/>
      <c r="AF45" s="159"/>
      <c r="AG45" s="159"/>
      <c r="AH45" s="159"/>
    </row>
    <row r="46" spans="1:37" s="134" customFormat="1">
      <c r="A46" s="659"/>
      <c r="B46" s="651" t="s">
        <v>10</v>
      </c>
      <c r="C46" s="135">
        <v>2016</v>
      </c>
      <c r="D46" s="128">
        <v>2017</v>
      </c>
      <c r="E46" s="128">
        <v>2018</v>
      </c>
      <c r="F46" s="128">
        <v>2019</v>
      </c>
      <c r="G46" s="128">
        <v>2020</v>
      </c>
      <c r="H46" s="128">
        <v>2021</v>
      </c>
      <c r="I46" s="128">
        <v>2022</v>
      </c>
      <c r="J46" s="128">
        <v>2023</v>
      </c>
      <c r="K46" s="128">
        <v>2024</v>
      </c>
      <c r="L46" s="128">
        <v>2025</v>
      </c>
      <c r="M46" s="128">
        <v>2026</v>
      </c>
      <c r="N46" s="159"/>
      <c r="P46" s="159"/>
      <c r="Q46" s="159"/>
      <c r="R46" s="159"/>
      <c r="S46" s="159"/>
      <c r="T46" s="159"/>
      <c r="U46" s="159"/>
      <c r="V46" s="159"/>
      <c r="W46" s="159"/>
      <c r="X46" s="159"/>
      <c r="Y46" s="159"/>
      <c r="Z46" s="159"/>
      <c r="AA46" s="159"/>
      <c r="AB46" s="159"/>
      <c r="AC46" s="159"/>
      <c r="AD46" s="159"/>
      <c r="AE46" s="159"/>
      <c r="AF46" s="159"/>
      <c r="AG46" s="159"/>
      <c r="AH46" s="159"/>
    </row>
    <row r="47" spans="1:37" s="134" customFormat="1">
      <c r="A47" s="659"/>
      <c r="B47" s="647" t="s">
        <v>470</v>
      </c>
      <c r="C47" s="260">
        <f t="shared" ref="C47:E47" si="4">C283</f>
        <v>13.63205553691922</v>
      </c>
      <c r="D47" s="260">
        <f t="shared" si="4"/>
        <v>11.752073385560035</v>
      </c>
      <c r="E47" s="260">
        <f t="shared" si="4"/>
        <v>12.867152448420004</v>
      </c>
      <c r="F47" s="260"/>
      <c r="G47" s="260"/>
      <c r="H47" s="263"/>
      <c r="I47" s="263"/>
      <c r="J47" s="263"/>
      <c r="K47" s="263"/>
      <c r="L47" s="263"/>
      <c r="M47" s="263"/>
      <c r="N47" s="159"/>
      <c r="O47" s="159"/>
      <c r="P47" s="159"/>
      <c r="Q47" s="159"/>
      <c r="R47" s="159"/>
      <c r="S47" s="159"/>
      <c r="T47" s="159"/>
      <c r="U47" s="159"/>
      <c r="V47" s="159"/>
      <c r="W47" s="159"/>
      <c r="X47" s="159"/>
      <c r="Y47" s="159"/>
      <c r="Z47" s="159"/>
      <c r="AA47" s="159"/>
      <c r="AB47" s="159"/>
      <c r="AC47" s="159"/>
      <c r="AD47" s="159"/>
      <c r="AE47" s="159"/>
      <c r="AF47" s="159"/>
      <c r="AG47" s="159"/>
      <c r="AH47" s="159"/>
    </row>
    <row r="48" spans="1:37" s="134" customFormat="1">
      <c r="A48" s="659"/>
      <c r="B48" s="647" t="s">
        <v>471</v>
      </c>
      <c r="C48" s="260">
        <f t="shared" ref="C48:E48" si="5">C284</f>
        <v>85.053734731590396</v>
      </c>
      <c r="D48" s="260">
        <f t="shared" si="5"/>
        <v>62.056740477487828</v>
      </c>
      <c r="E48" s="260">
        <f t="shared" si="5"/>
        <v>53.959809614490815</v>
      </c>
      <c r="F48" s="260"/>
      <c r="G48" s="260"/>
      <c r="H48" s="263"/>
      <c r="I48" s="263"/>
      <c r="J48" s="263"/>
      <c r="K48" s="263"/>
      <c r="L48" s="263"/>
      <c r="M48" s="263"/>
      <c r="N48" s="159"/>
      <c r="P48" s="159"/>
      <c r="Q48" s="159"/>
      <c r="R48" s="159"/>
      <c r="S48" s="159"/>
      <c r="T48" s="159"/>
      <c r="U48" s="159"/>
      <c r="V48" s="159"/>
      <c r="W48" s="159"/>
      <c r="X48" s="159"/>
      <c r="Y48" s="159"/>
      <c r="Z48" s="159"/>
      <c r="AA48" s="159"/>
      <c r="AB48" s="159"/>
      <c r="AC48" s="159"/>
      <c r="AD48" s="159"/>
      <c r="AE48" s="159"/>
      <c r="AF48" s="159"/>
      <c r="AG48" s="159"/>
      <c r="AH48" s="159"/>
    </row>
    <row r="49" spans="1:34" s="159" customFormat="1">
      <c r="A49" s="659"/>
      <c r="B49" s="647" t="s">
        <v>472</v>
      </c>
      <c r="C49" s="260">
        <f t="shared" ref="C49:E49" si="6">C285</f>
        <v>456.24032541776603</v>
      </c>
      <c r="D49" s="260">
        <f t="shared" si="6"/>
        <v>324.10355668962507</v>
      </c>
      <c r="E49" s="260">
        <f t="shared" si="6"/>
        <v>194.62477807755377</v>
      </c>
      <c r="F49" s="260"/>
      <c r="G49" s="260"/>
      <c r="H49" s="263"/>
      <c r="I49" s="263"/>
      <c r="J49" s="263"/>
      <c r="K49" s="263"/>
      <c r="L49" s="263"/>
      <c r="M49" s="263"/>
    </row>
    <row r="50" spans="1:34" s="134" customFormat="1">
      <c r="A50" s="659"/>
      <c r="B50" s="647" t="s">
        <v>473</v>
      </c>
      <c r="C50" s="260">
        <f t="shared" ref="C50:E50" si="7">C286</f>
        <v>99.624177253256008</v>
      </c>
      <c r="D50" s="260">
        <f t="shared" si="7"/>
        <v>80.609108343448838</v>
      </c>
      <c r="E50" s="260">
        <f t="shared" si="7"/>
        <v>60.416101456943068</v>
      </c>
      <c r="F50" s="260"/>
      <c r="G50" s="260"/>
      <c r="H50" s="263"/>
      <c r="I50" s="263"/>
      <c r="J50" s="263"/>
      <c r="K50" s="263"/>
      <c r="L50" s="263"/>
      <c r="M50" s="263"/>
      <c r="N50" s="159"/>
      <c r="P50" s="159"/>
      <c r="Q50" s="159"/>
      <c r="R50" s="159"/>
      <c r="S50" s="159"/>
      <c r="T50" s="159"/>
      <c r="U50" s="159"/>
      <c r="V50" s="159"/>
      <c r="W50" s="159"/>
      <c r="X50" s="159"/>
      <c r="Y50" s="159"/>
      <c r="Z50" s="159"/>
      <c r="AA50" s="159"/>
      <c r="AB50" s="159"/>
      <c r="AC50" s="159"/>
      <c r="AD50" s="159"/>
      <c r="AE50" s="159"/>
      <c r="AF50" s="159"/>
      <c r="AG50" s="159"/>
      <c r="AH50" s="159"/>
    </row>
    <row r="51" spans="1:34" s="159" customFormat="1" ht="15.75" customHeight="1">
      <c r="A51" s="659"/>
      <c r="B51" s="647" t="s">
        <v>474</v>
      </c>
      <c r="C51" s="260">
        <f t="shared" ref="C51:E51" si="8">C287</f>
        <v>1573.1135593326462</v>
      </c>
      <c r="D51" s="260">
        <f t="shared" si="8"/>
        <v>1742.0450912857561</v>
      </c>
      <c r="E51" s="260">
        <f t="shared" si="8"/>
        <v>1255.0508268482483</v>
      </c>
      <c r="F51" s="260"/>
      <c r="G51" s="260"/>
      <c r="H51" s="263"/>
      <c r="I51" s="263"/>
      <c r="J51" s="263"/>
      <c r="K51" s="263"/>
      <c r="L51" s="263"/>
      <c r="M51" s="263"/>
      <c r="O51" s="134"/>
    </row>
    <row r="52" spans="1:34" s="159" customFormat="1">
      <c r="A52" s="659"/>
      <c r="B52" s="657" t="s">
        <v>475</v>
      </c>
      <c r="C52" s="260">
        <f t="shared" ref="C52:E52" si="9">C288</f>
        <v>0</v>
      </c>
      <c r="D52" s="260">
        <f t="shared" si="9"/>
        <v>0</v>
      </c>
      <c r="E52" s="260">
        <f t="shared" si="9"/>
        <v>0</v>
      </c>
      <c r="F52" s="260"/>
      <c r="G52" s="260"/>
      <c r="H52" s="263"/>
      <c r="I52" s="263"/>
      <c r="J52" s="263"/>
      <c r="K52" s="263"/>
      <c r="L52" s="263"/>
      <c r="M52" s="263"/>
    </row>
    <row r="53" spans="1:34" s="134" customFormat="1">
      <c r="A53" s="659"/>
      <c r="B53" s="655" t="s">
        <v>476</v>
      </c>
      <c r="C53" s="260">
        <f t="shared" ref="C53:E53" si="10">C289</f>
        <v>1373.089819110671</v>
      </c>
      <c r="D53" s="260">
        <f t="shared" si="10"/>
        <v>1228.7228272707475</v>
      </c>
      <c r="E53" s="260">
        <f t="shared" si="10"/>
        <v>254.32764029817622</v>
      </c>
      <c r="F53" s="260"/>
      <c r="G53" s="260"/>
      <c r="H53" s="263"/>
      <c r="I53" s="263"/>
      <c r="J53" s="263"/>
      <c r="K53" s="263"/>
      <c r="L53" s="263"/>
      <c r="M53" s="263"/>
      <c r="N53" s="159"/>
      <c r="P53" s="159"/>
      <c r="Q53" s="159"/>
      <c r="R53" s="159"/>
      <c r="S53" s="159"/>
      <c r="T53" s="159"/>
      <c r="U53" s="159"/>
      <c r="V53" s="159"/>
      <c r="W53" s="159"/>
      <c r="X53" s="159"/>
      <c r="Y53" s="159"/>
      <c r="Z53" s="159"/>
      <c r="AA53" s="159"/>
      <c r="AB53" s="159"/>
      <c r="AC53" s="159"/>
      <c r="AD53" s="159"/>
      <c r="AE53" s="159"/>
      <c r="AF53" s="159"/>
      <c r="AG53" s="159"/>
      <c r="AH53" s="159"/>
    </row>
    <row r="54" spans="1:34" s="159" customFormat="1">
      <c r="A54" s="659"/>
      <c r="B54" s="655" t="s">
        <v>477</v>
      </c>
      <c r="C54" s="260">
        <f t="shared" ref="C54:E54" si="11">C290</f>
        <v>0</v>
      </c>
      <c r="D54" s="260">
        <f t="shared" si="11"/>
        <v>0</v>
      </c>
      <c r="E54" s="260">
        <f t="shared" si="11"/>
        <v>0</v>
      </c>
      <c r="F54" s="260"/>
      <c r="G54" s="260"/>
      <c r="H54" s="263"/>
      <c r="I54" s="263"/>
      <c r="J54" s="263"/>
      <c r="K54" s="263"/>
      <c r="L54" s="263"/>
      <c r="M54" s="263"/>
    </row>
    <row r="55" spans="1:34" s="134" customFormat="1" ht="12.75" customHeight="1">
      <c r="A55" s="659"/>
      <c r="B55" s="655" t="s">
        <v>478</v>
      </c>
      <c r="C55" s="260">
        <f t="shared" ref="C55:E55" si="12">C291</f>
        <v>0</v>
      </c>
      <c r="D55" s="260">
        <f t="shared" si="12"/>
        <v>0</v>
      </c>
      <c r="E55" s="260">
        <f t="shared" si="12"/>
        <v>0</v>
      </c>
      <c r="F55" s="260"/>
      <c r="G55" s="260"/>
      <c r="H55" s="263"/>
      <c r="I55" s="263"/>
      <c r="J55" s="263"/>
      <c r="K55" s="263"/>
      <c r="L55" s="263"/>
      <c r="M55" s="263"/>
      <c r="N55" s="159"/>
      <c r="O55" s="159"/>
      <c r="P55" s="159"/>
      <c r="Q55" s="159"/>
      <c r="R55" s="159"/>
      <c r="S55" s="159"/>
      <c r="T55" s="159"/>
      <c r="U55" s="159"/>
      <c r="V55" s="159"/>
      <c r="W55" s="159"/>
      <c r="X55" s="159"/>
      <c r="Y55" s="159"/>
      <c r="Z55" s="159"/>
      <c r="AA55" s="159"/>
      <c r="AB55" s="159"/>
      <c r="AC55" s="159"/>
      <c r="AD55" s="159"/>
      <c r="AE55" s="159"/>
      <c r="AF55" s="159"/>
      <c r="AG55" s="159"/>
      <c r="AH55" s="159"/>
    </row>
    <row r="56" spans="1:34" s="134" customFormat="1">
      <c r="A56" s="659"/>
      <c r="B56" s="655" t="s">
        <v>479</v>
      </c>
      <c r="C56" s="260">
        <f t="shared" ref="C56:E56" si="13">C292</f>
        <v>3127.0662136529249</v>
      </c>
      <c r="D56" s="260">
        <f t="shared" si="13"/>
        <v>1904.5783558413559</v>
      </c>
      <c r="E56" s="260">
        <f t="shared" si="13"/>
        <v>1217.0210801294716</v>
      </c>
      <c r="F56" s="260"/>
      <c r="G56" s="260"/>
      <c r="H56" s="263"/>
      <c r="I56" s="263"/>
      <c r="J56" s="263"/>
      <c r="K56" s="263"/>
      <c r="L56" s="263"/>
      <c r="M56" s="263"/>
      <c r="N56" s="159"/>
      <c r="O56" s="159"/>
      <c r="P56" s="159"/>
      <c r="Q56" s="159"/>
      <c r="R56" s="159"/>
      <c r="S56" s="159"/>
      <c r="T56" s="159"/>
      <c r="U56" s="159"/>
      <c r="V56" s="159"/>
      <c r="W56" s="159"/>
      <c r="X56" s="159"/>
      <c r="Y56" s="159"/>
      <c r="Z56" s="159"/>
      <c r="AA56" s="159"/>
      <c r="AB56" s="159"/>
      <c r="AC56" s="159"/>
      <c r="AD56" s="159"/>
      <c r="AE56" s="159"/>
      <c r="AF56" s="159"/>
      <c r="AG56" s="159"/>
      <c r="AH56" s="159"/>
    </row>
    <row r="57" spans="1:34" s="134" customFormat="1">
      <c r="A57" s="659"/>
      <c r="B57" s="655" t="s">
        <v>480</v>
      </c>
      <c r="C57" s="260">
        <f t="shared" ref="C57:E57" si="14">C293</f>
        <v>8992.3604525403425</v>
      </c>
      <c r="D57" s="260">
        <f t="shared" si="14"/>
        <v>6054.7217098540132</v>
      </c>
      <c r="E57" s="260">
        <f t="shared" si="14"/>
        <v>3845.7503178914726</v>
      </c>
      <c r="F57" s="260"/>
      <c r="G57" s="260"/>
      <c r="H57" s="263"/>
      <c r="I57" s="263"/>
      <c r="J57" s="263"/>
      <c r="K57" s="263"/>
      <c r="L57" s="263"/>
      <c r="M57" s="263"/>
      <c r="N57" s="159"/>
      <c r="O57" s="159"/>
      <c r="P57" s="159"/>
      <c r="Q57" s="159"/>
      <c r="R57" s="159"/>
      <c r="S57" s="159"/>
      <c r="T57" s="159"/>
      <c r="U57" s="159"/>
      <c r="V57" s="159"/>
      <c r="W57" s="159"/>
      <c r="X57" s="159"/>
      <c r="Y57" s="159"/>
      <c r="Z57" s="159"/>
      <c r="AA57" s="159"/>
      <c r="AB57" s="159"/>
      <c r="AC57" s="159"/>
      <c r="AD57" s="159"/>
      <c r="AE57" s="159"/>
      <c r="AF57" s="159"/>
      <c r="AG57" s="159"/>
      <c r="AH57" s="159"/>
    </row>
    <row r="58" spans="1:34" s="159" customFormat="1">
      <c r="B58" s="655" t="s">
        <v>450</v>
      </c>
      <c r="C58" s="260">
        <f t="shared" ref="C58:E58" si="15">C294</f>
        <v>0</v>
      </c>
      <c r="D58" s="260">
        <f t="shared" si="15"/>
        <v>0</v>
      </c>
      <c r="E58" s="260">
        <f t="shared" si="15"/>
        <v>0</v>
      </c>
      <c r="F58" s="260"/>
      <c r="G58" s="260"/>
      <c r="H58" s="263"/>
      <c r="I58" s="263"/>
      <c r="J58" s="263"/>
      <c r="K58" s="263"/>
      <c r="L58" s="263"/>
      <c r="M58" s="263"/>
    </row>
    <row r="59" spans="1:34" s="159" customFormat="1">
      <c r="B59" s="655" t="s">
        <v>451</v>
      </c>
      <c r="C59" s="260">
        <f t="shared" ref="C59:E59" si="16">C295</f>
        <v>0</v>
      </c>
      <c r="D59" s="260">
        <f t="shared" si="16"/>
        <v>0</v>
      </c>
      <c r="E59" s="260">
        <f t="shared" si="16"/>
        <v>0</v>
      </c>
      <c r="F59" s="260"/>
      <c r="G59" s="260"/>
      <c r="H59" s="263"/>
      <c r="I59" s="263"/>
      <c r="J59" s="263"/>
      <c r="K59" s="263"/>
      <c r="L59" s="263"/>
      <c r="M59" s="263"/>
    </row>
    <row r="60" spans="1:34" s="159" customFormat="1">
      <c r="B60" s="655" t="s">
        <v>452</v>
      </c>
      <c r="C60" s="260">
        <f t="shared" ref="C60:E60" si="17">C296</f>
        <v>0</v>
      </c>
      <c r="D60" s="260">
        <f t="shared" si="17"/>
        <v>0</v>
      </c>
      <c r="E60" s="260">
        <f t="shared" si="17"/>
        <v>0</v>
      </c>
      <c r="F60" s="260"/>
      <c r="G60" s="260"/>
      <c r="H60" s="263"/>
      <c r="I60" s="263"/>
      <c r="J60" s="263"/>
      <c r="K60" s="263"/>
      <c r="L60" s="263"/>
      <c r="M60" s="263"/>
    </row>
    <row r="61" spans="1:34" s="159" customFormat="1">
      <c r="B61" s="655" t="s">
        <v>453</v>
      </c>
      <c r="C61" s="260">
        <f t="shared" ref="C61:E61" si="18">C297</f>
        <v>0</v>
      </c>
      <c r="D61" s="260">
        <f t="shared" si="18"/>
        <v>0</v>
      </c>
      <c r="E61" s="260">
        <f t="shared" si="18"/>
        <v>0</v>
      </c>
      <c r="F61" s="260"/>
      <c r="G61" s="260"/>
      <c r="H61" s="263"/>
      <c r="I61" s="263"/>
      <c r="J61" s="263"/>
      <c r="K61" s="263"/>
      <c r="L61" s="263"/>
      <c r="M61" s="263"/>
    </row>
    <row r="62" spans="1:34" s="159" customFormat="1">
      <c r="B62" s="655" t="s">
        <v>454</v>
      </c>
      <c r="C62" s="260">
        <f t="shared" ref="C62:E62" si="19">C298</f>
        <v>0</v>
      </c>
      <c r="D62" s="260">
        <f t="shared" si="19"/>
        <v>0</v>
      </c>
      <c r="E62" s="260">
        <f t="shared" si="19"/>
        <v>0</v>
      </c>
      <c r="F62" s="260"/>
      <c r="G62" s="260"/>
      <c r="H62" s="263"/>
      <c r="I62" s="263"/>
      <c r="J62" s="263"/>
      <c r="K62" s="263"/>
      <c r="L62" s="263"/>
      <c r="M62" s="263"/>
    </row>
    <row r="63" spans="1:34" s="159" customFormat="1">
      <c r="B63" s="655" t="s">
        <v>455</v>
      </c>
      <c r="C63" s="260">
        <f t="shared" ref="C63:E63" si="20">C299</f>
        <v>0</v>
      </c>
      <c r="D63" s="260">
        <f t="shared" si="20"/>
        <v>0</v>
      </c>
      <c r="E63" s="260">
        <f t="shared" si="20"/>
        <v>0</v>
      </c>
      <c r="F63" s="260"/>
      <c r="G63" s="260"/>
      <c r="H63" s="263"/>
      <c r="I63" s="263"/>
      <c r="J63" s="263"/>
      <c r="K63" s="263"/>
      <c r="L63" s="263"/>
      <c r="M63" s="263"/>
    </row>
    <row r="64" spans="1:34" s="159" customFormat="1">
      <c r="B64" s="655" t="s">
        <v>456</v>
      </c>
      <c r="C64" s="260">
        <f t="shared" ref="C64:E64" si="21">C300</f>
        <v>0</v>
      </c>
      <c r="D64" s="260">
        <f t="shared" si="21"/>
        <v>0</v>
      </c>
      <c r="E64" s="260">
        <f t="shared" si="21"/>
        <v>0</v>
      </c>
      <c r="F64" s="260"/>
      <c r="G64" s="260"/>
      <c r="H64" s="263"/>
      <c r="I64" s="263"/>
      <c r="J64" s="263"/>
      <c r="K64" s="263"/>
      <c r="L64" s="263"/>
      <c r="M64" s="263"/>
    </row>
    <row r="65" spans="2:13" s="159" customFormat="1">
      <c r="B65" s="655" t="s">
        <v>457</v>
      </c>
      <c r="C65" s="260">
        <f t="shared" ref="C65:E65" si="22">C301</f>
        <v>0</v>
      </c>
      <c r="D65" s="260">
        <f t="shared" si="22"/>
        <v>0</v>
      </c>
      <c r="E65" s="260">
        <f t="shared" si="22"/>
        <v>0</v>
      </c>
      <c r="F65" s="260"/>
      <c r="G65" s="260"/>
      <c r="H65" s="263"/>
      <c r="I65" s="263"/>
      <c r="J65" s="263"/>
      <c r="K65" s="263"/>
      <c r="L65" s="263"/>
      <c r="M65" s="263"/>
    </row>
    <row r="66" spans="2:13" s="159" customFormat="1">
      <c r="B66" s="655" t="s">
        <v>458</v>
      </c>
      <c r="C66" s="260">
        <f t="shared" ref="C66:E66" si="23">C302</f>
        <v>0</v>
      </c>
      <c r="D66" s="260">
        <f t="shared" si="23"/>
        <v>0</v>
      </c>
      <c r="E66" s="260">
        <f t="shared" si="23"/>
        <v>0</v>
      </c>
      <c r="F66" s="260"/>
      <c r="G66" s="260"/>
      <c r="H66" s="263"/>
      <c r="I66" s="263"/>
      <c r="J66" s="263"/>
      <c r="K66" s="263"/>
      <c r="L66" s="263"/>
      <c r="M66" s="263"/>
    </row>
    <row r="67" spans="2:13" s="159" customFormat="1">
      <c r="B67" s="655" t="s">
        <v>459</v>
      </c>
      <c r="C67" s="260">
        <f t="shared" ref="C67:E67" si="24">C303</f>
        <v>0</v>
      </c>
      <c r="D67" s="260">
        <f t="shared" si="24"/>
        <v>0</v>
      </c>
      <c r="E67" s="260">
        <f t="shared" si="24"/>
        <v>0</v>
      </c>
      <c r="F67" s="260"/>
      <c r="G67" s="260"/>
      <c r="H67" s="263"/>
      <c r="I67" s="263"/>
      <c r="J67" s="263"/>
      <c r="K67" s="263"/>
      <c r="L67" s="263"/>
      <c r="M67" s="263"/>
    </row>
    <row r="68" spans="2:13" s="159" customFormat="1">
      <c r="B68" s="655" t="s">
        <v>460</v>
      </c>
      <c r="C68" s="260">
        <f t="shared" ref="C68:E68" si="25">C304</f>
        <v>0</v>
      </c>
      <c r="D68" s="260">
        <f t="shared" si="25"/>
        <v>15451.219512195123</v>
      </c>
      <c r="E68" s="260">
        <f t="shared" si="25"/>
        <v>8000</v>
      </c>
      <c r="F68" s="260"/>
      <c r="G68" s="260"/>
      <c r="H68" s="263"/>
      <c r="I68" s="263"/>
      <c r="J68" s="263"/>
      <c r="K68" s="263"/>
      <c r="L68" s="263"/>
      <c r="M68" s="263"/>
    </row>
    <row r="69" spans="2:13" s="159" customFormat="1">
      <c r="B69" s="655" t="s">
        <v>461</v>
      </c>
      <c r="C69" s="260">
        <f t="shared" ref="C69:E69" si="26">C305</f>
        <v>0</v>
      </c>
      <c r="D69" s="260">
        <f t="shared" si="26"/>
        <v>0</v>
      </c>
      <c r="E69" s="260">
        <f t="shared" si="26"/>
        <v>0</v>
      </c>
      <c r="F69" s="260"/>
      <c r="G69" s="260"/>
      <c r="H69" s="263"/>
      <c r="I69" s="263"/>
      <c r="J69" s="263"/>
      <c r="K69" s="263"/>
      <c r="L69" s="263"/>
      <c r="M69" s="263"/>
    </row>
    <row r="70" spans="2:13" s="159" customFormat="1">
      <c r="B70" s="655" t="s">
        <v>462</v>
      </c>
      <c r="C70" s="260">
        <f t="shared" ref="C70:E70" si="27">C306</f>
        <v>0</v>
      </c>
      <c r="D70" s="260">
        <f t="shared" si="27"/>
        <v>0</v>
      </c>
      <c r="E70" s="260">
        <f t="shared" si="27"/>
        <v>0</v>
      </c>
      <c r="F70" s="260"/>
      <c r="G70" s="260"/>
      <c r="H70" s="263"/>
      <c r="I70" s="263"/>
      <c r="J70" s="263"/>
      <c r="K70" s="263"/>
      <c r="L70" s="263"/>
      <c r="M70" s="263"/>
    </row>
    <row r="71" spans="2:13" s="159" customFormat="1">
      <c r="B71" s="655" t="s">
        <v>463</v>
      </c>
      <c r="C71" s="260">
        <f t="shared" ref="C71:E71" si="28">C307</f>
        <v>0</v>
      </c>
      <c r="D71" s="260">
        <f t="shared" si="28"/>
        <v>0</v>
      </c>
      <c r="E71" s="260">
        <f t="shared" si="28"/>
        <v>0</v>
      </c>
      <c r="F71" s="260"/>
      <c r="G71" s="260"/>
      <c r="H71" s="263"/>
      <c r="I71" s="263"/>
      <c r="J71" s="263"/>
      <c r="K71" s="263"/>
      <c r="L71" s="263"/>
      <c r="M71" s="263"/>
    </row>
    <row r="72" spans="2:13" s="159" customFormat="1">
      <c r="B72" s="655" t="s">
        <v>521</v>
      </c>
      <c r="C72" s="260">
        <f t="shared" ref="C72:E72" si="29">C308</f>
        <v>0</v>
      </c>
      <c r="D72" s="260">
        <f t="shared" si="29"/>
        <v>0</v>
      </c>
      <c r="E72" s="260">
        <f t="shared" si="29"/>
        <v>0</v>
      </c>
      <c r="F72" s="260"/>
      <c r="G72" s="260"/>
      <c r="H72" s="263"/>
      <c r="I72" s="263"/>
      <c r="J72" s="263"/>
      <c r="K72" s="263"/>
      <c r="L72" s="263"/>
      <c r="M72" s="263"/>
    </row>
    <row r="73" spans="2:13" s="159" customFormat="1">
      <c r="B73" s="655" t="s">
        <v>518</v>
      </c>
      <c r="C73" s="260">
        <f t="shared" ref="C73:E73" si="30">C309</f>
        <v>0</v>
      </c>
      <c r="D73" s="260">
        <f t="shared" si="30"/>
        <v>0</v>
      </c>
      <c r="E73" s="260">
        <f t="shared" si="30"/>
        <v>0</v>
      </c>
      <c r="F73" s="260"/>
      <c r="G73" s="260"/>
      <c r="H73" s="263"/>
      <c r="I73" s="263"/>
      <c r="J73" s="263"/>
      <c r="K73" s="263"/>
      <c r="L73" s="263"/>
      <c r="M73" s="263"/>
    </row>
    <row r="74" spans="2:13" s="159" customFormat="1">
      <c r="B74" s="655" t="s">
        <v>519</v>
      </c>
      <c r="C74" s="260">
        <f t="shared" ref="C74:E74" si="31">C310</f>
        <v>0</v>
      </c>
      <c r="D74" s="260">
        <f t="shared" si="31"/>
        <v>0</v>
      </c>
      <c r="E74" s="260">
        <f t="shared" si="31"/>
        <v>0</v>
      </c>
      <c r="F74" s="260"/>
      <c r="G74" s="260"/>
      <c r="H74" s="263"/>
      <c r="I74" s="263"/>
      <c r="J74" s="263"/>
      <c r="K74" s="263"/>
      <c r="L74" s="263"/>
      <c r="M74" s="263"/>
    </row>
    <row r="75" spans="2:13" s="159" customFormat="1">
      <c r="B75" s="655" t="s">
        <v>520</v>
      </c>
      <c r="C75" s="260">
        <f t="shared" ref="C75:E75" si="32">C311</f>
        <v>0</v>
      </c>
      <c r="D75" s="260">
        <f t="shared" si="32"/>
        <v>0</v>
      </c>
      <c r="E75" s="260">
        <f t="shared" si="32"/>
        <v>0</v>
      </c>
      <c r="F75" s="260"/>
      <c r="G75" s="260"/>
      <c r="H75" s="263"/>
      <c r="I75" s="263"/>
      <c r="J75" s="263"/>
      <c r="K75" s="263"/>
      <c r="L75" s="263"/>
      <c r="M75" s="263"/>
    </row>
    <row r="76" spans="2:13" s="159" customFormat="1">
      <c r="B76" s="655" t="s">
        <v>464</v>
      </c>
      <c r="C76" s="260">
        <f t="shared" ref="C76:E76" si="33">C312</f>
        <v>0</v>
      </c>
      <c r="D76" s="260">
        <f t="shared" si="33"/>
        <v>0</v>
      </c>
      <c r="E76" s="260">
        <f t="shared" si="33"/>
        <v>0</v>
      </c>
      <c r="F76" s="260"/>
      <c r="G76" s="260"/>
      <c r="H76" s="263"/>
      <c r="I76" s="263"/>
      <c r="J76" s="263"/>
      <c r="K76" s="263"/>
      <c r="L76" s="263"/>
      <c r="M76" s="263"/>
    </row>
    <row r="77" spans="2:13" s="159" customFormat="1">
      <c r="B77" s="655" t="s">
        <v>465</v>
      </c>
      <c r="C77" s="260">
        <f t="shared" ref="C77:E77" si="34">C313</f>
        <v>0</v>
      </c>
      <c r="D77" s="260">
        <f t="shared" si="34"/>
        <v>0</v>
      </c>
      <c r="E77" s="260">
        <f t="shared" si="34"/>
        <v>0</v>
      </c>
      <c r="F77" s="260"/>
      <c r="G77" s="260"/>
      <c r="H77" s="263"/>
      <c r="I77" s="263"/>
      <c r="J77" s="263"/>
      <c r="K77" s="263"/>
      <c r="L77" s="263"/>
      <c r="M77" s="263"/>
    </row>
    <row r="78" spans="2:13" s="159" customFormat="1">
      <c r="B78" s="655" t="s">
        <v>466</v>
      </c>
      <c r="C78" s="260">
        <f t="shared" ref="C78:E78" si="35">C314</f>
        <v>0</v>
      </c>
      <c r="D78" s="260">
        <f t="shared" si="35"/>
        <v>0</v>
      </c>
      <c r="E78" s="260">
        <f t="shared" si="35"/>
        <v>0</v>
      </c>
      <c r="F78" s="260"/>
      <c r="G78" s="260"/>
      <c r="H78" s="263"/>
      <c r="I78" s="263"/>
      <c r="J78" s="263"/>
      <c r="K78" s="263"/>
      <c r="L78" s="263"/>
      <c r="M78" s="263"/>
    </row>
    <row r="79" spans="2:13" s="159" customFormat="1">
      <c r="B79" s="655" t="s">
        <v>467</v>
      </c>
      <c r="C79" s="260">
        <f t="shared" ref="C79:E79" si="36">C315</f>
        <v>0</v>
      </c>
      <c r="D79" s="260">
        <f t="shared" si="36"/>
        <v>0</v>
      </c>
      <c r="E79" s="260">
        <f t="shared" si="36"/>
        <v>0</v>
      </c>
      <c r="F79" s="260"/>
      <c r="G79" s="260"/>
      <c r="H79" s="263"/>
      <c r="I79" s="263"/>
      <c r="J79" s="263"/>
      <c r="K79" s="263"/>
      <c r="L79" s="263"/>
      <c r="M79" s="263"/>
    </row>
    <row r="80" spans="2:13" s="159" customFormat="1">
      <c r="B80" s="655" t="s">
        <v>468</v>
      </c>
      <c r="C80" s="260">
        <f t="shared" ref="C80:E80" si="37">C316</f>
        <v>0</v>
      </c>
      <c r="D80" s="260">
        <f t="shared" si="37"/>
        <v>0</v>
      </c>
      <c r="E80" s="260">
        <f t="shared" si="37"/>
        <v>0</v>
      </c>
      <c r="F80" s="260"/>
      <c r="G80" s="260"/>
      <c r="H80" s="263"/>
      <c r="I80" s="263"/>
      <c r="J80" s="263"/>
      <c r="K80" s="263"/>
      <c r="L80" s="263"/>
      <c r="M80" s="263"/>
    </row>
    <row r="81" spans="1:34" s="159" customFormat="1">
      <c r="A81" s="659"/>
      <c r="B81" s="647" t="s">
        <v>431</v>
      </c>
      <c r="C81" s="261">
        <f t="shared" ref="C81:E81" si="38">C317</f>
        <v>0</v>
      </c>
      <c r="D81" s="261">
        <f t="shared" si="38"/>
        <v>0</v>
      </c>
      <c r="E81" s="261">
        <f t="shared" si="38"/>
        <v>0</v>
      </c>
      <c r="F81" s="261"/>
      <c r="G81" s="261"/>
      <c r="H81" s="262"/>
      <c r="I81" s="262"/>
      <c r="J81" s="262"/>
      <c r="K81" s="262"/>
      <c r="L81" s="262"/>
      <c r="M81" s="262"/>
    </row>
    <row r="82" spans="1:34" s="134" customFormat="1">
      <c r="A82" s="659"/>
      <c r="B82" s="659"/>
      <c r="C82" s="2"/>
      <c r="D82" s="2"/>
      <c r="E82" s="2"/>
      <c r="F82" s="2"/>
      <c r="G82" s="2"/>
      <c r="H82" s="2"/>
      <c r="I82" s="2"/>
      <c r="J82" s="2"/>
      <c r="K82" s="2"/>
      <c r="L82" s="2"/>
      <c r="M82" s="2"/>
      <c r="N82" s="159"/>
      <c r="O82" s="159"/>
      <c r="P82" s="159"/>
      <c r="Q82" s="159"/>
      <c r="R82" s="159"/>
      <c r="S82" s="159"/>
      <c r="T82" s="159"/>
      <c r="U82" s="159"/>
      <c r="V82" s="159"/>
      <c r="W82" s="159"/>
      <c r="X82" s="159"/>
      <c r="Y82" s="159"/>
      <c r="Z82" s="159"/>
      <c r="AA82" s="159"/>
      <c r="AB82" s="159"/>
      <c r="AC82" s="159"/>
      <c r="AD82" s="159"/>
      <c r="AE82" s="159"/>
      <c r="AF82" s="159"/>
      <c r="AG82" s="159"/>
      <c r="AH82" s="159"/>
    </row>
    <row r="83" spans="1:34" s="134" customFormat="1" ht="15.6">
      <c r="B83" s="659" t="s">
        <v>501</v>
      </c>
      <c r="D83" s="321"/>
      <c r="F83" s="159"/>
      <c r="G83" s="159"/>
      <c r="J83" s="358" t="str">
        <f>B83</f>
        <v>Sales ($M) - China-Telecom</v>
      </c>
      <c r="K83" s="532"/>
      <c r="L83" s="532"/>
      <c r="M83" s="532"/>
      <c r="N83" s="159"/>
      <c r="O83" s="159"/>
      <c r="P83" s="159"/>
      <c r="Q83" s="159"/>
      <c r="R83" s="159"/>
      <c r="S83" s="159"/>
      <c r="T83" s="159"/>
      <c r="U83" s="159"/>
      <c r="V83" s="159"/>
      <c r="W83" s="159"/>
      <c r="X83" s="159"/>
      <c r="Y83" s="159"/>
      <c r="Z83" s="159"/>
      <c r="AA83" s="159"/>
      <c r="AB83" s="159"/>
      <c r="AC83" s="159"/>
      <c r="AD83" s="159"/>
      <c r="AE83" s="159"/>
      <c r="AF83" s="159"/>
      <c r="AG83" s="159"/>
      <c r="AH83" s="159"/>
    </row>
    <row r="84" spans="1:34" s="134" customFormat="1">
      <c r="A84" s="659"/>
      <c r="B84" s="644" t="s">
        <v>10</v>
      </c>
      <c r="C84" s="128">
        <v>2016</v>
      </c>
      <c r="D84" s="128">
        <v>2017</v>
      </c>
      <c r="E84" s="128">
        <v>2018</v>
      </c>
      <c r="F84" s="128">
        <v>2019</v>
      </c>
      <c r="G84" s="128">
        <v>2020</v>
      </c>
      <c r="H84" s="128">
        <v>2021</v>
      </c>
      <c r="I84" s="128">
        <v>2022</v>
      </c>
      <c r="J84" s="128">
        <v>2023</v>
      </c>
      <c r="K84" s="128">
        <v>2024</v>
      </c>
      <c r="L84" s="128">
        <v>2025</v>
      </c>
      <c r="M84" s="128">
        <v>2026</v>
      </c>
      <c r="N84" s="159"/>
      <c r="O84" s="159"/>
      <c r="P84" s="159"/>
      <c r="Q84" s="159"/>
      <c r="R84" s="159"/>
      <c r="S84" s="159"/>
      <c r="T84" s="159"/>
      <c r="U84" s="159"/>
      <c r="V84" s="159"/>
      <c r="W84" s="159"/>
      <c r="X84" s="159"/>
      <c r="Y84" s="159"/>
      <c r="Z84" s="159"/>
      <c r="AA84" s="159"/>
      <c r="AB84" s="159"/>
      <c r="AC84" s="159"/>
      <c r="AD84" s="159"/>
      <c r="AE84" s="159"/>
      <c r="AF84" s="159"/>
      <c r="AG84" s="159"/>
      <c r="AH84" s="159"/>
    </row>
    <row r="85" spans="1:34" s="134" customFormat="1">
      <c r="A85" s="659"/>
      <c r="B85" s="647" t="s">
        <v>470</v>
      </c>
      <c r="C85" s="260">
        <f t="shared" ref="C85:E85" si="39">C47*C8/10^6</f>
        <v>13.637255844194311</v>
      </c>
      <c r="D85" s="260">
        <f t="shared" si="39"/>
        <v>8.4100882602868889</v>
      </c>
      <c r="E85" s="260">
        <f t="shared" si="39"/>
        <v>11.521831505999998</v>
      </c>
      <c r="F85" s="260"/>
      <c r="G85" s="260"/>
      <c r="H85" s="260"/>
      <c r="I85" s="260"/>
      <c r="J85" s="260"/>
      <c r="K85" s="260"/>
      <c r="L85" s="260"/>
      <c r="M85" s="260"/>
      <c r="N85" s="159"/>
      <c r="O85" s="159"/>
      <c r="P85" s="159"/>
      <c r="Q85" s="159"/>
      <c r="R85" s="159"/>
      <c r="S85" s="159"/>
      <c r="T85" s="159"/>
      <c r="U85" s="159"/>
      <c r="V85" s="159"/>
      <c r="W85" s="159"/>
      <c r="X85" s="159"/>
      <c r="Y85" s="159"/>
      <c r="Z85" s="159"/>
      <c r="AA85" s="159"/>
      <c r="AB85" s="159"/>
      <c r="AC85" s="159"/>
      <c r="AD85" s="159"/>
      <c r="AE85" s="159"/>
      <c r="AF85" s="159"/>
    </row>
    <row r="86" spans="1:34" s="134" customFormat="1">
      <c r="A86" s="659"/>
      <c r="B86" s="647" t="s">
        <v>471</v>
      </c>
      <c r="C86" s="260">
        <f t="shared" ref="C86:E86" si="40">C48*C9/10^6</f>
        <v>42.118850210190651</v>
      </c>
      <c r="D86" s="260">
        <f t="shared" si="40"/>
        <v>31.176247699399418</v>
      </c>
      <c r="E86" s="260">
        <f t="shared" si="40"/>
        <v>37.991236213601837</v>
      </c>
      <c r="F86" s="260"/>
      <c r="G86" s="260"/>
      <c r="H86" s="260"/>
      <c r="I86" s="260"/>
      <c r="J86" s="260"/>
      <c r="K86" s="260"/>
      <c r="L86" s="260"/>
      <c r="M86" s="260"/>
      <c r="N86" s="159"/>
      <c r="O86" s="159"/>
      <c r="AB86" s="159"/>
      <c r="AC86" s="159"/>
      <c r="AD86" s="159"/>
      <c r="AE86" s="159"/>
      <c r="AF86" s="159"/>
    </row>
    <row r="87" spans="1:34" s="159" customFormat="1">
      <c r="A87" s="659"/>
      <c r="B87" s="647" t="s">
        <v>472</v>
      </c>
      <c r="C87" s="260">
        <f t="shared" ref="C87:E87" si="41">C49*C10/10^6</f>
        <v>3.1124714999999997E-2</v>
      </c>
      <c r="D87" s="260">
        <f t="shared" si="41"/>
        <v>0.11884942244519889</v>
      </c>
      <c r="E87" s="260">
        <f t="shared" si="41"/>
        <v>0.29799836657999995</v>
      </c>
      <c r="F87" s="260"/>
      <c r="G87" s="260"/>
      <c r="H87" s="260"/>
      <c r="I87" s="260"/>
      <c r="J87" s="260"/>
      <c r="K87" s="260"/>
      <c r="L87" s="260"/>
      <c r="M87" s="260"/>
    </row>
    <row r="88" spans="1:34" s="134" customFormat="1">
      <c r="A88" s="659"/>
      <c r="B88" s="647" t="s">
        <v>473</v>
      </c>
      <c r="C88" s="260">
        <f t="shared" ref="C88:E88" si="42">C50*C11/10^6</f>
        <v>0</v>
      </c>
      <c r="D88" s="260">
        <f t="shared" si="42"/>
        <v>0</v>
      </c>
      <c r="E88" s="260">
        <f t="shared" si="42"/>
        <v>0</v>
      </c>
      <c r="F88" s="260"/>
      <c r="G88" s="260"/>
      <c r="H88" s="260"/>
      <c r="I88" s="260"/>
      <c r="J88" s="260"/>
      <c r="K88" s="260"/>
      <c r="L88" s="260"/>
      <c r="M88" s="260"/>
      <c r="N88" s="159"/>
      <c r="AB88" s="159"/>
      <c r="AC88" s="159"/>
      <c r="AD88" s="159"/>
      <c r="AE88" s="159"/>
      <c r="AF88" s="159"/>
    </row>
    <row r="89" spans="1:34" s="159" customFormat="1" ht="14.55" customHeight="1">
      <c r="A89" s="659"/>
      <c r="B89" s="647" t="s">
        <v>474</v>
      </c>
      <c r="C89" s="260">
        <f t="shared" ref="C89:E89" si="43">C51*C12/10^6</f>
        <v>0</v>
      </c>
      <c r="D89" s="260">
        <f t="shared" si="43"/>
        <v>0</v>
      </c>
      <c r="E89" s="260">
        <f t="shared" si="43"/>
        <v>0</v>
      </c>
      <c r="F89" s="260"/>
      <c r="G89" s="260"/>
      <c r="H89" s="260"/>
      <c r="I89" s="260"/>
      <c r="J89" s="260"/>
      <c r="K89" s="260"/>
      <c r="L89" s="260"/>
      <c r="M89" s="260"/>
    </row>
    <row r="90" spans="1:34" s="159" customFormat="1">
      <c r="A90" s="659"/>
      <c r="B90" s="657" t="s">
        <v>475</v>
      </c>
      <c r="C90" s="260">
        <f t="shared" ref="C90:E90" si="44">C52*C13/10^6</f>
        <v>0</v>
      </c>
      <c r="D90" s="260">
        <f t="shared" si="44"/>
        <v>0</v>
      </c>
      <c r="E90" s="260">
        <f t="shared" si="44"/>
        <v>0</v>
      </c>
      <c r="F90" s="260"/>
      <c r="G90" s="260"/>
      <c r="H90" s="260"/>
      <c r="I90" s="260"/>
      <c r="J90" s="260"/>
      <c r="K90" s="260"/>
      <c r="L90" s="260"/>
      <c r="M90" s="260"/>
    </row>
    <row r="91" spans="1:34" s="134" customFormat="1">
      <c r="A91" s="659"/>
      <c r="B91" s="655" t="s">
        <v>476</v>
      </c>
      <c r="C91" s="260">
        <f t="shared" ref="C91:E91" si="45">C53*C14/10^6</f>
        <v>1.1852991900000003</v>
      </c>
      <c r="D91" s="260">
        <f t="shared" si="45"/>
        <v>0.56410665000000015</v>
      </c>
      <c r="E91" s="260">
        <f t="shared" si="45"/>
        <v>0.63520075395358355</v>
      </c>
      <c r="F91" s="260"/>
      <c r="G91" s="260"/>
      <c r="H91" s="260"/>
      <c r="I91" s="260"/>
      <c r="J91" s="260"/>
      <c r="K91" s="260"/>
      <c r="L91" s="260"/>
      <c r="M91" s="260"/>
      <c r="N91" s="159"/>
      <c r="AB91" s="159"/>
      <c r="AC91" s="159"/>
      <c r="AD91" s="159"/>
      <c r="AE91" s="159"/>
      <c r="AF91" s="159"/>
    </row>
    <row r="92" spans="1:34" s="134" customFormat="1">
      <c r="A92" s="659"/>
      <c r="B92" s="655" t="s">
        <v>477</v>
      </c>
      <c r="C92" s="260">
        <f t="shared" ref="C92:E92" si="46">C54*C15/10^6</f>
        <v>0</v>
      </c>
      <c r="D92" s="260">
        <f t="shared" si="46"/>
        <v>0</v>
      </c>
      <c r="E92" s="260">
        <f t="shared" si="46"/>
        <v>0</v>
      </c>
      <c r="F92" s="260"/>
      <c r="G92" s="260"/>
      <c r="H92" s="260"/>
      <c r="I92" s="260"/>
      <c r="J92" s="260"/>
      <c r="K92" s="260"/>
      <c r="L92" s="260"/>
      <c r="M92" s="260"/>
      <c r="N92" s="159"/>
      <c r="AB92" s="159"/>
      <c r="AC92" s="159"/>
      <c r="AD92" s="159"/>
      <c r="AE92" s="159"/>
      <c r="AF92" s="159"/>
    </row>
    <row r="93" spans="1:34" s="134" customFormat="1" ht="12.75" customHeight="1">
      <c r="A93" s="659"/>
      <c r="B93" s="655" t="s">
        <v>478</v>
      </c>
      <c r="C93" s="260">
        <f t="shared" ref="C93:E93" si="47">C55*C16/10^6</f>
        <v>0</v>
      </c>
      <c r="D93" s="260">
        <f t="shared" si="47"/>
        <v>0</v>
      </c>
      <c r="E93" s="260">
        <f t="shared" si="47"/>
        <v>0</v>
      </c>
      <c r="F93" s="260"/>
      <c r="G93" s="260"/>
      <c r="H93" s="260"/>
      <c r="I93" s="260"/>
      <c r="J93" s="260"/>
      <c r="K93" s="260"/>
      <c r="L93" s="260"/>
      <c r="M93" s="260"/>
      <c r="N93" s="159"/>
      <c r="AB93" s="159"/>
      <c r="AC93" s="159"/>
      <c r="AD93" s="159"/>
      <c r="AE93" s="159"/>
      <c r="AF93" s="159"/>
    </row>
    <row r="94" spans="1:34" s="134" customFormat="1">
      <c r="A94" s="659"/>
      <c r="B94" s="655" t="s">
        <v>479</v>
      </c>
      <c r="C94" s="260">
        <f t="shared" ref="C94:E94" si="48">C56*C17/10^6</f>
        <v>275.51654796896685</v>
      </c>
      <c r="D94" s="260">
        <f t="shared" si="48"/>
        <v>169.4880660164346</v>
      </c>
      <c r="E94" s="260">
        <f t="shared" si="48"/>
        <v>112.88130244817243</v>
      </c>
      <c r="F94" s="260"/>
      <c r="G94" s="260"/>
      <c r="H94" s="260"/>
      <c r="I94" s="260"/>
      <c r="J94" s="260"/>
      <c r="K94" s="260"/>
      <c r="L94" s="260"/>
      <c r="M94" s="260"/>
      <c r="N94" s="159"/>
      <c r="AB94" s="159"/>
      <c r="AC94" s="159"/>
      <c r="AD94" s="159"/>
      <c r="AE94" s="159"/>
      <c r="AF94" s="159"/>
    </row>
    <row r="95" spans="1:34" s="134" customFormat="1">
      <c r="A95" s="659"/>
      <c r="B95" s="655" t="s">
        <v>480</v>
      </c>
      <c r="C95" s="260">
        <f t="shared" ref="C95:E95" si="49">C57*C18/10^6</f>
        <v>11.80027895800878</v>
      </c>
      <c r="D95" s="260">
        <f t="shared" si="49"/>
        <v>11.941267469495122</v>
      </c>
      <c r="E95" s="260">
        <f t="shared" si="49"/>
        <v>8.0791522678264069</v>
      </c>
      <c r="F95" s="260"/>
      <c r="G95" s="260"/>
      <c r="H95" s="260"/>
      <c r="I95" s="260"/>
      <c r="J95" s="260"/>
      <c r="K95" s="260"/>
      <c r="L95" s="260"/>
      <c r="M95" s="260"/>
      <c r="N95" s="159"/>
      <c r="AB95" s="159"/>
      <c r="AC95" s="159"/>
      <c r="AD95" s="159"/>
      <c r="AE95" s="159"/>
      <c r="AF95" s="159"/>
    </row>
    <row r="96" spans="1:34" s="159" customFormat="1">
      <c r="B96" s="655" t="s">
        <v>450</v>
      </c>
      <c r="C96" s="260">
        <f t="shared" ref="C96:E96" si="50">C58*C19/10^6</f>
        <v>0</v>
      </c>
      <c r="D96" s="260">
        <f t="shared" si="50"/>
        <v>0</v>
      </c>
      <c r="E96" s="260">
        <f t="shared" si="50"/>
        <v>0</v>
      </c>
      <c r="F96" s="260"/>
      <c r="G96" s="260"/>
      <c r="H96" s="260"/>
      <c r="I96" s="260"/>
      <c r="J96" s="260"/>
      <c r="K96" s="260"/>
      <c r="L96" s="260"/>
      <c r="M96" s="260"/>
    </row>
    <row r="97" spans="2:13" s="159" customFormat="1">
      <c r="B97" s="655" t="s">
        <v>451</v>
      </c>
      <c r="C97" s="260">
        <f t="shared" ref="C97:E97" si="51">C59*C20/10^6</f>
        <v>0</v>
      </c>
      <c r="D97" s="260">
        <f t="shared" si="51"/>
        <v>0</v>
      </c>
      <c r="E97" s="260">
        <f t="shared" si="51"/>
        <v>0</v>
      </c>
      <c r="F97" s="260"/>
      <c r="G97" s="260"/>
      <c r="H97" s="260"/>
      <c r="I97" s="260"/>
      <c r="J97" s="260"/>
      <c r="K97" s="260"/>
      <c r="L97" s="260"/>
      <c r="M97" s="260"/>
    </row>
    <row r="98" spans="2:13" s="159" customFormat="1">
      <c r="B98" s="655" t="s">
        <v>452</v>
      </c>
      <c r="C98" s="260">
        <f t="shared" ref="C98:E98" si="52">C60*C21/10^6</f>
        <v>0</v>
      </c>
      <c r="D98" s="260">
        <f t="shared" si="52"/>
        <v>0</v>
      </c>
      <c r="E98" s="260">
        <f t="shared" si="52"/>
        <v>0</v>
      </c>
      <c r="F98" s="260"/>
      <c r="G98" s="260"/>
      <c r="H98" s="260"/>
      <c r="I98" s="260"/>
      <c r="J98" s="260"/>
      <c r="K98" s="260"/>
      <c r="L98" s="260"/>
      <c r="M98" s="260"/>
    </row>
    <row r="99" spans="2:13" s="159" customFormat="1">
      <c r="B99" s="655" t="s">
        <v>453</v>
      </c>
      <c r="C99" s="260">
        <f t="shared" ref="C99:E99" si="53">C61*C22/10^6</f>
        <v>0</v>
      </c>
      <c r="D99" s="260">
        <f t="shared" si="53"/>
        <v>0</v>
      </c>
      <c r="E99" s="260">
        <f t="shared" si="53"/>
        <v>0</v>
      </c>
      <c r="F99" s="260"/>
      <c r="G99" s="260"/>
      <c r="H99" s="260"/>
      <c r="I99" s="260"/>
      <c r="J99" s="260"/>
      <c r="K99" s="260"/>
      <c r="L99" s="260"/>
      <c r="M99" s="260"/>
    </row>
    <row r="100" spans="2:13" s="159" customFormat="1">
      <c r="B100" s="655" t="s">
        <v>454</v>
      </c>
      <c r="C100" s="260">
        <f t="shared" ref="C100:E100" si="54">C62*C23/10^6</f>
        <v>0</v>
      </c>
      <c r="D100" s="260">
        <f t="shared" si="54"/>
        <v>0</v>
      </c>
      <c r="E100" s="260">
        <f t="shared" si="54"/>
        <v>0</v>
      </c>
      <c r="F100" s="260"/>
      <c r="G100" s="260"/>
      <c r="H100" s="260"/>
      <c r="I100" s="260"/>
      <c r="J100" s="260"/>
      <c r="K100" s="260"/>
      <c r="L100" s="260"/>
      <c r="M100" s="260"/>
    </row>
    <row r="101" spans="2:13" s="159" customFormat="1">
      <c r="B101" s="655" t="s">
        <v>455</v>
      </c>
      <c r="C101" s="260">
        <f t="shared" ref="C101:E101" si="55">C63*C24/10^6</f>
        <v>0</v>
      </c>
      <c r="D101" s="260">
        <f t="shared" si="55"/>
        <v>0</v>
      </c>
      <c r="E101" s="260">
        <f t="shared" si="55"/>
        <v>0</v>
      </c>
      <c r="F101" s="260"/>
      <c r="G101" s="260"/>
      <c r="H101" s="260"/>
      <c r="I101" s="260"/>
      <c r="J101" s="260"/>
      <c r="K101" s="260"/>
      <c r="L101" s="260"/>
      <c r="M101" s="260"/>
    </row>
    <row r="102" spans="2:13" s="159" customFormat="1">
      <c r="B102" s="655" t="s">
        <v>456</v>
      </c>
      <c r="C102" s="260">
        <f t="shared" ref="C102:E102" si="56">C64*C25/10^6</f>
        <v>0</v>
      </c>
      <c r="D102" s="260">
        <f t="shared" si="56"/>
        <v>0</v>
      </c>
      <c r="E102" s="260">
        <f t="shared" si="56"/>
        <v>0</v>
      </c>
      <c r="F102" s="260"/>
      <c r="G102" s="260"/>
      <c r="H102" s="260"/>
      <c r="I102" s="260"/>
      <c r="J102" s="260"/>
      <c r="K102" s="260"/>
      <c r="L102" s="260"/>
      <c r="M102" s="260"/>
    </row>
    <row r="103" spans="2:13" s="159" customFormat="1">
      <c r="B103" s="655" t="s">
        <v>457</v>
      </c>
      <c r="C103" s="260">
        <f t="shared" ref="C103:E103" si="57">C65*C26/10^6</f>
        <v>0</v>
      </c>
      <c r="D103" s="260">
        <f t="shared" si="57"/>
        <v>0</v>
      </c>
      <c r="E103" s="260">
        <f t="shared" si="57"/>
        <v>0</v>
      </c>
      <c r="F103" s="260"/>
      <c r="G103" s="260"/>
      <c r="H103" s="260"/>
      <c r="I103" s="260"/>
      <c r="J103" s="260"/>
      <c r="K103" s="260"/>
      <c r="L103" s="260"/>
      <c r="M103" s="260"/>
    </row>
    <row r="104" spans="2:13" s="159" customFormat="1">
      <c r="B104" s="655" t="s">
        <v>458</v>
      </c>
      <c r="C104" s="260">
        <f t="shared" ref="C104:E104" si="58">C66*C27/10^6</f>
        <v>0</v>
      </c>
      <c r="D104" s="260">
        <f t="shared" si="58"/>
        <v>0</v>
      </c>
      <c r="E104" s="260">
        <f t="shared" si="58"/>
        <v>0</v>
      </c>
      <c r="F104" s="260"/>
      <c r="G104" s="260"/>
      <c r="H104" s="260"/>
      <c r="I104" s="260"/>
      <c r="J104" s="260"/>
      <c r="K104" s="260"/>
      <c r="L104" s="260"/>
      <c r="M104" s="260"/>
    </row>
    <row r="105" spans="2:13" s="159" customFormat="1">
      <c r="B105" s="655" t="s">
        <v>459</v>
      </c>
      <c r="C105" s="260">
        <f t="shared" ref="C105:E105" si="59">C67*C28/10^6</f>
        <v>0</v>
      </c>
      <c r="D105" s="260">
        <f t="shared" si="59"/>
        <v>0</v>
      </c>
      <c r="E105" s="260">
        <f t="shared" si="59"/>
        <v>0</v>
      </c>
      <c r="F105" s="260"/>
      <c r="G105" s="260"/>
      <c r="H105" s="260"/>
      <c r="I105" s="260"/>
      <c r="J105" s="260"/>
      <c r="K105" s="260"/>
      <c r="L105" s="260"/>
      <c r="M105" s="260"/>
    </row>
    <row r="106" spans="2:13" s="159" customFormat="1">
      <c r="B106" s="655" t="s">
        <v>460</v>
      </c>
      <c r="C106" s="260">
        <f t="shared" ref="C106:E106" si="60">C68*C29/10^6</f>
        <v>0</v>
      </c>
      <c r="D106" s="260">
        <f t="shared" si="60"/>
        <v>0</v>
      </c>
      <c r="E106" s="260">
        <f t="shared" si="60"/>
        <v>0</v>
      </c>
      <c r="F106" s="260"/>
      <c r="G106" s="260"/>
      <c r="H106" s="260"/>
      <c r="I106" s="260"/>
      <c r="J106" s="260"/>
      <c r="K106" s="260"/>
      <c r="L106" s="260"/>
      <c r="M106" s="260"/>
    </row>
    <row r="107" spans="2:13" s="159" customFormat="1">
      <c r="B107" s="655" t="s">
        <v>461</v>
      </c>
      <c r="C107" s="260">
        <f t="shared" ref="C107:E107" si="61">C69*C30/10^6</f>
        <v>0</v>
      </c>
      <c r="D107" s="260">
        <f t="shared" si="61"/>
        <v>0</v>
      </c>
      <c r="E107" s="260">
        <f t="shared" si="61"/>
        <v>0</v>
      </c>
      <c r="F107" s="260"/>
      <c r="G107" s="260"/>
      <c r="H107" s="260"/>
      <c r="I107" s="260"/>
      <c r="J107" s="260"/>
      <c r="K107" s="260"/>
      <c r="L107" s="260"/>
      <c r="M107" s="260"/>
    </row>
    <row r="108" spans="2:13" s="159" customFormat="1">
      <c r="B108" s="655" t="s">
        <v>462</v>
      </c>
      <c r="C108" s="260">
        <f t="shared" ref="C108:E108" si="62">C70*C31/10^6</f>
        <v>0</v>
      </c>
      <c r="D108" s="260">
        <f t="shared" si="62"/>
        <v>0</v>
      </c>
      <c r="E108" s="260">
        <f t="shared" si="62"/>
        <v>0</v>
      </c>
      <c r="F108" s="260"/>
      <c r="G108" s="260"/>
      <c r="H108" s="260"/>
      <c r="I108" s="260"/>
      <c r="J108" s="260"/>
      <c r="K108" s="260"/>
      <c r="L108" s="260"/>
      <c r="M108" s="260"/>
    </row>
    <row r="109" spans="2:13" s="159" customFormat="1">
      <c r="B109" s="655" t="s">
        <v>463</v>
      </c>
      <c r="C109" s="260">
        <f t="shared" ref="C109:E109" si="63">C71*C32/10^6</f>
        <v>0</v>
      </c>
      <c r="D109" s="260">
        <f t="shared" si="63"/>
        <v>0</v>
      </c>
      <c r="E109" s="260">
        <f t="shared" si="63"/>
        <v>0</v>
      </c>
      <c r="F109" s="260"/>
      <c r="G109" s="260"/>
      <c r="H109" s="260"/>
      <c r="I109" s="260"/>
      <c r="J109" s="260"/>
      <c r="K109" s="260"/>
      <c r="L109" s="260"/>
      <c r="M109" s="260"/>
    </row>
    <row r="110" spans="2:13" s="159" customFormat="1">
      <c r="B110" s="655" t="s">
        <v>521</v>
      </c>
      <c r="C110" s="260">
        <f t="shared" ref="C110:E110" si="64">C72*C33/10^6</f>
        <v>0</v>
      </c>
      <c r="D110" s="260">
        <f t="shared" si="64"/>
        <v>0</v>
      </c>
      <c r="E110" s="260">
        <f t="shared" si="64"/>
        <v>0</v>
      </c>
      <c r="F110" s="260"/>
      <c r="G110" s="260"/>
      <c r="H110" s="260"/>
      <c r="I110" s="260"/>
      <c r="J110" s="260"/>
      <c r="K110" s="260"/>
      <c r="L110" s="260"/>
      <c r="M110" s="260"/>
    </row>
    <row r="111" spans="2:13" s="159" customFormat="1">
      <c r="B111" s="655" t="s">
        <v>518</v>
      </c>
      <c r="C111" s="260">
        <f t="shared" ref="C111:E111" si="65">C73*C34/10^6</f>
        <v>0</v>
      </c>
      <c r="D111" s="260">
        <f t="shared" si="65"/>
        <v>0</v>
      </c>
      <c r="E111" s="260">
        <f t="shared" si="65"/>
        <v>0</v>
      </c>
      <c r="F111" s="260"/>
      <c r="G111" s="260"/>
      <c r="H111" s="260"/>
      <c r="I111" s="260"/>
      <c r="J111" s="260"/>
      <c r="K111" s="260"/>
      <c r="L111" s="260"/>
      <c r="M111" s="260"/>
    </row>
    <row r="112" spans="2:13" s="159" customFormat="1">
      <c r="B112" s="655" t="s">
        <v>519</v>
      </c>
      <c r="C112" s="260">
        <f t="shared" ref="C112:E112" si="66">C74*C35/10^6</f>
        <v>0</v>
      </c>
      <c r="D112" s="260">
        <f t="shared" si="66"/>
        <v>0</v>
      </c>
      <c r="E112" s="260">
        <f t="shared" si="66"/>
        <v>0</v>
      </c>
      <c r="F112" s="260"/>
      <c r="G112" s="260"/>
      <c r="H112" s="260"/>
      <c r="I112" s="260"/>
      <c r="J112" s="260"/>
      <c r="K112" s="260"/>
      <c r="L112" s="260"/>
      <c r="M112" s="260"/>
    </row>
    <row r="113" spans="1:32" s="159" customFormat="1">
      <c r="B113" s="655" t="s">
        <v>520</v>
      </c>
      <c r="C113" s="260">
        <f t="shared" ref="C113:E113" si="67">C75*C36/10^6</f>
        <v>0</v>
      </c>
      <c r="D113" s="260">
        <f t="shared" si="67"/>
        <v>0</v>
      </c>
      <c r="E113" s="260">
        <f t="shared" si="67"/>
        <v>0</v>
      </c>
      <c r="F113" s="260"/>
      <c r="G113" s="260"/>
      <c r="H113" s="260"/>
      <c r="I113" s="260"/>
      <c r="J113" s="260"/>
      <c r="K113" s="260"/>
      <c r="L113" s="260"/>
      <c r="M113" s="260"/>
    </row>
    <row r="114" spans="1:32" s="159" customFormat="1">
      <c r="B114" s="655" t="s">
        <v>464</v>
      </c>
      <c r="C114" s="260">
        <f t="shared" ref="C114:E114" si="68">C76*C37/10^6</f>
        <v>0</v>
      </c>
      <c r="D114" s="260">
        <f t="shared" si="68"/>
        <v>0</v>
      </c>
      <c r="E114" s="260">
        <f t="shared" si="68"/>
        <v>0</v>
      </c>
      <c r="F114" s="260"/>
      <c r="G114" s="260"/>
      <c r="H114" s="260"/>
      <c r="I114" s="260"/>
      <c r="J114" s="260"/>
      <c r="K114" s="260"/>
      <c r="L114" s="260"/>
      <c r="M114" s="260"/>
    </row>
    <row r="115" spans="1:32" s="159" customFormat="1">
      <c r="B115" s="655" t="s">
        <v>465</v>
      </c>
      <c r="C115" s="260">
        <f t="shared" ref="C115:E115" si="69">C77*C38/10^6</f>
        <v>0</v>
      </c>
      <c r="D115" s="260">
        <f t="shared" si="69"/>
        <v>0</v>
      </c>
      <c r="E115" s="260">
        <f t="shared" si="69"/>
        <v>0</v>
      </c>
      <c r="F115" s="260"/>
      <c r="G115" s="260"/>
      <c r="H115" s="260"/>
      <c r="I115" s="260"/>
      <c r="J115" s="260"/>
      <c r="K115" s="260"/>
      <c r="L115" s="260"/>
      <c r="M115" s="260"/>
    </row>
    <row r="116" spans="1:32" s="159" customFormat="1">
      <c r="B116" s="655" t="s">
        <v>466</v>
      </c>
      <c r="C116" s="260">
        <f t="shared" ref="C116:E116" si="70">C78*C39/10^6</f>
        <v>0</v>
      </c>
      <c r="D116" s="260">
        <f t="shared" si="70"/>
        <v>0</v>
      </c>
      <c r="E116" s="260">
        <f t="shared" si="70"/>
        <v>0</v>
      </c>
      <c r="F116" s="260"/>
      <c r="G116" s="260"/>
      <c r="H116" s="260"/>
      <c r="I116" s="260"/>
      <c r="J116" s="260"/>
      <c r="K116" s="260"/>
      <c r="L116" s="260"/>
      <c r="M116" s="260"/>
    </row>
    <row r="117" spans="1:32" s="159" customFormat="1">
      <c r="B117" s="655" t="s">
        <v>467</v>
      </c>
      <c r="C117" s="260">
        <f t="shared" ref="C117:E117" si="71">C79*C40/10^6</f>
        <v>0</v>
      </c>
      <c r="D117" s="260">
        <f t="shared" si="71"/>
        <v>0</v>
      </c>
      <c r="E117" s="260">
        <f t="shared" si="71"/>
        <v>0</v>
      </c>
      <c r="F117" s="260"/>
      <c r="G117" s="260"/>
      <c r="H117" s="260"/>
      <c r="I117" s="260"/>
      <c r="J117" s="260"/>
      <c r="K117" s="260"/>
      <c r="L117" s="260"/>
      <c r="M117" s="260"/>
    </row>
    <row r="118" spans="1:32" s="159" customFormat="1">
      <c r="B118" s="655" t="s">
        <v>468</v>
      </c>
      <c r="C118" s="260">
        <f t="shared" ref="C118:E118" si="72">C80*C41/10^6</f>
        <v>0</v>
      </c>
      <c r="D118" s="260">
        <f t="shared" si="72"/>
        <v>0</v>
      </c>
      <c r="E118" s="260">
        <f t="shared" si="72"/>
        <v>0</v>
      </c>
      <c r="F118" s="260"/>
      <c r="G118" s="260"/>
      <c r="H118" s="260"/>
      <c r="I118" s="260"/>
      <c r="J118" s="260"/>
      <c r="K118" s="260"/>
      <c r="L118" s="260"/>
      <c r="M118" s="260"/>
    </row>
    <row r="119" spans="1:32">
      <c r="A119" s="659"/>
      <c r="B119" s="647" t="s">
        <v>431</v>
      </c>
      <c r="C119" s="260">
        <f t="shared" ref="C119:E119" si="73">C81*C42/10^6</f>
        <v>0</v>
      </c>
      <c r="D119" s="260">
        <f t="shared" si="73"/>
        <v>0</v>
      </c>
      <c r="E119" s="260">
        <f t="shared" si="73"/>
        <v>0</v>
      </c>
      <c r="F119" s="260"/>
      <c r="G119" s="260"/>
      <c r="H119" s="260"/>
      <c r="I119" s="260"/>
      <c r="J119" s="260"/>
      <c r="K119" s="260"/>
      <c r="L119" s="260"/>
      <c r="M119" s="260"/>
      <c r="N119" s="159"/>
    </row>
    <row r="120" spans="1:32" s="134" customFormat="1">
      <c r="A120" s="659"/>
      <c r="B120" s="658" t="s">
        <v>9</v>
      </c>
      <c r="C120" s="257">
        <f t="shared" ref="C120:E120" si="74">SUM(C85:C119)</f>
        <v>344.28935688636057</v>
      </c>
      <c r="D120" s="257">
        <f t="shared" si="74"/>
        <v>221.69862551806125</v>
      </c>
      <c r="E120" s="257">
        <f t="shared" si="74"/>
        <v>171.40672155613427</v>
      </c>
      <c r="F120" s="257"/>
      <c r="G120" s="257"/>
      <c r="H120" s="257"/>
      <c r="I120" s="257"/>
      <c r="J120" s="257"/>
      <c r="K120" s="257"/>
      <c r="L120" s="257"/>
      <c r="M120" s="257"/>
      <c r="N120" s="159"/>
      <c r="AB120" s="159"/>
      <c r="AC120" s="159"/>
      <c r="AD120" s="159"/>
      <c r="AE120" s="159"/>
      <c r="AF120" s="159"/>
    </row>
    <row r="121" spans="1:32">
      <c r="A121" s="659"/>
      <c r="C121" s="168"/>
      <c r="D121" s="168"/>
      <c r="E121" s="168"/>
      <c r="F121" s="168"/>
      <c r="G121" s="168"/>
      <c r="H121" s="255"/>
      <c r="I121" s="283"/>
      <c r="J121" s="298"/>
      <c r="K121" s="444"/>
      <c r="L121" s="517"/>
      <c r="M121" s="576"/>
      <c r="N121" s="159"/>
    </row>
    <row r="122" spans="1:32">
      <c r="A122" s="659"/>
      <c r="N122" s="159"/>
    </row>
    <row r="123" spans="1:32" s="159" customFormat="1" ht="15.6">
      <c r="A123" s="659"/>
      <c r="B123" s="207"/>
      <c r="C123" s="321"/>
      <c r="J123" s="532"/>
      <c r="K123" s="532"/>
      <c r="L123" s="532"/>
      <c r="M123" s="532"/>
    </row>
    <row r="124" spans="1:32" ht="15.6">
      <c r="B124" s="659" t="s">
        <v>502</v>
      </c>
      <c r="D124" s="321" t="s">
        <v>514</v>
      </c>
      <c r="J124" s="358" t="str">
        <f>B124</f>
        <v>Units - Rest of World-Telecom</v>
      </c>
      <c r="K124" s="532"/>
      <c r="L124" s="532"/>
      <c r="M124" s="532"/>
      <c r="N124" s="159"/>
    </row>
    <row r="125" spans="1:32">
      <c r="A125" s="659"/>
      <c r="B125" s="644" t="s">
        <v>10</v>
      </c>
      <c r="C125" s="38">
        <v>2016</v>
      </c>
      <c r="D125" s="7">
        <v>2017</v>
      </c>
      <c r="E125" s="7">
        <v>2018</v>
      </c>
      <c r="F125" s="7">
        <v>2019</v>
      </c>
      <c r="G125" s="7">
        <v>2020</v>
      </c>
      <c r="H125" s="7">
        <v>2021</v>
      </c>
      <c r="I125" s="7">
        <v>2022</v>
      </c>
      <c r="J125" s="7">
        <v>2023</v>
      </c>
      <c r="K125" s="7">
        <v>2024</v>
      </c>
      <c r="L125" s="7">
        <v>2025</v>
      </c>
      <c r="M125" s="7">
        <v>2026</v>
      </c>
      <c r="N125" s="159"/>
    </row>
    <row r="126" spans="1:32">
      <c r="A126" s="659"/>
      <c r="B126" s="647" t="s">
        <v>470</v>
      </c>
      <c r="C126" s="323">
        <f t="shared" ref="C126:E126" si="75">C244-C8</f>
        <v>1426579.8885143588</v>
      </c>
      <c r="D126" s="323">
        <f t="shared" si="75"/>
        <v>1167600.1758000001</v>
      </c>
      <c r="E126" s="323">
        <f t="shared" si="75"/>
        <v>2089372.4250000003</v>
      </c>
      <c r="F126" s="323"/>
      <c r="G126" s="323"/>
      <c r="H126" s="323"/>
      <c r="I126" s="323"/>
      <c r="J126" s="328"/>
      <c r="K126" s="328"/>
      <c r="L126" s="328"/>
      <c r="M126" s="328"/>
      <c r="N126" s="159"/>
    </row>
    <row r="127" spans="1:32">
      <c r="A127" s="659"/>
      <c r="B127" s="647" t="s">
        <v>471</v>
      </c>
      <c r="C127" s="323">
        <f t="shared" ref="C127:E127" si="76">C245-C9</f>
        <v>1273378.7078015045</v>
      </c>
      <c r="D127" s="323">
        <f t="shared" si="76"/>
        <v>1172226.8589284783</v>
      </c>
      <c r="E127" s="323">
        <f t="shared" si="76"/>
        <v>1810453.9464</v>
      </c>
      <c r="F127" s="323"/>
      <c r="G127" s="323"/>
      <c r="H127" s="323"/>
      <c r="I127" s="323"/>
      <c r="J127" s="328"/>
      <c r="K127" s="328"/>
      <c r="L127" s="328"/>
      <c r="M127" s="328"/>
      <c r="N127" s="159"/>
    </row>
    <row r="128" spans="1:32">
      <c r="A128" s="659"/>
      <c r="B128" s="647" t="s">
        <v>472</v>
      </c>
      <c r="C128" s="323">
        <f t="shared" ref="C128:E128" si="77">C246-C10</f>
        <v>1296.1799999999998</v>
      </c>
      <c r="D128" s="323">
        <f t="shared" si="77"/>
        <v>4871.8979999999992</v>
      </c>
      <c r="E128" s="323">
        <f t="shared" si="77"/>
        <v>15481.557000000001</v>
      </c>
      <c r="F128" s="323"/>
      <c r="G128" s="323"/>
      <c r="H128" s="323"/>
      <c r="I128" s="323"/>
      <c r="J128" s="328"/>
      <c r="K128" s="328"/>
      <c r="L128" s="328"/>
      <c r="M128" s="328"/>
      <c r="N128" s="159"/>
    </row>
    <row r="129" spans="1:14">
      <c r="A129" s="659"/>
      <c r="B129" s="647" t="s">
        <v>473</v>
      </c>
      <c r="C129" s="323">
        <f t="shared" ref="C129:E129" si="78">C247-C11</f>
        <v>45760.2</v>
      </c>
      <c r="D129" s="323">
        <f t="shared" si="78"/>
        <v>63017.350000000006</v>
      </c>
      <c r="E129" s="323">
        <f t="shared" si="78"/>
        <v>72585.325000000012</v>
      </c>
      <c r="F129" s="323"/>
      <c r="G129" s="323"/>
      <c r="H129" s="323"/>
      <c r="I129" s="323"/>
      <c r="J129" s="328"/>
      <c r="K129" s="328"/>
      <c r="L129" s="328"/>
      <c r="M129" s="328"/>
      <c r="N129" s="159"/>
    </row>
    <row r="130" spans="1:14">
      <c r="A130" s="659"/>
      <c r="B130" s="647" t="s">
        <v>474</v>
      </c>
      <c r="C130" s="323">
        <f t="shared" ref="C130:E130" si="79">C248-C12</f>
        <v>8581.4500000000007</v>
      </c>
      <c r="D130" s="323">
        <f t="shared" si="79"/>
        <v>4355.0599999999995</v>
      </c>
      <c r="E130" s="323">
        <f t="shared" si="79"/>
        <v>1315.8399999999997</v>
      </c>
      <c r="F130" s="323"/>
      <c r="G130" s="323"/>
      <c r="H130" s="323"/>
      <c r="I130" s="323"/>
      <c r="J130" s="328"/>
      <c r="K130" s="328"/>
      <c r="L130" s="328"/>
      <c r="M130" s="328"/>
      <c r="N130" s="159"/>
    </row>
    <row r="131" spans="1:14">
      <c r="A131" s="659"/>
      <c r="B131" s="657" t="s">
        <v>475</v>
      </c>
      <c r="C131" s="323">
        <f t="shared" ref="C131:E131" si="80">C249-C13</f>
        <v>0</v>
      </c>
      <c r="D131" s="323">
        <f t="shared" si="80"/>
        <v>0</v>
      </c>
      <c r="E131" s="323">
        <f t="shared" si="80"/>
        <v>0</v>
      </c>
      <c r="F131" s="323"/>
      <c r="G131" s="323"/>
      <c r="H131" s="323"/>
      <c r="I131" s="323"/>
      <c r="J131" s="328"/>
      <c r="K131" s="328"/>
      <c r="L131" s="328"/>
      <c r="M131" s="328"/>
      <c r="N131" s="159"/>
    </row>
    <row r="132" spans="1:14">
      <c r="A132" s="659"/>
      <c r="B132" s="655" t="s">
        <v>476</v>
      </c>
      <c r="C132" s="323">
        <f t="shared" ref="C132:E132" si="81">C250-C14</f>
        <v>18319.764999999999</v>
      </c>
      <c r="D132" s="323">
        <f t="shared" si="81"/>
        <v>8722.9</v>
      </c>
      <c r="E132" s="323">
        <f t="shared" si="81"/>
        <v>42912.771300000008</v>
      </c>
      <c r="F132" s="323"/>
      <c r="G132" s="323"/>
      <c r="H132" s="323"/>
      <c r="I132" s="323"/>
      <c r="J132" s="328"/>
      <c r="K132" s="328"/>
      <c r="L132" s="328"/>
      <c r="M132" s="328"/>
      <c r="N132" s="159"/>
    </row>
    <row r="133" spans="1:14">
      <c r="A133" s="659"/>
      <c r="B133" s="655" t="s">
        <v>477</v>
      </c>
      <c r="C133" s="323">
        <f t="shared" ref="C133:E133" si="82">C251-C15</f>
        <v>0</v>
      </c>
      <c r="D133" s="323">
        <f t="shared" si="82"/>
        <v>0</v>
      </c>
      <c r="E133" s="323">
        <f t="shared" si="82"/>
        <v>0</v>
      </c>
      <c r="F133" s="323"/>
      <c r="G133" s="323"/>
      <c r="H133" s="323"/>
      <c r="I133" s="323"/>
      <c r="J133" s="328"/>
      <c r="K133" s="328"/>
      <c r="L133" s="328"/>
      <c r="M133" s="328"/>
      <c r="N133" s="159"/>
    </row>
    <row r="134" spans="1:14">
      <c r="A134" s="659"/>
      <c r="B134" s="655" t="s">
        <v>478</v>
      </c>
      <c r="C134" s="323">
        <f t="shared" ref="C134:E134" si="83">C252-C16</f>
        <v>0</v>
      </c>
      <c r="D134" s="323">
        <f t="shared" si="83"/>
        <v>0</v>
      </c>
      <c r="E134" s="323">
        <f t="shared" si="83"/>
        <v>0</v>
      </c>
      <c r="F134" s="323"/>
      <c r="G134" s="323"/>
      <c r="H134" s="323"/>
      <c r="I134" s="323"/>
      <c r="J134" s="328"/>
      <c r="K134" s="328"/>
      <c r="L134" s="328"/>
      <c r="M134" s="328"/>
      <c r="N134" s="159"/>
    </row>
    <row r="135" spans="1:14">
      <c r="A135" s="659"/>
      <c r="B135" s="655" t="s">
        <v>479</v>
      </c>
      <c r="C135" s="323">
        <f t="shared" ref="C135:E135" si="84">C253-C17</f>
        <v>132160.56</v>
      </c>
      <c r="D135" s="323">
        <f t="shared" si="84"/>
        <v>165266.78999999998</v>
      </c>
      <c r="E135" s="323">
        <f t="shared" si="84"/>
        <v>139128.20117647055</v>
      </c>
      <c r="F135" s="323"/>
      <c r="G135" s="323"/>
      <c r="H135" s="323"/>
      <c r="I135" s="323"/>
      <c r="J135" s="328"/>
      <c r="K135" s="328"/>
      <c r="L135" s="328"/>
      <c r="M135" s="328"/>
      <c r="N135" s="159"/>
    </row>
    <row r="136" spans="1:14">
      <c r="A136" s="659"/>
      <c r="B136" s="655" t="s">
        <v>480</v>
      </c>
      <c r="C136" s="323">
        <f t="shared" ref="C136:E136" si="85">C254-C18</f>
        <v>4652.5439999999999</v>
      </c>
      <c r="D136" s="323">
        <f t="shared" si="85"/>
        <v>6245.3760000000002</v>
      </c>
      <c r="E136" s="323">
        <f t="shared" si="85"/>
        <v>5979.2</v>
      </c>
      <c r="F136" s="323"/>
      <c r="G136" s="323"/>
      <c r="H136" s="323"/>
      <c r="I136" s="323"/>
      <c r="J136" s="328"/>
      <c r="K136" s="328"/>
      <c r="L136" s="328"/>
      <c r="M136" s="328"/>
      <c r="N136" s="159"/>
    </row>
    <row r="137" spans="1:14" s="159" customFormat="1">
      <c r="B137" s="655" t="s">
        <v>450</v>
      </c>
      <c r="C137" s="323">
        <f t="shared" ref="C137:E137" si="86">C255-C19</f>
        <v>0</v>
      </c>
      <c r="D137" s="323">
        <f t="shared" si="86"/>
        <v>0</v>
      </c>
      <c r="E137" s="323">
        <f t="shared" si="86"/>
        <v>0</v>
      </c>
      <c r="F137" s="323"/>
      <c r="G137" s="323"/>
      <c r="H137" s="323"/>
      <c r="I137" s="323"/>
      <c r="J137" s="328"/>
      <c r="K137" s="328"/>
      <c r="L137" s="328"/>
      <c r="M137" s="328"/>
    </row>
    <row r="138" spans="1:14" s="159" customFormat="1">
      <c r="B138" s="655" t="s">
        <v>451</v>
      </c>
      <c r="C138" s="323">
        <f t="shared" ref="C138:E138" si="87">C256-C20</f>
        <v>0</v>
      </c>
      <c r="D138" s="323">
        <f t="shared" si="87"/>
        <v>0</v>
      </c>
      <c r="E138" s="323">
        <f t="shared" si="87"/>
        <v>0</v>
      </c>
      <c r="F138" s="323"/>
      <c r="G138" s="323"/>
      <c r="H138" s="323"/>
      <c r="I138" s="323"/>
      <c r="J138" s="328"/>
      <c r="K138" s="328"/>
      <c r="L138" s="328"/>
      <c r="M138" s="328"/>
    </row>
    <row r="139" spans="1:14" s="159" customFormat="1">
      <c r="B139" s="655" t="s">
        <v>452</v>
      </c>
      <c r="C139" s="323">
        <f t="shared" ref="C139:E139" si="88">C257-C21</f>
        <v>0</v>
      </c>
      <c r="D139" s="323">
        <f t="shared" si="88"/>
        <v>0</v>
      </c>
      <c r="E139" s="323">
        <f t="shared" si="88"/>
        <v>0</v>
      </c>
      <c r="F139" s="323"/>
      <c r="G139" s="323"/>
      <c r="H139" s="323"/>
      <c r="I139" s="323"/>
      <c r="J139" s="328"/>
      <c r="K139" s="328"/>
      <c r="L139" s="328"/>
      <c r="M139" s="328"/>
    </row>
    <row r="140" spans="1:14" s="159" customFormat="1">
      <c r="B140" s="655" t="s">
        <v>453</v>
      </c>
      <c r="C140" s="323">
        <f t="shared" ref="C140:E140" si="89">C258-C22</f>
        <v>0</v>
      </c>
      <c r="D140" s="323">
        <f t="shared" si="89"/>
        <v>0</v>
      </c>
      <c r="E140" s="323">
        <f t="shared" si="89"/>
        <v>0</v>
      </c>
      <c r="F140" s="323"/>
      <c r="G140" s="323"/>
      <c r="H140" s="323"/>
      <c r="I140" s="323"/>
      <c r="J140" s="328"/>
      <c r="K140" s="328"/>
      <c r="L140" s="328"/>
      <c r="M140" s="328"/>
    </row>
    <row r="141" spans="1:14" s="159" customFormat="1">
      <c r="B141" s="655" t="s">
        <v>454</v>
      </c>
      <c r="C141" s="323">
        <f t="shared" ref="C141:E141" si="90">C259-C23</f>
        <v>0</v>
      </c>
      <c r="D141" s="323">
        <f t="shared" si="90"/>
        <v>0</v>
      </c>
      <c r="E141" s="323">
        <f t="shared" si="90"/>
        <v>0</v>
      </c>
      <c r="F141" s="323"/>
      <c r="G141" s="323"/>
      <c r="H141" s="323"/>
      <c r="I141" s="323"/>
      <c r="J141" s="328"/>
      <c r="K141" s="328"/>
      <c r="L141" s="328"/>
      <c r="M141" s="328"/>
    </row>
    <row r="142" spans="1:14" s="159" customFormat="1">
      <c r="B142" s="655" t="s">
        <v>455</v>
      </c>
      <c r="C142" s="323">
        <f t="shared" ref="C142:E142" si="91">C260-C24</f>
        <v>0</v>
      </c>
      <c r="D142" s="323">
        <f t="shared" si="91"/>
        <v>0</v>
      </c>
      <c r="E142" s="323">
        <f t="shared" si="91"/>
        <v>0</v>
      </c>
      <c r="F142" s="323"/>
      <c r="G142" s="323"/>
      <c r="H142" s="323"/>
      <c r="I142" s="323"/>
      <c r="J142" s="328"/>
      <c r="K142" s="328"/>
      <c r="L142" s="328"/>
      <c r="M142" s="328"/>
    </row>
    <row r="143" spans="1:14" s="159" customFormat="1">
      <c r="B143" s="655" t="s">
        <v>456</v>
      </c>
      <c r="C143" s="323">
        <f t="shared" ref="C143:E143" si="92">C261-C25</f>
        <v>0</v>
      </c>
      <c r="D143" s="323">
        <f t="shared" si="92"/>
        <v>0</v>
      </c>
      <c r="E143" s="323">
        <f t="shared" si="92"/>
        <v>0</v>
      </c>
      <c r="F143" s="323"/>
      <c r="G143" s="323"/>
      <c r="H143" s="323"/>
      <c r="I143" s="323"/>
      <c r="J143" s="328"/>
      <c r="K143" s="328"/>
      <c r="L143" s="328"/>
      <c r="M143" s="328"/>
    </row>
    <row r="144" spans="1:14" s="159" customFormat="1">
      <c r="B144" s="655" t="s">
        <v>457</v>
      </c>
      <c r="C144" s="323">
        <f t="shared" ref="C144:E144" si="93">C262-C26</f>
        <v>0</v>
      </c>
      <c r="D144" s="323">
        <f t="shared" si="93"/>
        <v>0</v>
      </c>
      <c r="E144" s="323">
        <f t="shared" si="93"/>
        <v>0</v>
      </c>
      <c r="F144" s="323"/>
      <c r="G144" s="323"/>
      <c r="H144" s="323"/>
      <c r="I144" s="323"/>
      <c r="J144" s="328"/>
      <c r="K144" s="328"/>
      <c r="L144" s="328"/>
      <c r="M144" s="328"/>
    </row>
    <row r="145" spans="1:13" s="159" customFormat="1">
      <c r="B145" s="655" t="s">
        <v>458</v>
      </c>
      <c r="C145" s="323">
        <f t="shared" ref="C145:E145" si="94">C263-C27</f>
        <v>0</v>
      </c>
      <c r="D145" s="323">
        <f t="shared" si="94"/>
        <v>0</v>
      </c>
      <c r="E145" s="323">
        <f t="shared" si="94"/>
        <v>0</v>
      </c>
      <c r="F145" s="323"/>
      <c r="G145" s="323"/>
      <c r="H145" s="323"/>
      <c r="I145" s="323"/>
      <c r="J145" s="328"/>
      <c r="K145" s="328"/>
      <c r="L145" s="328"/>
      <c r="M145" s="328"/>
    </row>
    <row r="146" spans="1:13" s="159" customFormat="1">
      <c r="B146" s="655" t="s">
        <v>459</v>
      </c>
      <c r="C146" s="323">
        <f t="shared" ref="C146:E146" si="95">C264-C28</f>
        <v>0</v>
      </c>
      <c r="D146" s="323">
        <f t="shared" si="95"/>
        <v>0</v>
      </c>
      <c r="E146" s="323">
        <f t="shared" si="95"/>
        <v>0</v>
      </c>
      <c r="F146" s="323"/>
      <c r="G146" s="323"/>
      <c r="H146" s="323"/>
      <c r="I146" s="323"/>
      <c r="J146" s="328"/>
      <c r="K146" s="328"/>
      <c r="L146" s="328"/>
      <c r="M146" s="328"/>
    </row>
    <row r="147" spans="1:13" s="159" customFormat="1">
      <c r="B147" s="655" t="s">
        <v>460</v>
      </c>
      <c r="C147" s="323">
        <f t="shared" ref="C147:E147" si="96">C265-C29</f>
        <v>0</v>
      </c>
      <c r="D147" s="323">
        <f t="shared" si="96"/>
        <v>82</v>
      </c>
      <c r="E147" s="323">
        <f t="shared" si="96"/>
        <v>900</v>
      </c>
      <c r="F147" s="323"/>
      <c r="G147" s="323"/>
      <c r="H147" s="323"/>
      <c r="I147" s="323"/>
      <c r="J147" s="328"/>
      <c r="K147" s="328"/>
      <c r="L147" s="328"/>
      <c r="M147" s="328"/>
    </row>
    <row r="148" spans="1:13" s="159" customFormat="1">
      <c r="B148" s="655" t="s">
        <v>461</v>
      </c>
      <c r="C148" s="323">
        <f t="shared" ref="C148:E148" si="97">C266-C30</f>
        <v>0</v>
      </c>
      <c r="D148" s="323">
        <f t="shared" si="97"/>
        <v>0</v>
      </c>
      <c r="E148" s="323">
        <f t="shared" si="97"/>
        <v>0</v>
      </c>
      <c r="F148" s="323"/>
      <c r="G148" s="323"/>
      <c r="H148" s="323"/>
      <c r="I148" s="323"/>
      <c r="J148" s="328"/>
      <c r="K148" s="328"/>
      <c r="L148" s="328"/>
      <c r="M148" s="328"/>
    </row>
    <row r="149" spans="1:13" s="159" customFormat="1">
      <c r="B149" s="655" t="s">
        <v>462</v>
      </c>
      <c r="C149" s="323">
        <f t="shared" ref="C149:E149" si="98">C267-C31</f>
        <v>0</v>
      </c>
      <c r="D149" s="323">
        <f t="shared" si="98"/>
        <v>0</v>
      </c>
      <c r="E149" s="323">
        <f t="shared" si="98"/>
        <v>0</v>
      </c>
      <c r="F149" s="323"/>
      <c r="G149" s="323"/>
      <c r="H149" s="323"/>
      <c r="I149" s="323"/>
      <c r="J149" s="328"/>
      <c r="K149" s="328"/>
      <c r="L149" s="328"/>
      <c r="M149" s="328"/>
    </row>
    <row r="150" spans="1:13" s="159" customFormat="1">
      <c r="B150" s="655" t="s">
        <v>463</v>
      </c>
      <c r="C150" s="323">
        <f t="shared" ref="C150:E150" si="99">C268-C32</f>
        <v>0</v>
      </c>
      <c r="D150" s="323">
        <f t="shared" si="99"/>
        <v>0</v>
      </c>
      <c r="E150" s="323">
        <f t="shared" si="99"/>
        <v>0</v>
      </c>
      <c r="F150" s="323"/>
      <c r="G150" s="323"/>
      <c r="H150" s="323"/>
      <c r="I150" s="323"/>
      <c r="J150" s="328"/>
      <c r="K150" s="328"/>
      <c r="L150" s="328"/>
      <c r="M150" s="328"/>
    </row>
    <row r="151" spans="1:13" s="159" customFormat="1">
      <c r="B151" s="655" t="s">
        <v>521</v>
      </c>
      <c r="C151" s="323">
        <f t="shared" ref="C151:E151" si="100">C269-C33</f>
        <v>0</v>
      </c>
      <c r="D151" s="323">
        <f t="shared" si="100"/>
        <v>0</v>
      </c>
      <c r="E151" s="323">
        <f t="shared" si="100"/>
        <v>0</v>
      </c>
      <c r="F151" s="323"/>
      <c r="G151" s="323"/>
      <c r="H151" s="323"/>
      <c r="I151" s="323"/>
      <c r="J151" s="328"/>
      <c r="K151" s="328"/>
      <c r="L151" s="328"/>
      <c r="M151" s="328"/>
    </row>
    <row r="152" spans="1:13" s="159" customFormat="1">
      <c r="B152" s="655" t="s">
        <v>518</v>
      </c>
      <c r="C152" s="323">
        <f t="shared" ref="C152:E152" si="101">C270-C34</f>
        <v>0</v>
      </c>
      <c r="D152" s="323">
        <f t="shared" si="101"/>
        <v>0</v>
      </c>
      <c r="E152" s="323">
        <f t="shared" si="101"/>
        <v>0</v>
      </c>
      <c r="F152" s="323"/>
      <c r="G152" s="323"/>
      <c r="H152" s="323"/>
      <c r="I152" s="323"/>
      <c r="J152" s="328"/>
      <c r="K152" s="328"/>
      <c r="L152" s="328"/>
      <c r="M152" s="328"/>
    </row>
    <row r="153" spans="1:13" s="159" customFormat="1">
      <c r="B153" s="655" t="s">
        <v>519</v>
      </c>
      <c r="C153" s="323">
        <f t="shared" ref="C153:E153" si="102">C271-C35</f>
        <v>0</v>
      </c>
      <c r="D153" s="323">
        <f t="shared" si="102"/>
        <v>0</v>
      </c>
      <c r="E153" s="323">
        <f t="shared" si="102"/>
        <v>0</v>
      </c>
      <c r="F153" s="323"/>
      <c r="G153" s="323"/>
      <c r="H153" s="323"/>
      <c r="I153" s="323"/>
      <c r="J153" s="328"/>
      <c r="K153" s="328"/>
      <c r="L153" s="328"/>
      <c r="M153" s="328"/>
    </row>
    <row r="154" spans="1:13" s="159" customFormat="1">
      <c r="B154" s="655" t="s">
        <v>520</v>
      </c>
      <c r="C154" s="323">
        <f t="shared" ref="C154:E154" si="103">C272-C36</f>
        <v>0</v>
      </c>
      <c r="D154" s="323">
        <f t="shared" si="103"/>
        <v>0</v>
      </c>
      <c r="E154" s="323">
        <f t="shared" si="103"/>
        <v>0</v>
      </c>
      <c r="F154" s="323"/>
      <c r="G154" s="323"/>
      <c r="H154" s="323"/>
      <c r="I154" s="323"/>
      <c r="J154" s="328"/>
      <c r="K154" s="328"/>
      <c r="L154" s="328"/>
      <c r="M154" s="328"/>
    </row>
    <row r="155" spans="1:13" s="159" customFormat="1">
      <c r="B155" s="655" t="s">
        <v>464</v>
      </c>
      <c r="C155" s="323">
        <f t="shared" ref="C155:E155" si="104">C273-C37</f>
        <v>0</v>
      </c>
      <c r="D155" s="323">
        <f t="shared" si="104"/>
        <v>0</v>
      </c>
      <c r="E155" s="323">
        <f t="shared" si="104"/>
        <v>0</v>
      </c>
      <c r="F155" s="323"/>
      <c r="G155" s="323"/>
      <c r="H155" s="323"/>
      <c r="I155" s="323"/>
      <c r="J155" s="328"/>
      <c r="K155" s="328"/>
      <c r="L155" s="328"/>
      <c r="M155" s="328"/>
    </row>
    <row r="156" spans="1:13" s="159" customFormat="1">
      <c r="B156" s="655" t="s">
        <v>465</v>
      </c>
      <c r="C156" s="323">
        <f t="shared" ref="C156:E156" si="105">C274-C38</f>
        <v>0</v>
      </c>
      <c r="D156" s="323">
        <f t="shared" si="105"/>
        <v>0</v>
      </c>
      <c r="E156" s="323">
        <f t="shared" si="105"/>
        <v>0</v>
      </c>
      <c r="F156" s="323"/>
      <c r="G156" s="323"/>
      <c r="H156" s="323"/>
      <c r="I156" s="323"/>
      <c r="J156" s="328"/>
      <c r="K156" s="328"/>
      <c r="L156" s="328"/>
      <c r="M156" s="328"/>
    </row>
    <row r="157" spans="1:13" s="159" customFormat="1">
      <c r="B157" s="655" t="s">
        <v>466</v>
      </c>
      <c r="C157" s="323">
        <f t="shared" ref="C157:E157" si="106">C275-C39</f>
        <v>0</v>
      </c>
      <c r="D157" s="323">
        <f t="shared" si="106"/>
        <v>0</v>
      </c>
      <c r="E157" s="323">
        <f t="shared" si="106"/>
        <v>0</v>
      </c>
      <c r="F157" s="323"/>
      <c r="G157" s="323"/>
      <c r="H157" s="323"/>
      <c r="I157" s="323"/>
      <c r="J157" s="328"/>
      <c r="K157" s="328"/>
      <c r="L157" s="328"/>
      <c r="M157" s="328"/>
    </row>
    <row r="158" spans="1:13" s="159" customFormat="1">
      <c r="A158" s="659"/>
      <c r="B158" s="655" t="s">
        <v>467</v>
      </c>
      <c r="C158" s="323">
        <f t="shared" ref="C158:E158" si="107">C276-C40</f>
        <v>0</v>
      </c>
      <c r="D158" s="323">
        <f t="shared" si="107"/>
        <v>0</v>
      </c>
      <c r="E158" s="323">
        <f t="shared" si="107"/>
        <v>0</v>
      </c>
      <c r="F158" s="323"/>
      <c r="G158" s="323"/>
      <c r="H158" s="323"/>
      <c r="I158" s="323"/>
      <c r="J158" s="328"/>
      <c r="K158" s="328"/>
      <c r="L158" s="328"/>
      <c r="M158" s="328"/>
    </row>
    <row r="159" spans="1:13" s="159" customFormat="1">
      <c r="A159" s="659"/>
      <c r="B159" s="655" t="s">
        <v>468</v>
      </c>
      <c r="C159" s="323">
        <f t="shared" ref="C159:E159" si="108">C277-C41</f>
        <v>0</v>
      </c>
      <c r="D159" s="323">
        <f t="shared" si="108"/>
        <v>0</v>
      </c>
      <c r="E159" s="323">
        <f t="shared" si="108"/>
        <v>0</v>
      </c>
      <c r="F159" s="323"/>
      <c r="G159" s="323"/>
      <c r="H159" s="323"/>
      <c r="I159" s="323"/>
      <c r="J159" s="328"/>
      <c r="K159" s="328"/>
      <c r="L159" s="328"/>
      <c r="M159" s="328"/>
    </row>
    <row r="160" spans="1:13" s="159" customFormat="1">
      <c r="A160" s="659"/>
      <c r="B160" s="655" t="s">
        <v>431</v>
      </c>
      <c r="C160" s="323">
        <f t="shared" ref="C160:E160" si="109">C278-C42</f>
        <v>0</v>
      </c>
      <c r="D160" s="323">
        <f t="shared" si="109"/>
        <v>0</v>
      </c>
      <c r="E160" s="323">
        <f t="shared" si="109"/>
        <v>0</v>
      </c>
      <c r="F160" s="323"/>
      <c r="G160" s="323"/>
      <c r="H160" s="323"/>
      <c r="I160" s="323"/>
      <c r="J160" s="328"/>
      <c r="K160" s="328"/>
      <c r="L160" s="328"/>
      <c r="M160" s="328"/>
    </row>
    <row r="161" spans="1:14">
      <c r="A161" s="659"/>
      <c r="B161" s="658" t="s">
        <v>9</v>
      </c>
      <c r="C161" s="215">
        <f t="shared" ref="C161:D161" si="110">SUM(C126:C160)</f>
        <v>2910729.2953158645</v>
      </c>
      <c r="D161" s="215">
        <f t="shared" si="110"/>
        <v>2592388.4087284789</v>
      </c>
      <c r="E161" s="215">
        <f>SUM(E126:E160)</f>
        <v>4178129.2658764715</v>
      </c>
      <c r="F161" s="215"/>
      <c r="G161" s="215"/>
      <c r="H161" s="215"/>
      <c r="I161" s="215"/>
      <c r="J161" s="215"/>
      <c r="K161" s="215"/>
      <c r="L161" s="215"/>
      <c r="M161" s="215"/>
      <c r="N161" s="159"/>
    </row>
    <row r="162" spans="1:14">
      <c r="A162" s="659"/>
      <c r="C162" s="8"/>
      <c r="D162" s="8">
        <f t="shared" ref="D162:E162" si="111">IF(C161=0,"",D161/C161-1)</f>
        <v>-0.10936808417728183</v>
      </c>
      <c r="E162" s="8">
        <f t="shared" si="111"/>
        <v>0.61169107677262402</v>
      </c>
      <c r="F162" s="8"/>
      <c r="G162" s="8"/>
      <c r="H162" s="8"/>
      <c r="I162" s="8"/>
      <c r="J162" s="8"/>
      <c r="K162" s="8"/>
      <c r="L162" s="8"/>
      <c r="M162" s="8"/>
      <c r="N162" s="159"/>
    </row>
    <row r="163" spans="1:14">
      <c r="B163" s="659" t="s">
        <v>503</v>
      </c>
      <c r="D163" s="254"/>
      <c r="E163" s="254"/>
      <c r="F163" s="254"/>
      <c r="G163" s="254"/>
      <c r="H163" s="254"/>
      <c r="I163" s="254"/>
      <c r="J163" s="358" t="str">
        <f>B163</f>
        <v>ASP ($) - Rest of World-Telecom</v>
      </c>
      <c r="K163" s="532"/>
      <c r="L163" s="532"/>
      <c r="M163" s="532"/>
      <c r="N163" s="159"/>
    </row>
    <row r="164" spans="1:14">
      <c r="A164" s="659"/>
      <c r="B164" s="651" t="s">
        <v>10</v>
      </c>
      <c r="C164" s="135">
        <v>2016</v>
      </c>
      <c r="D164" s="128">
        <v>2017</v>
      </c>
      <c r="E164" s="128">
        <v>2018</v>
      </c>
      <c r="F164" s="128">
        <v>2019</v>
      </c>
      <c r="G164" s="128">
        <v>2020</v>
      </c>
      <c r="H164" s="128">
        <v>2021</v>
      </c>
      <c r="I164" s="128">
        <v>2022</v>
      </c>
      <c r="J164" s="128">
        <v>2023</v>
      </c>
      <c r="K164" s="128">
        <v>2024</v>
      </c>
      <c r="L164" s="128">
        <v>2025</v>
      </c>
      <c r="M164" s="128">
        <v>2026</v>
      </c>
      <c r="N164" s="159"/>
    </row>
    <row r="165" spans="1:14">
      <c r="A165" s="659"/>
      <c r="B165" s="647" t="s">
        <v>470</v>
      </c>
      <c r="C165" s="260">
        <f t="shared" ref="C165:E165" si="112">C283</f>
        <v>13.63205553691922</v>
      </c>
      <c r="D165" s="260">
        <f t="shared" si="112"/>
        <v>11.752073385560035</v>
      </c>
      <c r="E165" s="260">
        <f t="shared" si="112"/>
        <v>12.867152448420004</v>
      </c>
      <c r="F165" s="260"/>
      <c r="G165" s="260"/>
      <c r="H165" s="263"/>
      <c r="I165" s="263"/>
      <c r="J165" s="263"/>
      <c r="K165" s="263"/>
      <c r="L165" s="263"/>
      <c r="M165" s="263"/>
      <c r="N165" s="159"/>
    </row>
    <row r="166" spans="1:14">
      <c r="A166" s="659"/>
      <c r="B166" s="647" t="s">
        <v>471</v>
      </c>
      <c r="C166" s="260">
        <f t="shared" ref="C166:E166" si="113">C284</f>
        <v>85.053734731590396</v>
      </c>
      <c r="D166" s="260">
        <f t="shared" si="113"/>
        <v>62.056740477487828</v>
      </c>
      <c r="E166" s="260">
        <f t="shared" si="113"/>
        <v>53.959809614490815</v>
      </c>
      <c r="F166" s="260"/>
      <c r="G166" s="260"/>
      <c r="H166" s="263"/>
      <c r="I166" s="263"/>
      <c r="J166" s="263"/>
      <c r="K166" s="263"/>
      <c r="L166" s="263"/>
      <c r="M166" s="263"/>
      <c r="N166" s="159"/>
    </row>
    <row r="167" spans="1:14">
      <c r="A167" s="659"/>
      <c r="B167" s="647" t="s">
        <v>472</v>
      </c>
      <c r="C167" s="260">
        <f t="shared" ref="C167:E167" si="114">C285</f>
        <v>456.24032541776603</v>
      </c>
      <c r="D167" s="260">
        <f t="shared" si="114"/>
        <v>324.10355668962507</v>
      </c>
      <c r="E167" s="260">
        <f t="shared" si="114"/>
        <v>194.62477807755377</v>
      </c>
      <c r="F167" s="260"/>
      <c r="G167" s="260"/>
      <c r="H167" s="263"/>
      <c r="I167" s="263"/>
      <c r="J167" s="263"/>
      <c r="K167" s="263"/>
      <c r="L167" s="263"/>
      <c r="M167" s="263"/>
      <c r="N167" s="159"/>
    </row>
    <row r="168" spans="1:14">
      <c r="A168" s="659"/>
      <c r="B168" s="647" t="s">
        <v>473</v>
      </c>
      <c r="C168" s="260">
        <f t="shared" ref="C168:E168" si="115">C286</f>
        <v>99.624177253256008</v>
      </c>
      <c r="D168" s="260">
        <f t="shared" si="115"/>
        <v>80.609108343448838</v>
      </c>
      <c r="E168" s="260">
        <f t="shared" si="115"/>
        <v>60.416101456943068</v>
      </c>
      <c r="F168" s="260"/>
      <c r="G168" s="260"/>
      <c r="H168" s="263"/>
      <c r="I168" s="263"/>
      <c r="J168" s="263"/>
      <c r="K168" s="263"/>
      <c r="L168" s="263"/>
      <c r="M168" s="263"/>
      <c r="N168" s="159"/>
    </row>
    <row r="169" spans="1:14">
      <c r="A169" s="659"/>
      <c r="B169" s="647" t="s">
        <v>474</v>
      </c>
      <c r="C169" s="260">
        <f t="shared" ref="C169:E169" si="116">C287</f>
        <v>1573.1135593326462</v>
      </c>
      <c r="D169" s="260">
        <f t="shared" si="116"/>
        <v>1742.0450912857561</v>
      </c>
      <c r="E169" s="260">
        <f t="shared" si="116"/>
        <v>1255.0508268482483</v>
      </c>
      <c r="F169" s="260"/>
      <c r="G169" s="260"/>
      <c r="H169" s="263"/>
      <c r="I169" s="263"/>
      <c r="J169" s="263"/>
      <c r="K169" s="263"/>
      <c r="L169" s="263"/>
      <c r="M169" s="263"/>
      <c r="N169" s="159"/>
    </row>
    <row r="170" spans="1:14">
      <c r="A170" s="659"/>
      <c r="B170" s="657" t="s">
        <v>475</v>
      </c>
      <c r="C170" s="260">
        <f t="shared" ref="C170:E170" si="117">C288</f>
        <v>0</v>
      </c>
      <c r="D170" s="260">
        <f t="shared" si="117"/>
        <v>0</v>
      </c>
      <c r="E170" s="260">
        <f t="shared" si="117"/>
        <v>0</v>
      </c>
      <c r="F170" s="260"/>
      <c r="G170" s="260"/>
      <c r="H170" s="263"/>
      <c r="I170" s="263"/>
      <c r="J170" s="263"/>
      <c r="K170" s="263"/>
      <c r="L170" s="263"/>
      <c r="M170" s="263"/>
      <c r="N170" s="159"/>
    </row>
    <row r="171" spans="1:14">
      <c r="A171" s="659"/>
      <c r="B171" s="655" t="s">
        <v>476</v>
      </c>
      <c r="C171" s="260">
        <f t="shared" ref="C171:E171" si="118">C289</f>
        <v>1373.089819110671</v>
      </c>
      <c r="D171" s="260">
        <f t="shared" si="118"/>
        <v>1228.7228272707475</v>
      </c>
      <c r="E171" s="260">
        <f t="shared" si="118"/>
        <v>254.32764029817622</v>
      </c>
      <c r="F171" s="260"/>
      <c r="G171" s="260"/>
      <c r="H171" s="263"/>
      <c r="I171" s="263"/>
      <c r="J171" s="263"/>
      <c r="K171" s="263"/>
      <c r="L171" s="263"/>
      <c r="M171" s="263"/>
      <c r="N171" s="159"/>
    </row>
    <row r="172" spans="1:14">
      <c r="A172" s="659"/>
      <c r="B172" s="655" t="s">
        <v>477</v>
      </c>
      <c r="C172" s="260">
        <f t="shared" ref="C172:E172" si="119">C290</f>
        <v>0</v>
      </c>
      <c r="D172" s="260">
        <f t="shared" si="119"/>
        <v>0</v>
      </c>
      <c r="E172" s="260">
        <f t="shared" si="119"/>
        <v>0</v>
      </c>
      <c r="F172" s="260"/>
      <c r="G172" s="260"/>
      <c r="H172" s="263"/>
      <c r="I172" s="263"/>
      <c r="J172" s="263"/>
      <c r="K172" s="263"/>
      <c r="L172" s="263"/>
      <c r="M172" s="263"/>
      <c r="N172" s="159"/>
    </row>
    <row r="173" spans="1:14">
      <c r="A173" s="659"/>
      <c r="B173" s="655" t="s">
        <v>478</v>
      </c>
      <c r="C173" s="260">
        <f t="shared" ref="C173:E173" si="120">C291</f>
        <v>0</v>
      </c>
      <c r="D173" s="260">
        <f t="shared" si="120"/>
        <v>0</v>
      </c>
      <c r="E173" s="260">
        <f t="shared" si="120"/>
        <v>0</v>
      </c>
      <c r="F173" s="260"/>
      <c r="G173" s="260"/>
      <c r="H173" s="263"/>
      <c r="I173" s="263"/>
      <c r="J173" s="263"/>
      <c r="K173" s="263"/>
      <c r="L173" s="263"/>
      <c r="M173" s="263"/>
      <c r="N173" s="159"/>
    </row>
    <row r="174" spans="1:14">
      <c r="A174" s="659"/>
      <c r="B174" s="655" t="s">
        <v>479</v>
      </c>
      <c r="C174" s="260">
        <f t="shared" ref="C174:E174" si="121">C292</f>
        <v>3127.0662136529249</v>
      </c>
      <c r="D174" s="260">
        <f t="shared" si="121"/>
        <v>1904.5783558413559</v>
      </c>
      <c r="E174" s="260">
        <f t="shared" si="121"/>
        <v>1217.0210801294716</v>
      </c>
      <c r="F174" s="260"/>
      <c r="G174" s="260"/>
      <c r="H174" s="263"/>
      <c r="I174" s="263"/>
      <c r="J174" s="263"/>
      <c r="K174" s="263"/>
      <c r="L174" s="263"/>
      <c r="M174" s="263"/>
      <c r="N174" s="159"/>
    </row>
    <row r="175" spans="1:14">
      <c r="A175" s="659"/>
      <c r="B175" s="655" t="s">
        <v>480</v>
      </c>
      <c r="C175" s="260">
        <f t="shared" ref="C175:E175" si="122">C293</f>
        <v>8992.3604525403425</v>
      </c>
      <c r="D175" s="260">
        <f t="shared" si="122"/>
        <v>6054.7217098540132</v>
      </c>
      <c r="E175" s="260">
        <f t="shared" si="122"/>
        <v>3845.7503178914726</v>
      </c>
      <c r="F175" s="260"/>
      <c r="G175" s="260"/>
      <c r="H175" s="263"/>
      <c r="I175" s="263"/>
      <c r="J175" s="263"/>
      <c r="K175" s="263"/>
      <c r="L175" s="263"/>
      <c r="M175" s="263"/>
      <c r="N175" s="159"/>
    </row>
    <row r="176" spans="1:14" s="159" customFormat="1">
      <c r="B176" s="655" t="s">
        <v>450</v>
      </c>
      <c r="C176" s="260">
        <f t="shared" ref="C176:E176" si="123">C294</f>
        <v>0</v>
      </c>
      <c r="D176" s="260">
        <f t="shared" si="123"/>
        <v>0</v>
      </c>
      <c r="E176" s="260">
        <f t="shared" si="123"/>
        <v>0</v>
      </c>
      <c r="F176" s="260"/>
      <c r="G176" s="260"/>
      <c r="H176" s="263"/>
      <c r="I176" s="263"/>
      <c r="J176" s="263"/>
      <c r="K176" s="263"/>
      <c r="L176" s="263"/>
      <c r="M176" s="263"/>
    </row>
    <row r="177" spans="2:13" s="159" customFormat="1">
      <c r="B177" s="655" t="s">
        <v>451</v>
      </c>
      <c r="C177" s="260">
        <f t="shared" ref="C177:E177" si="124">C295</f>
        <v>0</v>
      </c>
      <c r="D177" s="260">
        <f t="shared" si="124"/>
        <v>0</v>
      </c>
      <c r="E177" s="260">
        <f t="shared" si="124"/>
        <v>0</v>
      </c>
      <c r="F177" s="260"/>
      <c r="G177" s="260"/>
      <c r="H177" s="263"/>
      <c r="I177" s="263"/>
      <c r="J177" s="263"/>
      <c r="K177" s="263"/>
      <c r="L177" s="263"/>
      <c r="M177" s="263"/>
    </row>
    <row r="178" spans="2:13" s="159" customFormat="1">
      <c r="B178" s="655" t="s">
        <v>452</v>
      </c>
      <c r="C178" s="260">
        <f t="shared" ref="C178:E178" si="125">C296</f>
        <v>0</v>
      </c>
      <c r="D178" s="260">
        <f t="shared" si="125"/>
        <v>0</v>
      </c>
      <c r="E178" s="260">
        <f t="shared" si="125"/>
        <v>0</v>
      </c>
      <c r="F178" s="260"/>
      <c r="G178" s="260"/>
      <c r="H178" s="263"/>
      <c r="I178" s="263"/>
      <c r="J178" s="263"/>
      <c r="K178" s="263"/>
      <c r="L178" s="263"/>
      <c r="M178" s="263"/>
    </row>
    <row r="179" spans="2:13" s="159" customFormat="1">
      <c r="B179" s="655" t="s">
        <v>453</v>
      </c>
      <c r="C179" s="260">
        <f t="shared" ref="C179:E179" si="126">C297</f>
        <v>0</v>
      </c>
      <c r="D179" s="260">
        <f t="shared" si="126"/>
        <v>0</v>
      </c>
      <c r="E179" s="260">
        <f t="shared" si="126"/>
        <v>0</v>
      </c>
      <c r="F179" s="260"/>
      <c r="G179" s="260"/>
      <c r="H179" s="263"/>
      <c r="I179" s="263"/>
      <c r="J179" s="263"/>
      <c r="K179" s="263"/>
      <c r="L179" s="263"/>
      <c r="M179" s="263"/>
    </row>
    <row r="180" spans="2:13" s="159" customFormat="1">
      <c r="B180" s="655" t="s">
        <v>454</v>
      </c>
      <c r="C180" s="260">
        <f t="shared" ref="C180:E180" si="127">C298</f>
        <v>0</v>
      </c>
      <c r="D180" s="260">
        <f t="shared" si="127"/>
        <v>0</v>
      </c>
      <c r="E180" s="260">
        <f t="shared" si="127"/>
        <v>0</v>
      </c>
      <c r="F180" s="260"/>
      <c r="G180" s="260"/>
      <c r="H180" s="263"/>
      <c r="I180" s="263"/>
      <c r="J180" s="263"/>
      <c r="K180" s="263"/>
      <c r="L180" s="263"/>
      <c r="M180" s="263"/>
    </row>
    <row r="181" spans="2:13" s="159" customFormat="1">
      <c r="B181" s="655" t="s">
        <v>455</v>
      </c>
      <c r="C181" s="260">
        <f t="shared" ref="C181:E181" si="128">C299</f>
        <v>0</v>
      </c>
      <c r="D181" s="260">
        <f t="shared" si="128"/>
        <v>0</v>
      </c>
      <c r="E181" s="260">
        <f t="shared" si="128"/>
        <v>0</v>
      </c>
      <c r="F181" s="260"/>
      <c r="G181" s="260"/>
      <c r="H181" s="263"/>
      <c r="I181" s="263"/>
      <c r="J181" s="263"/>
      <c r="K181" s="263"/>
      <c r="L181" s="263"/>
      <c r="M181" s="263"/>
    </row>
    <row r="182" spans="2:13" s="159" customFormat="1">
      <c r="B182" s="655" t="s">
        <v>456</v>
      </c>
      <c r="C182" s="260">
        <f t="shared" ref="C182:E182" si="129">C300</f>
        <v>0</v>
      </c>
      <c r="D182" s="260">
        <f t="shared" si="129"/>
        <v>0</v>
      </c>
      <c r="E182" s="260">
        <f t="shared" si="129"/>
        <v>0</v>
      </c>
      <c r="F182" s="260"/>
      <c r="G182" s="260"/>
      <c r="H182" s="263"/>
      <c r="I182" s="263"/>
      <c r="J182" s="263"/>
      <c r="K182" s="263"/>
      <c r="L182" s="263"/>
      <c r="M182" s="263"/>
    </row>
    <row r="183" spans="2:13" s="159" customFormat="1">
      <c r="B183" s="655" t="s">
        <v>457</v>
      </c>
      <c r="C183" s="260">
        <f t="shared" ref="C183:E183" si="130">C301</f>
        <v>0</v>
      </c>
      <c r="D183" s="260">
        <f t="shared" si="130"/>
        <v>0</v>
      </c>
      <c r="E183" s="260">
        <f t="shared" si="130"/>
        <v>0</v>
      </c>
      <c r="F183" s="260"/>
      <c r="G183" s="260"/>
      <c r="H183" s="263"/>
      <c r="I183" s="263"/>
      <c r="J183" s="263"/>
      <c r="K183" s="263"/>
      <c r="L183" s="263"/>
      <c r="M183" s="263"/>
    </row>
    <row r="184" spans="2:13" s="159" customFormat="1">
      <c r="B184" s="655" t="s">
        <v>458</v>
      </c>
      <c r="C184" s="260">
        <f t="shared" ref="C184:E184" si="131">C302</f>
        <v>0</v>
      </c>
      <c r="D184" s="260">
        <f t="shared" si="131"/>
        <v>0</v>
      </c>
      <c r="E184" s="260">
        <f t="shared" si="131"/>
        <v>0</v>
      </c>
      <c r="F184" s="260"/>
      <c r="G184" s="260"/>
      <c r="H184" s="263"/>
      <c r="I184" s="263"/>
      <c r="J184" s="263"/>
      <c r="K184" s="263"/>
      <c r="L184" s="263"/>
      <c r="M184" s="263"/>
    </row>
    <row r="185" spans="2:13" s="159" customFormat="1">
      <c r="B185" s="655" t="s">
        <v>459</v>
      </c>
      <c r="C185" s="260">
        <f t="shared" ref="C185:E185" si="132">C303</f>
        <v>0</v>
      </c>
      <c r="D185" s="260">
        <f t="shared" si="132"/>
        <v>0</v>
      </c>
      <c r="E185" s="260">
        <f t="shared" si="132"/>
        <v>0</v>
      </c>
      <c r="F185" s="260"/>
      <c r="G185" s="260"/>
      <c r="H185" s="263"/>
      <c r="I185" s="263"/>
      <c r="J185" s="263"/>
      <c r="K185" s="263"/>
      <c r="L185" s="263"/>
      <c r="M185" s="263"/>
    </row>
    <row r="186" spans="2:13" s="159" customFormat="1">
      <c r="B186" s="655" t="s">
        <v>460</v>
      </c>
      <c r="C186" s="260">
        <f t="shared" ref="C186:E186" si="133">C304</f>
        <v>0</v>
      </c>
      <c r="D186" s="260">
        <f t="shared" si="133"/>
        <v>15451.219512195123</v>
      </c>
      <c r="E186" s="260">
        <f t="shared" si="133"/>
        <v>8000</v>
      </c>
      <c r="F186" s="260"/>
      <c r="G186" s="260"/>
      <c r="H186" s="263"/>
      <c r="I186" s="263"/>
      <c r="J186" s="263"/>
      <c r="K186" s="263"/>
      <c r="L186" s="263"/>
      <c r="M186" s="263"/>
    </row>
    <row r="187" spans="2:13" s="159" customFormat="1">
      <c r="B187" s="655" t="s">
        <v>461</v>
      </c>
      <c r="C187" s="260">
        <f t="shared" ref="C187:E187" si="134">C305</f>
        <v>0</v>
      </c>
      <c r="D187" s="260">
        <f t="shared" si="134"/>
        <v>0</v>
      </c>
      <c r="E187" s="260">
        <f t="shared" si="134"/>
        <v>0</v>
      </c>
      <c r="F187" s="260"/>
      <c r="G187" s="260"/>
      <c r="H187" s="263"/>
      <c r="I187" s="263"/>
      <c r="J187" s="263"/>
      <c r="K187" s="263"/>
      <c r="L187" s="263"/>
      <c r="M187" s="263"/>
    </row>
    <row r="188" spans="2:13" s="159" customFormat="1">
      <c r="B188" s="655" t="s">
        <v>462</v>
      </c>
      <c r="C188" s="260">
        <f t="shared" ref="C188:E188" si="135">C306</f>
        <v>0</v>
      </c>
      <c r="D188" s="260">
        <f t="shared" si="135"/>
        <v>0</v>
      </c>
      <c r="E188" s="260">
        <f t="shared" si="135"/>
        <v>0</v>
      </c>
      <c r="F188" s="260"/>
      <c r="G188" s="260"/>
      <c r="H188" s="263"/>
      <c r="I188" s="263"/>
      <c r="J188" s="263"/>
      <c r="K188" s="263"/>
      <c r="L188" s="263"/>
      <c r="M188" s="263"/>
    </row>
    <row r="189" spans="2:13" s="159" customFormat="1">
      <c r="B189" s="655" t="s">
        <v>463</v>
      </c>
      <c r="C189" s="260">
        <f t="shared" ref="C189:E189" si="136">C307</f>
        <v>0</v>
      </c>
      <c r="D189" s="260">
        <f t="shared" si="136"/>
        <v>0</v>
      </c>
      <c r="E189" s="260">
        <f t="shared" si="136"/>
        <v>0</v>
      </c>
      <c r="F189" s="260"/>
      <c r="G189" s="260"/>
      <c r="H189" s="263"/>
      <c r="I189" s="263"/>
      <c r="J189" s="263"/>
      <c r="K189" s="263"/>
      <c r="L189" s="263"/>
      <c r="M189" s="263"/>
    </row>
    <row r="190" spans="2:13" s="159" customFormat="1">
      <c r="B190" s="655" t="s">
        <v>521</v>
      </c>
      <c r="C190" s="260">
        <f t="shared" ref="C190:E190" si="137">C308</f>
        <v>0</v>
      </c>
      <c r="D190" s="260">
        <f t="shared" si="137"/>
        <v>0</v>
      </c>
      <c r="E190" s="260">
        <f t="shared" si="137"/>
        <v>0</v>
      </c>
      <c r="F190" s="260"/>
      <c r="G190" s="260"/>
      <c r="H190" s="263"/>
      <c r="I190" s="263"/>
      <c r="J190" s="263"/>
      <c r="K190" s="263"/>
      <c r="L190" s="263"/>
      <c r="M190" s="263"/>
    </row>
    <row r="191" spans="2:13" s="159" customFormat="1">
      <c r="B191" s="655" t="s">
        <v>518</v>
      </c>
      <c r="C191" s="260">
        <f t="shared" ref="C191:E191" si="138">C309</f>
        <v>0</v>
      </c>
      <c r="D191" s="260">
        <f t="shared" si="138"/>
        <v>0</v>
      </c>
      <c r="E191" s="260">
        <f t="shared" si="138"/>
        <v>0</v>
      </c>
      <c r="F191" s="260"/>
      <c r="G191" s="260"/>
      <c r="H191" s="263"/>
      <c r="I191" s="263"/>
      <c r="J191" s="263"/>
      <c r="K191" s="263"/>
      <c r="L191" s="263"/>
      <c r="M191" s="263"/>
    </row>
    <row r="192" spans="2:13" s="159" customFormat="1">
      <c r="B192" s="655" t="s">
        <v>519</v>
      </c>
      <c r="C192" s="260">
        <f t="shared" ref="C192:E192" si="139">C310</f>
        <v>0</v>
      </c>
      <c r="D192" s="260">
        <f t="shared" si="139"/>
        <v>0</v>
      </c>
      <c r="E192" s="260">
        <f t="shared" si="139"/>
        <v>0</v>
      </c>
      <c r="F192" s="260"/>
      <c r="G192" s="260"/>
      <c r="H192" s="263"/>
      <c r="I192" s="263"/>
      <c r="J192" s="263"/>
      <c r="K192" s="263"/>
      <c r="L192" s="263"/>
      <c r="M192" s="263"/>
    </row>
    <row r="193" spans="1:14" s="159" customFormat="1">
      <c r="B193" s="655" t="s">
        <v>520</v>
      </c>
      <c r="C193" s="260">
        <f t="shared" ref="C193:E193" si="140">C311</f>
        <v>0</v>
      </c>
      <c r="D193" s="260">
        <f t="shared" si="140"/>
        <v>0</v>
      </c>
      <c r="E193" s="260">
        <f t="shared" si="140"/>
        <v>0</v>
      </c>
      <c r="F193" s="260"/>
      <c r="G193" s="260"/>
      <c r="H193" s="263"/>
      <c r="I193" s="263"/>
      <c r="J193" s="263"/>
      <c r="K193" s="263"/>
      <c r="L193" s="263"/>
      <c r="M193" s="263"/>
    </row>
    <row r="194" spans="1:14" s="159" customFormat="1">
      <c r="B194" s="655" t="s">
        <v>464</v>
      </c>
      <c r="C194" s="260">
        <f t="shared" ref="C194:E194" si="141">C312</f>
        <v>0</v>
      </c>
      <c r="D194" s="260">
        <f t="shared" si="141"/>
        <v>0</v>
      </c>
      <c r="E194" s="260">
        <f t="shared" si="141"/>
        <v>0</v>
      </c>
      <c r="F194" s="260"/>
      <c r="G194" s="260"/>
      <c r="H194" s="263"/>
      <c r="I194" s="263"/>
      <c r="J194" s="263"/>
      <c r="K194" s="263"/>
      <c r="L194" s="263"/>
      <c r="M194" s="263"/>
    </row>
    <row r="195" spans="1:14" s="159" customFormat="1">
      <c r="A195" s="659"/>
      <c r="B195" s="655" t="s">
        <v>465</v>
      </c>
      <c r="C195" s="260">
        <f t="shared" ref="C195:E195" si="142">C313</f>
        <v>0</v>
      </c>
      <c r="D195" s="260">
        <f t="shared" si="142"/>
        <v>0</v>
      </c>
      <c r="E195" s="260">
        <f t="shared" si="142"/>
        <v>0</v>
      </c>
      <c r="F195" s="260"/>
      <c r="G195" s="260"/>
      <c r="H195" s="263"/>
      <c r="I195" s="263"/>
      <c r="J195" s="263"/>
      <c r="K195" s="263"/>
      <c r="L195" s="263"/>
      <c r="M195" s="263"/>
    </row>
    <row r="196" spans="1:14" s="159" customFormat="1">
      <c r="A196" s="659"/>
      <c r="B196" s="655" t="s">
        <v>466</v>
      </c>
      <c r="C196" s="260">
        <f t="shared" ref="C196:E196" si="143">C314</f>
        <v>0</v>
      </c>
      <c r="D196" s="260">
        <f t="shared" si="143"/>
        <v>0</v>
      </c>
      <c r="E196" s="260">
        <f t="shared" si="143"/>
        <v>0</v>
      </c>
      <c r="F196" s="260"/>
      <c r="G196" s="260"/>
      <c r="H196" s="263"/>
      <c r="I196" s="263"/>
      <c r="J196" s="263"/>
      <c r="K196" s="263"/>
      <c r="L196" s="263"/>
      <c r="M196" s="263"/>
    </row>
    <row r="197" spans="1:14" s="159" customFormat="1">
      <c r="A197" s="659"/>
      <c r="B197" s="655" t="s">
        <v>467</v>
      </c>
      <c r="C197" s="260">
        <f t="shared" ref="C197:E197" si="144">C315</f>
        <v>0</v>
      </c>
      <c r="D197" s="260">
        <f t="shared" si="144"/>
        <v>0</v>
      </c>
      <c r="E197" s="260">
        <f t="shared" si="144"/>
        <v>0</v>
      </c>
      <c r="F197" s="260"/>
      <c r="G197" s="260"/>
      <c r="H197" s="263"/>
      <c r="I197" s="263"/>
      <c r="J197" s="263"/>
      <c r="K197" s="263"/>
      <c r="L197" s="263"/>
      <c r="M197" s="263"/>
    </row>
    <row r="198" spans="1:14" s="159" customFormat="1">
      <c r="A198" s="659"/>
      <c r="B198" s="655" t="s">
        <v>468</v>
      </c>
      <c r="C198" s="260">
        <f t="shared" ref="C198:E199" si="145">C316</f>
        <v>0</v>
      </c>
      <c r="D198" s="260">
        <f t="shared" si="145"/>
        <v>0</v>
      </c>
      <c r="E198" s="260">
        <f t="shared" si="145"/>
        <v>0</v>
      </c>
      <c r="F198" s="260"/>
      <c r="G198" s="260"/>
      <c r="H198" s="263"/>
      <c r="I198" s="263"/>
      <c r="J198" s="263"/>
      <c r="K198" s="263"/>
      <c r="L198" s="263"/>
      <c r="M198" s="263"/>
    </row>
    <row r="199" spans="1:14" s="159" customFormat="1">
      <c r="A199" s="659"/>
      <c r="B199" s="655" t="s">
        <v>431</v>
      </c>
      <c r="C199" s="261">
        <f t="shared" si="145"/>
        <v>0</v>
      </c>
      <c r="D199" s="261">
        <f t="shared" si="145"/>
        <v>0</v>
      </c>
      <c r="E199" s="261">
        <f t="shared" si="145"/>
        <v>0</v>
      </c>
      <c r="F199" s="261"/>
      <c r="G199" s="261"/>
      <c r="H199" s="262"/>
      <c r="I199" s="262"/>
      <c r="J199" s="262"/>
      <c r="K199" s="262"/>
      <c r="L199" s="262"/>
      <c r="M199" s="262"/>
    </row>
    <row r="200" spans="1:14">
      <c r="A200" s="659"/>
      <c r="C200" s="2"/>
      <c r="D200" s="2"/>
      <c r="E200" s="2"/>
      <c r="F200" s="2"/>
      <c r="G200" s="2"/>
      <c r="H200" s="2"/>
      <c r="I200" s="2"/>
      <c r="J200" s="532"/>
      <c r="K200" s="532"/>
      <c r="L200" s="532"/>
      <c r="M200" s="532"/>
      <c r="N200" s="159"/>
    </row>
    <row r="201" spans="1:14" ht="15.6">
      <c r="B201" s="659" t="s">
        <v>504</v>
      </c>
      <c r="E201" s="321"/>
      <c r="J201" s="358" t="str">
        <f>B201</f>
        <v>Sales ($M) - Rest of World-Telecom</v>
      </c>
      <c r="K201" s="532"/>
      <c r="L201" s="532"/>
      <c r="M201" s="532"/>
      <c r="N201" s="159"/>
    </row>
    <row r="202" spans="1:14">
      <c r="A202" s="659"/>
      <c r="B202" s="644" t="s">
        <v>10</v>
      </c>
      <c r="C202" s="128">
        <v>2016</v>
      </c>
      <c r="D202" s="128">
        <v>2017</v>
      </c>
      <c r="E202" s="128">
        <v>2018</v>
      </c>
      <c r="F202" s="128">
        <v>2019</v>
      </c>
      <c r="G202" s="128">
        <v>2020</v>
      </c>
      <c r="H202" s="128">
        <v>2021</v>
      </c>
      <c r="I202" s="128">
        <v>2022</v>
      </c>
      <c r="J202" s="128">
        <v>2023</v>
      </c>
      <c r="K202" s="128">
        <v>2024</v>
      </c>
      <c r="L202" s="128">
        <v>2025</v>
      </c>
      <c r="M202" s="128">
        <v>2026</v>
      </c>
      <c r="N202" s="159"/>
    </row>
    <row r="203" spans="1:14">
      <c r="A203" s="659"/>
      <c r="B203" s="647" t="s">
        <v>470</v>
      </c>
      <c r="C203" s="260">
        <f t="shared" ref="C203:E203" si="146">C165*C126/10^6</f>
        <v>19.447216268079767</v>
      </c>
      <c r="D203" s="260">
        <f t="shared" si="146"/>
        <v>13.721722950994398</v>
      </c>
      <c r="E203" s="260">
        <f t="shared" si="146"/>
        <v>26.884273513999993</v>
      </c>
      <c r="F203" s="260"/>
      <c r="G203" s="260"/>
      <c r="H203" s="260"/>
      <c r="I203" s="260"/>
      <c r="J203" s="263"/>
      <c r="K203" s="263"/>
      <c r="L203" s="263"/>
      <c r="M203" s="263"/>
      <c r="N203" s="159"/>
    </row>
    <row r="204" spans="1:14">
      <c r="A204" s="659"/>
      <c r="B204" s="647" t="s">
        <v>471</v>
      </c>
      <c r="C204" s="260">
        <f t="shared" ref="C204:E204" si="147">C166*C127/10^6</f>
        <v>108.30561482620452</v>
      </c>
      <c r="D204" s="260">
        <f t="shared" si="147"/>
        <v>72.744577965265321</v>
      </c>
      <c r="E204" s="260">
        <f t="shared" si="147"/>
        <v>97.691750263547561</v>
      </c>
      <c r="F204" s="260"/>
      <c r="G204" s="260"/>
      <c r="H204" s="260"/>
      <c r="I204" s="260"/>
      <c r="J204" s="263"/>
      <c r="K204" s="263"/>
      <c r="L204" s="263"/>
      <c r="M204" s="263"/>
      <c r="N204" s="159"/>
    </row>
    <row r="205" spans="1:14">
      <c r="A205" s="659"/>
      <c r="B205" s="647" t="s">
        <v>472</v>
      </c>
      <c r="C205" s="260">
        <f t="shared" ref="C205:E205" si="148">C167*C128/10^6</f>
        <v>0.59136958499999981</v>
      </c>
      <c r="D205" s="260">
        <f t="shared" si="148"/>
        <v>1.5789994696290708</v>
      </c>
      <c r="E205" s="260">
        <f t="shared" si="148"/>
        <v>3.0130945954199992</v>
      </c>
      <c r="F205" s="260"/>
      <c r="G205" s="260"/>
      <c r="H205" s="260"/>
      <c r="I205" s="260"/>
      <c r="J205" s="263"/>
      <c r="K205" s="263"/>
      <c r="L205" s="263"/>
      <c r="M205" s="263"/>
      <c r="N205" s="159"/>
    </row>
    <row r="206" spans="1:14">
      <c r="A206" s="659"/>
      <c r="B206" s="647" t="s">
        <v>473</v>
      </c>
      <c r="C206" s="260">
        <f t="shared" ref="C206:E206" si="149">C168*C129/10^6</f>
        <v>4.5588222759444452</v>
      </c>
      <c r="D206" s="260">
        <f t="shared" si="149"/>
        <v>5.079772393667036</v>
      </c>
      <c r="E206" s="260">
        <f t="shared" si="149"/>
        <v>4.3853223594851869</v>
      </c>
      <c r="F206" s="260"/>
      <c r="G206" s="260"/>
      <c r="H206" s="260"/>
      <c r="I206" s="260"/>
      <c r="J206" s="263"/>
      <c r="K206" s="263"/>
      <c r="L206" s="263"/>
      <c r="M206" s="263"/>
      <c r="N206" s="159"/>
    </row>
    <row r="207" spans="1:14">
      <c r="A207" s="659"/>
      <c r="B207" s="647" t="s">
        <v>474</v>
      </c>
      <c r="C207" s="260">
        <f t="shared" ref="C207:E207" si="150">C169*C130/10^6</f>
        <v>13.499595353735138</v>
      </c>
      <c r="D207" s="260">
        <f t="shared" si="150"/>
        <v>7.586710895254944</v>
      </c>
      <c r="E207" s="260">
        <f t="shared" si="150"/>
        <v>1.6514460799999986</v>
      </c>
      <c r="F207" s="260"/>
      <c r="G207" s="260"/>
      <c r="H207" s="260"/>
      <c r="I207" s="260"/>
      <c r="J207" s="263"/>
      <c r="K207" s="263"/>
      <c r="L207" s="263"/>
      <c r="M207" s="263"/>
      <c r="N207" s="159"/>
    </row>
    <row r="208" spans="1:14">
      <c r="A208" s="659"/>
      <c r="B208" s="657" t="s">
        <v>475</v>
      </c>
      <c r="C208" s="260">
        <f t="shared" ref="C208:E208" si="151">C170*C131/10^6</f>
        <v>0</v>
      </c>
      <c r="D208" s="260">
        <f t="shared" si="151"/>
        <v>0</v>
      </c>
      <c r="E208" s="260">
        <f t="shared" si="151"/>
        <v>0</v>
      </c>
      <c r="F208" s="260"/>
      <c r="G208" s="260"/>
      <c r="H208" s="260"/>
      <c r="I208" s="260"/>
      <c r="J208" s="263"/>
      <c r="K208" s="263"/>
      <c r="L208" s="263"/>
      <c r="M208" s="263"/>
      <c r="N208" s="159"/>
    </row>
    <row r="209" spans="1:14">
      <c r="A209" s="659"/>
      <c r="B209" s="655" t="s">
        <v>476</v>
      </c>
      <c r="C209" s="260">
        <f t="shared" ref="C209:E209" si="152">C171*C132/10^6</f>
        <v>25.154682810000001</v>
      </c>
      <c r="D209" s="260">
        <f t="shared" si="152"/>
        <v>10.718026350000004</v>
      </c>
      <c r="E209" s="260">
        <f t="shared" si="152"/>
        <v>10.913903863384302</v>
      </c>
      <c r="F209" s="260"/>
      <c r="G209" s="260"/>
      <c r="H209" s="260"/>
      <c r="I209" s="260"/>
      <c r="J209" s="263"/>
      <c r="K209" s="263"/>
      <c r="L209" s="263"/>
      <c r="M209" s="263"/>
      <c r="N209" s="159"/>
    </row>
    <row r="210" spans="1:14">
      <c r="A210" s="659"/>
      <c r="B210" s="655" t="s">
        <v>477</v>
      </c>
      <c r="C210" s="260">
        <f t="shared" ref="C210:E210" si="153">C172*C133/10^6</f>
        <v>0</v>
      </c>
      <c r="D210" s="260">
        <f t="shared" si="153"/>
        <v>0</v>
      </c>
      <c r="E210" s="260">
        <f t="shared" si="153"/>
        <v>0</v>
      </c>
      <c r="F210" s="260"/>
      <c r="G210" s="260"/>
      <c r="H210" s="260"/>
      <c r="I210" s="260"/>
      <c r="J210" s="263"/>
      <c r="K210" s="263"/>
      <c r="L210" s="263"/>
      <c r="M210" s="263"/>
      <c r="N210" s="159"/>
    </row>
    <row r="211" spans="1:14">
      <c r="A211" s="659"/>
      <c r="B211" s="655" t="s">
        <v>478</v>
      </c>
      <c r="C211" s="260">
        <f t="shared" ref="C211:E211" si="154">C173*C134/10^6</f>
        <v>0</v>
      </c>
      <c r="D211" s="260">
        <f t="shared" si="154"/>
        <v>0</v>
      </c>
      <c r="E211" s="260">
        <f t="shared" si="154"/>
        <v>0</v>
      </c>
      <c r="F211" s="260"/>
      <c r="G211" s="260"/>
      <c r="H211" s="260"/>
      <c r="I211" s="260"/>
      <c r="J211" s="263"/>
      <c r="K211" s="263"/>
      <c r="L211" s="263"/>
      <c r="M211" s="263"/>
      <c r="N211" s="159"/>
    </row>
    <row r="212" spans="1:14">
      <c r="A212" s="659"/>
      <c r="B212" s="655" t="s">
        <v>479</v>
      </c>
      <c r="C212" s="260">
        <f t="shared" ref="C212:E212" si="155">C174*C135/10^6</f>
        <v>413.27482195345021</v>
      </c>
      <c r="D212" s="260">
        <f t="shared" si="155"/>
        <v>314.76355117337857</v>
      </c>
      <c r="E212" s="260">
        <f t="shared" si="155"/>
        <v>169.32195367225862</v>
      </c>
      <c r="F212" s="260"/>
      <c r="G212" s="260"/>
      <c r="H212" s="260"/>
      <c r="I212" s="260"/>
      <c r="J212" s="263"/>
      <c r="K212" s="263"/>
      <c r="L212" s="263"/>
      <c r="M212" s="263"/>
      <c r="N212" s="159"/>
    </row>
    <row r="213" spans="1:14">
      <c r="A213" s="659"/>
      <c r="B213" s="655" t="s">
        <v>480</v>
      </c>
      <c r="C213" s="260">
        <f t="shared" ref="C213:E213" si="156">C175*C136/10^6</f>
        <v>41.837352669303854</v>
      </c>
      <c r="D213" s="260">
        <f t="shared" si="156"/>
        <v>37.814013653401219</v>
      </c>
      <c r="E213" s="260">
        <f t="shared" si="156"/>
        <v>22.994510300736692</v>
      </c>
      <c r="F213" s="260"/>
      <c r="G213" s="260"/>
      <c r="H213" s="260"/>
      <c r="I213" s="260"/>
      <c r="J213" s="263"/>
      <c r="K213" s="263"/>
      <c r="L213" s="263"/>
      <c r="M213" s="263"/>
      <c r="N213" s="159"/>
    </row>
    <row r="214" spans="1:14" s="159" customFormat="1">
      <c r="B214" s="655" t="s">
        <v>450</v>
      </c>
      <c r="C214" s="260">
        <f t="shared" ref="C214:E214" si="157">C176*C137/10^6</f>
        <v>0</v>
      </c>
      <c r="D214" s="260">
        <f t="shared" si="157"/>
        <v>0</v>
      </c>
      <c r="E214" s="260">
        <f t="shared" si="157"/>
        <v>0</v>
      </c>
      <c r="F214" s="260"/>
      <c r="G214" s="260"/>
      <c r="H214" s="260"/>
      <c r="I214" s="260"/>
      <c r="J214" s="263"/>
      <c r="K214" s="263"/>
      <c r="L214" s="263"/>
      <c r="M214" s="263"/>
    </row>
    <row r="215" spans="1:14" s="159" customFormat="1">
      <c r="B215" s="655" t="s">
        <v>451</v>
      </c>
      <c r="C215" s="260">
        <f t="shared" ref="C215:E215" si="158">C177*C138/10^6</f>
        <v>0</v>
      </c>
      <c r="D215" s="260">
        <f t="shared" si="158"/>
        <v>0</v>
      </c>
      <c r="E215" s="260">
        <f t="shared" si="158"/>
        <v>0</v>
      </c>
      <c r="F215" s="260"/>
      <c r="G215" s="260"/>
      <c r="H215" s="260"/>
      <c r="I215" s="260"/>
      <c r="J215" s="263"/>
      <c r="K215" s="263"/>
      <c r="L215" s="263"/>
      <c r="M215" s="263"/>
    </row>
    <row r="216" spans="1:14" s="159" customFormat="1">
      <c r="B216" s="655" t="s">
        <v>452</v>
      </c>
      <c r="C216" s="260">
        <f t="shared" ref="C216:E216" si="159">C178*C139/10^6</f>
        <v>0</v>
      </c>
      <c r="D216" s="260">
        <f t="shared" si="159"/>
        <v>0</v>
      </c>
      <c r="E216" s="260">
        <f t="shared" si="159"/>
        <v>0</v>
      </c>
      <c r="F216" s="260"/>
      <c r="G216" s="260"/>
      <c r="H216" s="260"/>
      <c r="I216" s="260"/>
      <c r="J216" s="263"/>
      <c r="K216" s="263"/>
      <c r="L216" s="263"/>
      <c r="M216" s="263"/>
    </row>
    <row r="217" spans="1:14" s="159" customFormat="1">
      <c r="B217" s="655" t="s">
        <v>453</v>
      </c>
      <c r="C217" s="260">
        <f t="shared" ref="C217:E217" si="160">C179*C140/10^6</f>
        <v>0</v>
      </c>
      <c r="D217" s="260">
        <f t="shared" si="160"/>
        <v>0</v>
      </c>
      <c r="E217" s="260">
        <f t="shared" si="160"/>
        <v>0</v>
      </c>
      <c r="F217" s="260"/>
      <c r="G217" s="260"/>
      <c r="H217" s="260"/>
      <c r="I217" s="260"/>
      <c r="J217" s="263"/>
      <c r="K217" s="263"/>
      <c r="L217" s="263"/>
      <c r="M217" s="263"/>
    </row>
    <row r="218" spans="1:14" s="159" customFormat="1">
      <c r="B218" s="655" t="s">
        <v>454</v>
      </c>
      <c r="C218" s="260">
        <f t="shared" ref="C218:E218" si="161">C180*C141/10^6</f>
        <v>0</v>
      </c>
      <c r="D218" s="260">
        <f t="shared" si="161"/>
        <v>0</v>
      </c>
      <c r="E218" s="260">
        <f t="shared" si="161"/>
        <v>0</v>
      </c>
      <c r="F218" s="260"/>
      <c r="G218" s="260"/>
      <c r="H218" s="260"/>
      <c r="I218" s="260"/>
      <c r="J218" s="263"/>
      <c r="K218" s="263"/>
      <c r="L218" s="263"/>
      <c r="M218" s="263"/>
    </row>
    <row r="219" spans="1:14" s="159" customFormat="1">
      <c r="B219" s="655" t="s">
        <v>455</v>
      </c>
      <c r="C219" s="260">
        <f t="shared" ref="C219:E219" si="162">C181*C142/10^6</f>
        <v>0</v>
      </c>
      <c r="D219" s="260">
        <f t="shared" si="162"/>
        <v>0</v>
      </c>
      <c r="E219" s="260">
        <f t="shared" si="162"/>
        <v>0</v>
      </c>
      <c r="F219" s="260"/>
      <c r="G219" s="260"/>
      <c r="H219" s="260"/>
      <c r="I219" s="260"/>
      <c r="J219" s="263"/>
      <c r="K219" s="263"/>
      <c r="L219" s="263"/>
      <c r="M219" s="263"/>
    </row>
    <row r="220" spans="1:14" s="159" customFormat="1">
      <c r="B220" s="655" t="s">
        <v>456</v>
      </c>
      <c r="C220" s="260">
        <f t="shared" ref="C220:E220" si="163">C182*C143/10^6</f>
        <v>0</v>
      </c>
      <c r="D220" s="260">
        <f t="shared" si="163"/>
        <v>0</v>
      </c>
      <c r="E220" s="260">
        <f t="shared" si="163"/>
        <v>0</v>
      </c>
      <c r="F220" s="260"/>
      <c r="G220" s="260"/>
      <c r="H220" s="260"/>
      <c r="I220" s="260"/>
      <c r="J220" s="263"/>
      <c r="K220" s="263"/>
      <c r="L220" s="263"/>
      <c r="M220" s="263"/>
    </row>
    <row r="221" spans="1:14" s="159" customFormat="1">
      <c r="B221" s="655" t="s">
        <v>457</v>
      </c>
      <c r="C221" s="260">
        <f t="shared" ref="C221:E221" si="164">C183*C144/10^6</f>
        <v>0</v>
      </c>
      <c r="D221" s="260">
        <f t="shared" si="164"/>
        <v>0</v>
      </c>
      <c r="E221" s="260">
        <f t="shared" si="164"/>
        <v>0</v>
      </c>
      <c r="F221" s="260"/>
      <c r="G221" s="260"/>
      <c r="H221" s="260"/>
      <c r="I221" s="260"/>
      <c r="J221" s="263"/>
      <c r="K221" s="263"/>
      <c r="L221" s="263"/>
      <c r="M221" s="263"/>
    </row>
    <row r="222" spans="1:14" s="159" customFormat="1">
      <c r="B222" s="655" t="s">
        <v>458</v>
      </c>
      <c r="C222" s="260">
        <f t="shared" ref="C222:E222" si="165">C184*C145/10^6</f>
        <v>0</v>
      </c>
      <c r="D222" s="260">
        <f t="shared" si="165"/>
        <v>0</v>
      </c>
      <c r="E222" s="260">
        <f t="shared" si="165"/>
        <v>0</v>
      </c>
      <c r="F222" s="260"/>
      <c r="G222" s="260"/>
      <c r="H222" s="260"/>
      <c r="I222" s="260"/>
      <c r="J222" s="263"/>
      <c r="K222" s="263"/>
      <c r="L222" s="263"/>
      <c r="M222" s="263"/>
    </row>
    <row r="223" spans="1:14" s="159" customFormat="1">
      <c r="B223" s="655" t="s">
        <v>459</v>
      </c>
      <c r="C223" s="260">
        <f t="shared" ref="C223:E223" si="166">C185*C146/10^6</f>
        <v>0</v>
      </c>
      <c r="D223" s="260">
        <f t="shared" si="166"/>
        <v>0</v>
      </c>
      <c r="E223" s="260">
        <f t="shared" si="166"/>
        <v>0</v>
      </c>
      <c r="F223" s="260"/>
      <c r="G223" s="260"/>
      <c r="H223" s="260"/>
      <c r="I223" s="260"/>
      <c r="J223" s="263"/>
      <c r="K223" s="263"/>
      <c r="L223" s="263"/>
      <c r="M223" s="263"/>
    </row>
    <row r="224" spans="1:14" s="159" customFormat="1">
      <c r="B224" s="655" t="s">
        <v>460</v>
      </c>
      <c r="C224" s="260">
        <f t="shared" ref="C224:E224" si="167">C186*C147/10^6</f>
        <v>0</v>
      </c>
      <c r="D224" s="260">
        <f t="shared" si="167"/>
        <v>1.2669999999999999</v>
      </c>
      <c r="E224" s="260">
        <f t="shared" si="167"/>
        <v>7.2</v>
      </c>
      <c r="F224" s="260"/>
      <c r="G224" s="260"/>
      <c r="H224" s="260"/>
      <c r="I224" s="260"/>
      <c r="J224" s="263"/>
      <c r="K224" s="263"/>
      <c r="L224" s="263"/>
      <c r="M224" s="263"/>
    </row>
    <row r="225" spans="1:14" s="159" customFormat="1">
      <c r="B225" s="655" t="s">
        <v>461</v>
      </c>
      <c r="C225" s="260">
        <f t="shared" ref="C225:E225" si="168">C187*C148/10^6</f>
        <v>0</v>
      </c>
      <c r="D225" s="260">
        <f t="shared" si="168"/>
        <v>0</v>
      </c>
      <c r="E225" s="260">
        <f t="shared" si="168"/>
        <v>0</v>
      </c>
      <c r="F225" s="260"/>
      <c r="G225" s="260"/>
      <c r="H225" s="260"/>
      <c r="I225" s="260"/>
      <c r="J225" s="263"/>
      <c r="K225" s="263"/>
      <c r="L225" s="263"/>
      <c r="M225" s="263"/>
    </row>
    <row r="226" spans="1:14" s="159" customFormat="1">
      <c r="B226" s="655" t="s">
        <v>462</v>
      </c>
      <c r="C226" s="260">
        <f t="shared" ref="C226:E226" si="169">C188*C149/10^6</f>
        <v>0</v>
      </c>
      <c r="D226" s="260">
        <f t="shared" si="169"/>
        <v>0</v>
      </c>
      <c r="E226" s="260">
        <f t="shared" si="169"/>
        <v>0</v>
      </c>
      <c r="F226" s="260"/>
      <c r="G226" s="260"/>
      <c r="H226" s="260"/>
      <c r="I226" s="260"/>
      <c r="J226" s="263"/>
      <c r="K226" s="263"/>
      <c r="L226" s="263"/>
      <c r="M226" s="263"/>
    </row>
    <row r="227" spans="1:14" s="159" customFormat="1">
      <c r="B227" s="655" t="s">
        <v>463</v>
      </c>
      <c r="C227" s="260">
        <f t="shared" ref="C227:E227" si="170">C189*C150/10^6</f>
        <v>0</v>
      </c>
      <c r="D227" s="260">
        <f t="shared" si="170"/>
        <v>0</v>
      </c>
      <c r="E227" s="260">
        <f t="shared" si="170"/>
        <v>0</v>
      </c>
      <c r="F227" s="260"/>
      <c r="G227" s="260"/>
      <c r="H227" s="260"/>
      <c r="I227" s="260"/>
      <c r="J227" s="263"/>
      <c r="K227" s="263"/>
      <c r="L227" s="263"/>
      <c r="M227" s="263"/>
    </row>
    <row r="228" spans="1:14" s="159" customFormat="1">
      <c r="B228" s="655" t="s">
        <v>521</v>
      </c>
      <c r="C228" s="260">
        <f t="shared" ref="C228:E228" si="171">C190*C151/10^6</f>
        <v>0</v>
      </c>
      <c r="D228" s="260">
        <f t="shared" si="171"/>
        <v>0</v>
      </c>
      <c r="E228" s="260">
        <f t="shared" si="171"/>
        <v>0</v>
      </c>
      <c r="F228" s="260"/>
      <c r="G228" s="260"/>
      <c r="H228" s="260"/>
      <c r="I228" s="260"/>
      <c r="J228" s="263"/>
      <c r="K228" s="263"/>
      <c r="L228" s="263"/>
      <c r="M228" s="263"/>
    </row>
    <row r="229" spans="1:14" s="159" customFormat="1">
      <c r="B229" s="655" t="s">
        <v>518</v>
      </c>
      <c r="C229" s="260">
        <f t="shared" ref="C229:E229" si="172">C191*C152/10^6</f>
        <v>0</v>
      </c>
      <c r="D229" s="260">
        <f t="shared" si="172"/>
        <v>0</v>
      </c>
      <c r="E229" s="260">
        <f t="shared" si="172"/>
        <v>0</v>
      </c>
      <c r="F229" s="260"/>
      <c r="G229" s="260"/>
      <c r="H229" s="260"/>
      <c r="I229" s="260"/>
      <c r="J229" s="263"/>
      <c r="K229" s="263"/>
      <c r="L229" s="263"/>
      <c r="M229" s="263"/>
    </row>
    <row r="230" spans="1:14" s="159" customFormat="1">
      <c r="B230" s="655" t="s">
        <v>519</v>
      </c>
      <c r="C230" s="260">
        <f t="shared" ref="C230:E230" si="173">C192*C153/10^6</f>
        <v>0</v>
      </c>
      <c r="D230" s="260">
        <f t="shared" si="173"/>
        <v>0</v>
      </c>
      <c r="E230" s="260">
        <f t="shared" si="173"/>
        <v>0</v>
      </c>
      <c r="F230" s="260"/>
      <c r="G230" s="260"/>
      <c r="H230" s="260"/>
      <c r="I230" s="260"/>
      <c r="J230" s="263"/>
      <c r="K230" s="263"/>
      <c r="L230" s="263"/>
      <c r="M230" s="263"/>
    </row>
    <row r="231" spans="1:14" s="159" customFormat="1">
      <c r="B231" s="655" t="s">
        <v>520</v>
      </c>
      <c r="C231" s="260">
        <f t="shared" ref="C231:E231" si="174">C193*C154/10^6</f>
        <v>0</v>
      </c>
      <c r="D231" s="260">
        <f t="shared" si="174"/>
        <v>0</v>
      </c>
      <c r="E231" s="260">
        <f t="shared" si="174"/>
        <v>0</v>
      </c>
      <c r="F231" s="260"/>
      <c r="G231" s="260"/>
      <c r="H231" s="260"/>
      <c r="I231" s="260"/>
      <c r="J231" s="263"/>
      <c r="K231" s="263"/>
      <c r="L231" s="263"/>
      <c r="M231" s="263"/>
    </row>
    <row r="232" spans="1:14" s="159" customFormat="1">
      <c r="B232" s="655" t="s">
        <v>464</v>
      </c>
      <c r="C232" s="260">
        <f t="shared" ref="C232:E232" si="175">C194*C155/10^6</f>
        <v>0</v>
      </c>
      <c r="D232" s="260">
        <f t="shared" si="175"/>
        <v>0</v>
      </c>
      <c r="E232" s="260">
        <f t="shared" si="175"/>
        <v>0</v>
      </c>
      <c r="F232" s="260"/>
      <c r="G232" s="260"/>
      <c r="H232" s="260"/>
      <c r="I232" s="260"/>
      <c r="J232" s="263"/>
      <c r="K232" s="263"/>
      <c r="L232" s="263"/>
      <c r="M232" s="263"/>
    </row>
    <row r="233" spans="1:14" s="159" customFormat="1">
      <c r="B233" s="655" t="s">
        <v>465</v>
      </c>
      <c r="C233" s="260">
        <f t="shared" ref="C233:E233" si="176">C195*C156/10^6</f>
        <v>0</v>
      </c>
      <c r="D233" s="260">
        <f t="shared" si="176"/>
        <v>0</v>
      </c>
      <c r="E233" s="260">
        <f t="shared" si="176"/>
        <v>0</v>
      </c>
      <c r="F233" s="260"/>
      <c r="G233" s="260"/>
      <c r="H233" s="260"/>
      <c r="I233" s="260"/>
      <c r="J233" s="263"/>
      <c r="K233" s="263"/>
      <c r="L233" s="263"/>
      <c r="M233" s="263"/>
    </row>
    <row r="234" spans="1:14" s="159" customFormat="1">
      <c r="B234" s="655" t="s">
        <v>466</v>
      </c>
      <c r="C234" s="260">
        <f t="shared" ref="C234:E234" si="177">C196*C157/10^6</f>
        <v>0</v>
      </c>
      <c r="D234" s="260">
        <f t="shared" si="177"/>
        <v>0</v>
      </c>
      <c r="E234" s="260">
        <f t="shared" si="177"/>
        <v>0</v>
      </c>
      <c r="F234" s="260"/>
      <c r="G234" s="260"/>
      <c r="H234" s="260"/>
      <c r="I234" s="260"/>
      <c r="J234" s="263"/>
      <c r="K234" s="263"/>
      <c r="L234" s="263"/>
      <c r="M234" s="263"/>
    </row>
    <row r="235" spans="1:14">
      <c r="A235" s="659"/>
      <c r="B235" s="655" t="s">
        <v>467</v>
      </c>
      <c r="C235" s="260">
        <f t="shared" ref="C235:E235" si="178">C197*C158/10^6</f>
        <v>0</v>
      </c>
      <c r="D235" s="260">
        <f t="shared" si="178"/>
        <v>0</v>
      </c>
      <c r="E235" s="260">
        <f t="shared" si="178"/>
        <v>0</v>
      </c>
      <c r="F235" s="260"/>
      <c r="G235" s="260"/>
      <c r="H235" s="260"/>
      <c r="I235" s="260"/>
      <c r="J235" s="263"/>
      <c r="K235" s="263"/>
      <c r="L235" s="263"/>
      <c r="M235" s="263"/>
      <c r="N235" s="159"/>
    </row>
    <row r="236" spans="1:14">
      <c r="A236" s="659"/>
      <c r="B236" s="655" t="s">
        <v>468</v>
      </c>
      <c r="C236" s="260">
        <f t="shared" ref="C236:E236" si="179">C198*C159/10^6</f>
        <v>0</v>
      </c>
      <c r="D236" s="260">
        <f t="shared" si="179"/>
        <v>0</v>
      </c>
      <c r="E236" s="260">
        <f t="shared" si="179"/>
        <v>0</v>
      </c>
      <c r="F236" s="260"/>
      <c r="G236" s="260"/>
      <c r="H236" s="260"/>
      <c r="I236" s="260"/>
      <c r="J236" s="263"/>
      <c r="K236" s="263"/>
      <c r="L236" s="263"/>
      <c r="M236" s="263"/>
      <c r="N236" s="159"/>
    </row>
    <row r="237" spans="1:14" s="159" customFormat="1">
      <c r="A237" s="659"/>
      <c r="B237" s="655" t="s">
        <v>431</v>
      </c>
      <c r="C237" s="260">
        <f t="shared" ref="C237:E237" si="180">C199*C160/10^6</f>
        <v>0</v>
      </c>
      <c r="D237" s="260">
        <f t="shared" si="180"/>
        <v>0</v>
      </c>
      <c r="E237" s="260">
        <f t="shared" si="180"/>
        <v>0</v>
      </c>
      <c r="F237" s="260"/>
      <c r="G237" s="260"/>
      <c r="H237" s="260"/>
      <c r="I237" s="260"/>
      <c r="J237" s="263"/>
      <c r="K237" s="263"/>
      <c r="L237" s="263"/>
      <c r="M237" s="263"/>
    </row>
    <row r="238" spans="1:14">
      <c r="A238" s="659"/>
      <c r="B238" s="658" t="s">
        <v>9</v>
      </c>
      <c r="C238" s="257">
        <f t="shared" ref="C238:E238" si="181">SUM(C203:C237)</f>
        <v>626.66947574171797</v>
      </c>
      <c r="D238" s="257">
        <f t="shared" si="181"/>
        <v>465.27437485159055</v>
      </c>
      <c r="E238" s="257">
        <f t="shared" si="181"/>
        <v>344.05625464883235</v>
      </c>
      <c r="F238" s="257"/>
      <c r="G238" s="257"/>
      <c r="H238" s="257"/>
      <c r="I238" s="257"/>
      <c r="J238" s="257"/>
      <c r="K238" s="257"/>
      <c r="L238" s="257"/>
      <c r="M238" s="257"/>
      <c r="N238" s="159"/>
    </row>
    <row r="239" spans="1:14">
      <c r="A239" s="659"/>
      <c r="C239" s="8"/>
      <c r="D239" s="8">
        <f t="shared" ref="D239:E239" si="182">IF(C238=0,"",D238/C238-1)</f>
        <v>-0.25754421930173355</v>
      </c>
      <c r="E239" s="8">
        <f t="shared" si="182"/>
        <v>-0.26053040260689919</v>
      </c>
      <c r="F239" s="8"/>
      <c r="G239" s="8"/>
      <c r="H239" s="8"/>
      <c r="I239" s="8"/>
      <c r="J239" s="8"/>
      <c r="K239" s="8"/>
      <c r="L239" s="8"/>
      <c r="M239" s="8"/>
      <c r="N239" s="159"/>
    </row>
    <row r="240" spans="1:14">
      <c r="A240" s="659"/>
      <c r="B240" s="652"/>
      <c r="C240" s="362"/>
      <c r="D240" s="362"/>
      <c r="E240" s="362"/>
      <c r="F240" s="362"/>
      <c r="G240" s="362"/>
      <c r="H240" s="362"/>
      <c r="I240" s="362"/>
      <c r="J240" s="362"/>
      <c r="K240" s="362"/>
      <c r="L240" s="362"/>
      <c r="M240" s="362"/>
      <c r="N240" s="159"/>
    </row>
    <row r="241" spans="1:14">
      <c r="A241" s="659"/>
      <c r="N241" s="159"/>
    </row>
    <row r="242" spans="1:14" ht="15.6">
      <c r="B242" s="659" t="s">
        <v>505</v>
      </c>
      <c r="D242" s="321"/>
      <c r="E242" s="159"/>
      <c r="J242" s="358" t="str">
        <f>B242</f>
        <v>Units - Global-Telecom</v>
      </c>
      <c r="K242" s="532"/>
      <c r="L242" s="532"/>
      <c r="M242" s="532"/>
      <c r="N242" s="159"/>
    </row>
    <row r="243" spans="1:14">
      <c r="A243" s="659"/>
      <c r="B243" s="644" t="s">
        <v>10</v>
      </c>
      <c r="C243" s="38">
        <v>2016</v>
      </c>
      <c r="D243" s="7">
        <v>2017</v>
      </c>
      <c r="E243" s="7">
        <v>2018</v>
      </c>
      <c r="F243" s="7">
        <v>2019</v>
      </c>
      <c r="G243" s="7">
        <v>2020</v>
      </c>
      <c r="H243" s="7">
        <v>2021</v>
      </c>
      <c r="I243" s="7">
        <v>2022</v>
      </c>
      <c r="J243" s="7">
        <v>2023</v>
      </c>
      <c r="K243" s="7">
        <v>2024</v>
      </c>
      <c r="L243" s="7">
        <v>2025</v>
      </c>
      <c r="M243" s="7">
        <v>2026</v>
      </c>
      <c r="N243" s="159"/>
    </row>
    <row r="244" spans="1:14">
      <c r="A244" s="659"/>
      <c r="B244" s="647" t="s">
        <v>470</v>
      </c>
      <c r="C244" s="757">
        <v>2426961.3649000004</v>
      </c>
      <c r="D244" s="757">
        <v>1883226.09</v>
      </c>
      <c r="E244" s="757">
        <v>2984817.7500000005</v>
      </c>
      <c r="F244" s="757"/>
      <c r="G244" s="757"/>
      <c r="H244" s="757"/>
      <c r="I244" s="757"/>
      <c r="J244" s="757"/>
      <c r="K244" s="757"/>
      <c r="L244" s="757"/>
      <c r="M244" s="757"/>
      <c r="N244" s="159"/>
    </row>
    <row r="245" spans="1:14">
      <c r="A245" s="659"/>
      <c r="B245" s="647" t="s">
        <v>471</v>
      </c>
      <c r="C245" s="757">
        <v>1768581.5386132007</v>
      </c>
      <c r="D245" s="757">
        <v>1674609.7984692547</v>
      </c>
      <c r="E245" s="757">
        <v>2514519.37</v>
      </c>
      <c r="F245" s="757"/>
      <c r="G245" s="757"/>
      <c r="H245" s="757"/>
      <c r="I245" s="757"/>
      <c r="J245" s="757"/>
      <c r="K245" s="757"/>
      <c r="L245" s="757"/>
      <c r="M245" s="757"/>
      <c r="N245" s="159"/>
    </row>
    <row r="246" spans="1:14">
      <c r="A246" s="659"/>
      <c r="B246" s="647" t="s">
        <v>472</v>
      </c>
      <c r="C246" s="757">
        <v>1364.3999999999999</v>
      </c>
      <c r="D246" s="757">
        <v>5238.5999999999995</v>
      </c>
      <c r="E246" s="757">
        <v>17012.7</v>
      </c>
      <c r="F246" s="757"/>
      <c r="G246" s="757"/>
      <c r="H246" s="757"/>
      <c r="I246" s="757"/>
      <c r="J246" s="757"/>
      <c r="K246" s="757"/>
      <c r="L246" s="757"/>
      <c r="M246" s="757"/>
      <c r="N246" s="159"/>
    </row>
    <row r="247" spans="1:14">
      <c r="A247" s="659"/>
      <c r="B247" s="647" t="s">
        <v>473</v>
      </c>
      <c r="C247" s="757">
        <v>45760.2</v>
      </c>
      <c r="D247" s="757">
        <v>63017.350000000006</v>
      </c>
      <c r="E247" s="757">
        <v>72585.325000000012</v>
      </c>
      <c r="F247" s="757"/>
      <c r="G247" s="757"/>
      <c r="H247" s="757"/>
      <c r="I247" s="757"/>
      <c r="J247" s="757"/>
      <c r="K247" s="757"/>
      <c r="L247" s="757"/>
      <c r="M247" s="757"/>
      <c r="N247" s="159"/>
    </row>
    <row r="248" spans="1:14">
      <c r="A248" s="659"/>
      <c r="B248" s="647" t="s">
        <v>474</v>
      </c>
      <c r="C248" s="757">
        <v>8581.4500000000007</v>
      </c>
      <c r="D248" s="757">
        <v>4355.0599999999995</v>
      </c>
      <c r="E248" s="757">
        <v>1315.8399999999997</v>
      </c>
      <c r="F248" s="757"/>
      <c r="G248" s="757"/>
      <c r="H248" s="757"/>
      <c r="I248" s="757"/>
      <c r="J248" s="757"/>
      <c r="K248" s="757"/>
      <c r="L248" s="757"/>
      <c r="M248" s="757"/>
      <c r="N248" s="159"/>
    </row>
    <row r="249" spans="1:14">
      <c r="A249" s="659"/>
      <c r="B249" s="657" t="s">
        <v>475</v>
      </c>
      <c r="C249" s="757">
        <v>0</v>
      </c>
      <c r="D249" s="757">
        <v>0</v>
      </c>
      <c r="E249" s="757">
        <v>0</v>
      </c>
      <c r="F249" s="757"/>
      <c r="G249" s="757"/>
      <c r="H249" s="757"/>
      <c r="I249" s="757"/>
      <c r="J249" s="757"/>
      <c r="K249" s="757"/>
      <c r="L249" s="757"/>
      <c r="M249" s="757"/>
      <c r="N249" s="159"/>
    </row>
    <row r="250" spans="1:14">
      <c r="A250" s="659"/>
      <c r="B250" s="655" t="s">
        <v>476</v>
      </c>
      <c r="C250" s="757">
        <v>19183</v>
      </c>
      <c r="D250" s="757">
        <v>9182</v>
      </c>
      <c r="E250" s="757">
        <v>45410.340000000004</v>
      </c>
      <c r="F250" s="757"/>
      <c r="G250" s="757"/>
      <c r="H250" s="757"/>
      <c r="I250" s="757"/>
      <c r="J250" s="757"/>
      <c r="K250" s="757"/>
      <c r="L250" s="757"/>
      <c r="M250" s="757"/>
      <c r="N250" s="159"/>
    </row>
    <row r="251" spans="1:14">
      <c r="A251" s="659"/>
      <c r="B251" s="655" t="s">
        <v>477</v>
      </c>
      <c r="C251" s="757">
        <v>0</v>
      </c>
      <c r="D251" s="757">
        <v>0</v>
      </c>
      <c r="E251" s="757">
        <v>0</v>
      </c>
      <c r="F251" s="757"/>
      <c r="G251" s="757"/>
      <c r="H251" s="757"/>
      <c r="I251" s="757"/>
      <c r="J251" s="757"/>
      <c r="K251" s="757"/>
      <c r="L251" s="757"/>
      <c r="M251" s="757"/>
      <c r="N251" s="159"/>
    </row>
    <row r="252" spans="1:14">
      <c r="A252" s="659"/>
      <c r="B252" s="655" t="s">
        <v>478</v>
      </c>
      <c r="C252" s="757">
        <v>0</v>
      </c>
      <c r="D252" s="757">
        <v>0</v>
      </c>
      <c r="E252" s="757">
        <v>0</v>
      </c>
      <c r="F252" s="757"/>
      <c r="G252" s="757"/>
      <c r="H252" s="757"/>
      <c r="I252" s="757"/>
      <c r="J252" s="757"/>
      <c r="K252" s="757"/>
      <c r="L252" s="757"/>
      <c r="M252" s="757"/>
      <c r="N252" s="159"/>
    </row>
    <row r="253" spans="1:14">
      <c r="A253" s="659"/>
      <c r="B253" s="655" t="s">
        <v>479</v>
      </c>
      <c r="C253" s="757">
        <v>220267.6</v>
      </c>
      <c r="D253" s="757">
        <v>254256.59999999998</v>
      </c>
      <c r="E253" s="757">
        <v>231880.33529411763</v>
      </c>
      <c r="F253" s="757"/>
      <c r="G253" s="757"/>
      <c r="H253" s="757"/>
      <c r="I253" s="757"/>
      <c r="J253" s="757"/>
      <c r="K253" s="757"/>
      <c r="L253" s="757"/>
      <c r="M253" s="757"/>
      <c r="N253" s="159"/>
    </row>
    <row r="254" spans="1:14">
      <c r="A254" s="659"/>
      <c r="B254" s="655" t="s">
        <v>480</v>
      </c>
      <c r="C254" s="757">
        <v>5964.8</v>
      </c>
      <c r="D254" s="757">
        <v>8217.6</v>
      </c>
      <c r="E254" s="757">
        <v>8080</v>
      </c>
      <c r="F254" s="757"/>
      <c r="G254" s="757"/>
      <c r="H254" s="757"/>
      <c r="I254" s="757"/>
      <c r="J254" s="757"/>
      <c r="K254" s="757"/>
      <c r="L254" s="757"/>
      <c r="M254" s="757"/>
      <c r="N254" s="159"/>
    </row>
    <row r="255" spans="1:14" s="159" customFormat="1">
      <c r="B255" s="655" t="s">
        <v>450</v>
      </c>
      <c r="C255" s="757">
        <v>0</v>
      </c>
      <c r="D255" s="757">
        <v>0</v>
      </c>
      <c r="E255" s="757">
        <v>0</v>
      </c>
      <c r="F255" s="757"/>
      <c r="G255" s="757"/>
      <c r="H255" s="757"/>
      <c r="I255" s="757"/>
      <c r="J255" s="757"/>
      <c r="K255" s="757"/>
      <c r="L255" s="757"/>
      <c r="M255" s="757"/>
    </row>
    <row r="256" spans="1:14" s="159" customFormat="1">
      <c r="B256" s="655" t="s">
        <v>451</v>
      </c>
      <c r="C256" s="757">
        <v>0</v>
      </c>
      <c r="D256" s="757">
        <v>0</v>
      </c>
      <c r="E256" s="757">
        <v>0</v>
      </c>
      <c r="F256" s="757"/>
      <c r="G256" s="757"/>
      <c r="H256" s="757"/>
      <c r="I256" s="757"/>
      <c r="J256" s="757"/>
      <c r="K256" s="757"/>
      <c r="L256" s="757"/>
      <c r="M256" s="757"/>
    </row>
    <row r="257" spans="2:15" s="159" customFormat="1">
      <c r="B257" s="655" t="s">
        <v>452</v>
      </c>
      <c r="C257" s="757">
        <v>0</v>
      </c>
      <c r="D257" s="757">
        <v>0</v>
      </c>
      <c r="E257" s="757">
        <v>0</v>
      </c>
      <c r="F257" s="757"/>
      <c r="G257" s="757"/>
      <c r="H257" s="757"/>
      <c r="I257" s="757"/>
      <c r="J257" s="757"/>
      <c r="K257" s="757"/>
      <c r="L257" s="757"/>
      <c r="M257" s="757"/>
    </row>
    <row r="258" spans="2:15" s="159" customFormat="1">
      <c r="B258" s="655" t="s">
        <v>453</v>
      </c>
      <c r="C258" s="757">
        <v>0</v>
      </c>
      <c r="D258" s="757">
        <v>0</v>
      </c>
      <c r="E258" s="757">
        <v>0</v>
      </c>
      <c r="F258" s="757"/>
      <c r="G258" s="757"/>
      <c r="H258" s="757"/>
      <c r="I258" s="757"/>
      <c r="J258" s="757"/>
      <c r="K258" s="757"/>
      <c r="L258" s="757"/>
      <c r="M258" s="757"/>
      <c r="O258" s="251"/>
    </row>
    <row r="259" spans="2:15" s="159" customFormat="1">
      <c r="B259" s="655" t="s">
        <v>454</v>
      </c>
      <c r="C259" s="757">
        <v>0</v>
      </c>
      <c r="D259" s="757">
        <v>0</v>
      </c>
      <c r="E259" s="757">
        <v>0</v>
      </c>
      <c r="F259" s="757"/>
      <c r="G259" s="757"/>
      <c r="H259" s="757"/>
      <c r="I259" s="757"/>
      <c r="J259" s="757"/>
      <c r="K259" s="757"/>
      <c r="L259" s="757"/>
      <c r="M259" s="757"/>
      <c r="O259" s="253"/>
    </row>
    <row r="260" spans="2:15" s="159" customFormat="1">
      <c r="B260" s="655" t="s">
        <v>455</v>
      </c>
      <c r="C260" s="757">
        <v>0</v>
      </c>
      <c r="D260" s="757">
        <v>0</v>
      </c>
      <c r="E260" s="757">
        <v>0</v>
      </c>
      <c r="F260" s="757"/>
      <c r="G260" s="757"/>
      <c r="H260" s="757"/>
      <c r="I260" s="757"/>
      <c r="J260" s="757"/>
      <c r="K260" s="757"/>
      <c r="L260" s="757"/>
      <c r="M260" s="757"/>
    </row>
    <row r="261" spans="2:15" s="159" customFormat="1">
      <c r="B261" s="655" t="s">
        <v>456</v>
      </c>
      <c r="C261" s="757">
        <v>0</v>
      </c>
      <c r="D261" s="757">
        <v>0</v>
      </c>
      <c r="E261" s="757">
        <v>0</v>
      </c>
      <c r="F261" s="757"/>
      <c r="G261" s="757"/>
      <c r="H261" s="757"/>
      <c r="I261" s="757"/>
      <c r="J261" s="757"/>
      <c r="K261" s="757"/>
      <c r="L261" s="757"/>
      <c r="M261" s="757"/>
    </row>
    <row r="262" spans="2:15" s="159" customFormat="1">
      <c r="B262" s="655" t="s">
        <v>457</v>
      </c>
      <c r="C262" s="757">
        <v>0</v>
      </c>
      <c r="D262" s="757">
        <v>0</v>
      </c>
      <c r="E262" s="757">
        <v>0</v>
      </c>
      <c r="F262" s="757"/>
      <c r="G262" s="757"/>
      <c r="H262" s="757"/>
      <c r="I262" s="757"/>
      <c r="J262" s="757"/>
      <c r="K262" s="757"/>
      <c r="L262" s="757"/>
      <c r="M262" s="757"/>
    </row>
    <row r="263" spans="2:15" s="159" customFormat="1">
      <c r="B263" s="655" t="s">
        <v>458</v>
      </c>
      <c r="C263" s="757">
        <v>0</v>
      </c>
      <c r="D263" s="757">
        <v>0</v>
      </c>
      <c r="E263" s="757">
        <v>0</v>
      </c>
      <c r="F263" s="757"/>
      <c r="G263" s="757"/>
      <c r="H263" s="757"/>
      <c r="I263" s="757"/>
      <c r="J263" s="757"/>
      <c r="K263" s="757"/>
      <c r="L263" s="757"/>
      <c r="M263" s="757"/>
    </row>
    <row r="264" spans="2:15" s="159" customFormat="1">
      <c r="B264" s="655" t="s">
        <v>459</v>
      </c>
      <c r="C264" s="757">
        <v>0</v>
      </c>
      <c r="D264" s="757">
        <v>0</v>
      </c>
      <c r="E264" s="757">
        <v>0</v>
      </c>
      <c r="F264" s="757"/>
      <c r="G264" s="757"/>
      <c r="H264" s="757"/>
      <c r="I264" s="757"/>
      <c r="J264" s="757"/>
      <c r="K264" s="757"/>
      <c r="L264" s="757"/>
      <c r="M264" s="757"/>
    </row>
    <row r="265" spans="2:15" s="159" customFormat="1">
      <c r="B265" s="655" t="s">
        <v>460</v>
      </c>
      <c r="C265" s="757">
        <v>0</v>
      </c>
      <c r="D265" s="757">
        <v>82</v>
      </c>
      <c r="E265" s="757">
        <v>900</v>
      </c>
      <c r="F265" s="757"/>
      <c r="G265" s="757"/>
      <c r="H265" s="757"/>
      <c r="I265" s="757"/>
      <c r="J265" s="757"/>
      <c r="K265" s="757"/>
      <c r="L265" s="757"/>
      <c r="M265" s="757"/>
    </row>
    <row r="266" spans="2:15" s="159" customFormat="1">
      <c r="B266" s="655" t="s">
        <v>461</v>
      </c>
      <c r="C266" s="757">
        <v>0</v>
      </c>
      <c r="D266" s="757">
        <v>0</v>
      </c>
      <c r="E266" s="757">
        <v>0</v>
      </c>
      <c r="F266" s="757"/>
      <c r="G266" s="757"/>
      <c r="H266" s="757"/>
      <c r="I266" s="757"/>
      <c r="J266" s="757"/>
      <c r="K266" s="757"/>
      <c r="L266" s="757"/>
      <c r="M266" s="757"/>
    </row>
    <row r="267" spans="2:15" s="159" customFormat="1">
      <c r="B267" s="655" t="s">
        <v>462</v>
      </c>
      <c r="C267" s="757">
        <v>0</v>
      </c>
      <c r="D267" s="757">
        <v>0</v>
      </c>
      <c r="E267" s="757">
        <v>0</v>
      </c>
      <c r="F267" s="757"/>
      <c r="G267" s="757"/>
      <c r="H267" s="757"/>
      <c r="I267" s="757"/>
      <c r="J267" s="757"/>
      <c r="K267" s="757"/>
      <c r="L267" s="757"/>
      <c r="M267" s="757"/>
    </row>
    <row r="268" spans="2:15" s="159" customFormat="1">
      <c r="B268" s="655" t="s">
        <v>463</v>
      </c>
      <c r="C268" s="757">
        <v>0</v>
      </c>
      <c r="D268" s="757">
        <v>0</v>
      </c>
      <c r="E268" s="757">
        <v>0</v>
      </c>
      <c r="F268" s="757"/>
      <c r="G268" s="757"/>
      <c r="H268" s="757"/>
      <c r="I268" s="757"/>
      <c r="J268" s="757"/>
      <c r="K268" s="757"/>
      <c r="L268" s="757"/>
      <c r="M268" s="757"/>
    </row>
    <row r="269" spans="2:15" s="159" customFormat="1">
      <c r="B269" s="655" t="s">
        <v>521</v>
      </c>
      <c r="C269" s="757">
        <v>0</v>
      </c>
      <c r="D269" s="757">
        <v>0</v>
      </c>
      <c r="E269" s="757">
        <v>0</v>
      </c>
      <c r="F269" s="757"/>
      <c r="G269" s="757"/>
      <c r="H269" s="757"/>
      <c r="I269" s="757"/>
      <c r="J269" s="757"/>
      <c r="K269" s="757"/>
      <c r="L269" s="757"/>
      <c r="M269" s="757"/>
    </row>
    <row r="270" spans="2:15" s="159" customFormat="1">
      <c r="B270" s="655" t="s">
        <v>518</v>
      </c>
      <c r="C270" s="757">
        <v>0</v>
      </c>
      <c r="D270" s="757">
        <v>0</v>
      </c>
      <c r="E270" s="757">
        <v>0</v>
      </c>
      <c r="F270" s="757"/>
      <c r="G270" s="757"/>
      <c r="H270" s="757"/>
      <c r="I270" s="757"/>
      <c r="J270" s="757"/>
      <c r="K270" s="757"/>
      <c r="L270" s="757"/>
      <c r="M270" s="757"/>
    </row>
    <row r="271" spans="2:15" s="159" customFormat="1">
      <c r="B271" s="655" t="s">
        <v>519</v>
      </c>
      <c r="C271" s="757">
        <v>0</v>
      </c>
      <c r="D271" s="757">
        <v>0</v>
      </c>
      <c r="E271" s="757">
        <v>0</v>
      </c>
      <c r="F271" s="757"/>
      <c r="G271" s="757"/>
      <c r="H271" s="757"/>
      <c r="I271" s="757"/>
      <c r="J271" s="757"/>
      <c r="K271" s="757"/>
      <c r="L271" s="757"/>
      <c r="M271" s="757"/>
    </row>
    <row r="272" spans="2:15" s="159" customFormat="1">
      <c r="B272" s="655" t="s">
        <v>520</v>
      </c>
      <c r="C272" s="757">
        <v>0</v>
      </c>
      <c r="D272" s="757">
        <v>0</v>
      </c>
      <c r="E272" s="757">
        <v>0</v>
      </c>
      <c r="F272" s="757"/>
      <c r="G272" s="757"/>
      <c r="H272" s="757"/>
      <c r="I272" s="757"/>
      <c r="J272" s="757"/>
      <c r="K272" s="757"/>
      <c r="L272" s="757"/>
      <c r="M272" s="757"/>
    </row>
    <row r="273" spans="1:22" s="159" customFormat="1">
      <c r="B273" s="655" t="s">
        <v>464</v>
      </c>
      <c r="C273" s="757">
        <v>0</v>
      </c>
      <c r="D273" s="757">
        <v>0</v>
      </c>
      <c r="E273" s="757">
        <v>0</v>
      </c>
      <c r="F273" s="757"/>
      <c r="G273" s="757"/>
      <c r="H273" s="757"/>
      <c r="I273" s="757"/>
      <c r="J273" s="757"/>
      <c r="K273" s="757"/>
      <c r="L273" s="757"/>
      <c r="M273" s="757"/>
    </row>
    <row r="274" spans="1:22" s="159" customFormat="1">
      <c r="B274" s="655" t="s">
        <v>465</v>
      </c>
      <c r="C274" s="757">
        <v>0</v>
      </c>
      <c r="D274" s="757">
        <v>0</v>
      </c>
      <c r="E274" s="757">
        <v>0</v>
      </c>
      <c r="F274" s="757"/>
      <c r="G274" s="757"/>
      <c r="H274" s="757"/>
      <c r="I274" s="757"/>
      <c r="J274" s="757"/>
      <c r="K274" s="757"/>
      <c r="L274" s="757"/>
      <c r="M274" s="757"/>
    </row>
    <row r="275" spans="1:22" s="159" customFormat="1">
      <c r="B275" s="655" t="s">
        <v>466</v>
      </c>
      <c r="C275" s="757">
        <v>0</v>
      </c>
      <c r="D275" s="757">
        <v>0</v>
      </c>
      <c r="E275" s="757">
        <v>0</v>
      </c>
      <c r="F275" s="757"/>
      <c r="G275" s="757"/>
      <c r="H275" s="757"/>
      <c r="I275" s="757"/>
      <c r="J275" s="757"/>
      <c r="K275" s="757"/>
      <c r="L275" s="757"/>
      <c r="M275" s="757"/>
    </row>
    <row r="276" spans="1:22" s="159" customFormat="1">
      <c r="A276" s="659"/>
      <c r="B276" s="655" t="s">
        <v>467</v>
      </c>
      <c r="C276" s="757">
        <v>0</v>
      </c>
      <c r="D276" s="757">
        <v>0</v>
      </c>
      <c r="E276" s="757">
        <v>0</v>
      </c>
      <c r="F276" s="757"/>
      <c r="G276" s="757"/>
      <c r="H276" s="757"/>
      <c r="I276" s="757"/>
      <c r="J276" s="757"/>
      <c r="K276" s="757"/>
      <c r="L276" s="757"/>
      <c r="M276" s="757"/>
    </row>
    <row r="277" spans="1:22">
      <c r="A277" s="659"/>
      <c r="B277" s="655" t="s">
        <v>468</v>
      </c>
      <c r="C277" s="757">
        <v>0</v>
      </c>
      <c r="D277" s="757">
        <v>0</v>
      </c>
      <c r="E277" s="757">
        <v>0</v>
      </c>
      <c r="F277" s="757"/>
      <c r="G277" s="757"/>
      <c r="H277" s="757"/>
      <c r="I277" s="757"/>
      <c r="J277" s="757"/>
      <c r="K277" s="757"/>
      <c r="L277" s="757"/>
      <c r="M277" s="757"/>
      <c r="N277" s="159"/>
      <c r="O277" s="159"/>
      <c r="P277" s="159"/>
      <c r="Q277" s="159"/>
      <c r="R277" s="159"/>
      <c r="S277" s="159"/>
      <c r="T277" s="159"/>
      <c r="U277" s="159"/>
      <c r="V277" s="159"/>
    </row>
    <row r="278" spans="1:22" s="159" customFormat="1">
      <c r="A278" s="659"/>
      <c r="B278" s="655" t="s">
        <v>431</v>
      </c>
      <c r="C278" s="757">
        <v>0</v>
      </c>
      <c r="D278" s="757">
        <v>0</v>
      </c>
      <c r="E278" s="757">
        <v>0</v>
      </c>
      <c r="F278" s="757"/>
      <c r="G278" s="757"/>
      <c r="H278" s="757"/>
      <c r="I278" s="757"/>
      <c r="J278" s="757"/>
      <c r="K278" s="757"/>
      <c r="L278" s="757"/>
      <c r="M278" s="757"/>
    </row>
    <row r="279" spans="1:22" s="159" customFormat="1">
      <c r="A279" s="659"/>
      <c r="B279" s="655" t="str">
        <f t="shared" ref="B279" si="183">B238</f>
        <v>TOTAL</v>
      </c>
      <c r="C279" s="300">
        <f>SUM(C244:C278)</f>
        <v>4496664.3535132008</v>
      </c>
      <c r="D279" s="300">
        <f t="shared" ref="D279:E279" si="184">SUM(D244:D278)</f>
        <v>3902185.098469255</v>
      </c>
      <c r="E279" s="300">
        <f t="shared" si="184"/>
        <v>5876521.6602941183</v>
      </c>
      <c r="F279" s="300"/>
      <c r="G279" s="300"/>
      <c r="H279" s="300"/>
      <c r="I279" s="300"/>
      <c r="J279" s="300"/>
      <c r="K279" s="300"/>
      <c r="L279" s="300"/>
      <c r="M279" s="300"/>
    </row>
    <row r="280" spans="1:22">
      <c r="A280" s="659"/>
      <c r="C280" s="8"/>
      <c r="D280" s="8">
        <f t="shared" ref="D280:E280" si="185">IF(C279=0,"",D279/C279-1)</f>
        <v>-0.1322044983365247</v>
      </c>
      <c r="E280" s="8">
        <f t="shared" si="185"/>
        <v>0.50595666581766041</v>
      </c>
      <c r="F280" s="8"/>
      <c r="G280" s="8"/>
      <c r="H280" s="8"/>
      <c r="I280" s="8"/>
      <c r="J280" s="8"/>
      <c r="K280" s="8"/>
      <c r="L280" s="8"/>
      <c r="M280" s="8"/>
      <c r="N280" s="159"/>
      <c r="O280" s="159"/>
      <c r="P280" s="159"/>
      <c r="Q280" s="159"/>
      <c r="R280" s="159"/>
      <c r="S280" s="159"/>
      <c r="T280" s="159"/>
      <c r="U280" s="159"/>
      <c r="V280" s="159"/>
    </row>
    <row r="281" spans="1:22">
      <c r="B281" s="659" t="s">
        <v>506</v>
      </c>
      <c r="C281" s="254"/>
      <c r="D281" s="254"/>
      <c r="E281" s="254"/>
      <c r="F281" s="254"/>
      <c r="G281" s="254"/>
      <c r="H281" s="254"/>
      <c r="I281" s="254"/>
      <c r="J281" s="254"/>
      <c r="K281" s="254"/>
      <c r="L281" s="254"/>
      <c r="M281" s="254"/>
      <c r="N281" s="159"/>
      <c r="O281" s="159"/>
      <c r="P281" s="159"/>
      <c r="Q281" s="159"/>
      <c r="R281" s="159"/>
      <c r="S281" s="159"/>
      <c r="T281" s="159"/>
      <c r="U281" s="159"/>
      <c r="V281" s="159"/>
    </row>
    <row r="282" spans="1:22">
      <c r="A282" s="659"/>
      <c r="B282" s="651" t="s">
        <v>10</v>
      </c>
      <c r="C282" s="135">
        <v>2016</v>
      </c>
      <c r="D282" s="128">
        <v>2017</v>
      </c>
      <c r="E282" s="128">
        <v>2018</v>
      </c>
      <c r="F282" s="128">
        <v>2019</v>
      </c>
      <c r="G282" s="128">
        <v>2020</v>
      </c>
      <c r="H282" s="128">
        <v>2021</v>
      </c>
      <c r="I282" s="128">
        <v>2022</v>
      </c>
      <c r="J282" s="128">
        <v>2023</v>
      </c>
      <c r="K282" s="128">
        <v>2024</v>
      </c>
      <c r="L282" s="128">
        <v>2025</v>
      </c>
      <c r="M282" s="128">
        <v>2026</v>
      </c>
      <c r="N282" s="159"/>
    </row>
    <row r="283" spans="1:22">
      <c r="A283" s="659"/>
      <c r="B283" s="647" t="s">
        <v>470</v>
      </c>
      <c r="C283" s="260">
        <f t="shared" ref="C283:E283" si="186">IF(C244=0,,C321*10^6/C244)</f>
        <v>13.63205553691922</v>
      </c>
      <c r="D283" s="260">
        <f t="shared" si="186"/>
        <v>11.752073385560035</v>
      </c>
      <c r="E283" s="260">
        <f t="shared" si="186"/>
        <v>12.867152448420004</v>
      </c>
      <c r="F283" s="260"/>
      <c r="G283" s="260"/>
      <c r="H283" s="260"/>
      <c r="I283" s="260"/>
      <c r="J283" s="263"/>
      <c r="K283" s="263"/>
      <c r="L283" s="263"/>
      <c r="M283" s="263"/>
      <c r="N283" s="159"/>
    </row>
    <row r="284" spans="1:22">
      <c r="A284" s="659"/>
      <c r="B284" s="647" t="s">
        <v>471</v>
      </c>
      <c r="C284" s="260">
        <f t="shared" ref="C284:E284" si="187">IF(C245=0,,C322*10^6/C245)</f>
        <v>85.053734731590396</v>
      </c>
      <c r="D284" s="260">
        <f t="shared" si="187"/>
        <v>62.056740477487828</v>
      </c>
      <c r="E284" s="260">
        <f t="shared" si="187"/>
        <v>53.959809614490815</v>
      </c>
      <c r="F284" s="260"/>
      <c r="G284" s="260"/>
      <c r="H284" s="260"/>
      <c r="I284" s="260"/>
      <c r="J284" s="263"/>
      <c r="K284" s="263"/>
      <c r="L284" s="263"/>
      <c r="M284" s="263"/>
      <c r="N284" s="159"/>
    </row>
    <row r="285" spans="1:22">
      <c r="A285" s="659"/>
      <c r="B285" s="647" t="s">
        <v>472</v>
      </c>
      <c r="C285" s="260">
        <f t="shared" ref="C285:E285" si="188">IF(C246=0,,C323*10^6/C246)</f>
        <v>456.24032541776603</v>
      </c>
      <c r="D285" s="260">
        <f t="shared" si="188"/>
        <v>324.10355668962507</v>
      </c>
      <c r="E285" s="260">
        <f t="shared" si="188"/>
        <v>194.62477807755377</v>
      </c>
      <c r="F285" s="260"/>
      <c r="G285" s="260"/>
      <c r="H285" s="260"/>
      <c r="I285" s="260"/>
      <c r="J285" s="263"/>
      <c r="K285" s="263"/>
      <c r="L285" s="263"/>
      <c r="M285" s="263"/>
      <c r="N285" s="159"/>
    </row>
    <row r="286" spans="1:22">
      <c r="A286" s="659"/>
      <c r="B286" s="647" t="s">
        <v>473</v>
      </c>
      <c r="C286" s="260">
        <f t="shared" ref="C286:E286" si="189">IF(C247=0,,C324*10^6/C247)</f>
        <v>99.624177253256008</v>
      </c>
      <c r="D286" s="260">
        <f t="shared" si="189"/>
        <v>80.609108343448838</v>
      </c>
      <c r="E286" s="260">
        <f t="shared" si="189"/>
        <v>60.416101456943068</v>
      </c>
      <c r="F286" s="260"/>
      <c r="G286" s="260"/>
      <c r="H286" s="260"/>
      <c r="I286" s="260"/>
      <c r="J286" s="263"/>
      <c r="K286" s="263"/>
      <c r="L286" s="263"/>
      <c r="M286" s="263"/>
      <c r="N286" s="159"/>
    </row>
    <row r="287" spans="1:22">
      <c r="A287" s="659"/>
      <c r="B287" s="647" t="s">
        <v>474</v>
      </c>
      <c r="C287" s="260">
        <f t="shared" ref="C287:E287" si="190">IF(C248=0,,C325*10^6/C248)</f>
        <v>1573.1135593326462</v>
      </c>
      <c r="D287" s="260">
        <f t="shared" si="190"/>
        <v>1742.0450912857561</v>
      </c>
      <c r="E287" s="260">
        <f t="shared" si="190"/>
        <v>1255.0508268482483</v>
      </c>
      <c r="F287" s="260"/>
      <c r="G287" s="260"/>
      <c r="H287" s="260"/>
      <c r="I287" s="260"/>
      <c r="J287" s="263"/>
      <c r="K287" s="263"/>
      <c r="L287" s="263"/>
      <c r="M287" s="263"/>
      <c r="N287" s="159"/>
    </row>
    <row r="288" spans="1:22">
      <c r="A288" s="659"/>
      <c r="B288" s="657" t="s">
        <v>475</v>
      </c>
      <c r="C288" s="260">
        <f t="shared" ref="C288:E288" si="191">IF(C249=0,,C326*10^6/C249)</f>
        <v>0</v>
      </c>
      <c r="D288" s="260">
        <f t="shared" si="191"/>
        <v>0</v>
      </c>
      <c r="E288" s="260">
        <f t="shared" si="191"/>
        <v>0</v>
      </c>
      <c r="F288" s="260"/>
      <c r="G288" s="260"/>
      <c r="H288" s="260"/>
      <c r="I288" s="260"/>
      <c r="J288" s="263"/>
      <c r="K288" s="263"/>
      <c r="L288" s="263"/>
      <c r="M288" s="263"/>
      <c r="N288" s="159"/>
    </row>
    <row r="289" spans="1:14">
      <c r="A289" s="659"/>
      <c r="B289" s="655" t="s">
        <v>476</v>
      </c>
      <c r="C289" s="260">
        <f t="shared" ref="C289:E289" si="192">IF(C250=0,,C327*10^6/C250)</f>
        <v>1373.089819110671</v>
      </c>
      <c r="D289" s="260">
        <f t="shared" si="192"/>
        <v>1228.7228272707475</v>
      </c>
      <c r="E289" s="260">
        <f t="shared" si="192"/>
        <v>254.32764029817622</v>
      </c>
      <c r="F289" s="260"/>
      <c r="G289" s="260"/>
      <c r="H289" s="260"/>
      <c r="I289" s="260"/>
      <c r="J289" s="263"/>
      <c r="K289" s="263"/>
      <c r="L289" s="263"/>
      <c r="M289" s="263"/>
      <c r="N289" s="159"/>
    </row>
    <row r="290" spans="1:14">
      <c r="A290" s="659"/>
      <c r="B290" s="655" t="s">
        <v>477</v>
      </c>
      <c r="C290" s="260">
        <f t="shared" ref="C290:E290" si="193">IF(C251=0,,C328*10^6/C251)</f>
        <v>0</v>
      </c>
      <c r="D290" s="260">
        <f t="shared" si="193"/>
        <v>0</v>
      </c>
      <c r="E290" s="260">
        <f t="shared" si="193"/>
        <v>0</v>
      </c>
      <c r="F290" s="260"/>
      <c r="G290" s="260"/>
      <c r="H290" s="260"/>
      <c r="I290" s="260"/>
      <c r="J290" s="263"/>
      <c r="K290" s="263"/>
      <c r="L290" s="263"/>
      <c r="M290" s="263"/>
      <c r="N290" s="159"/>
    </row>
    <row r="291" spans="1:14">
      <c r="A291" s="659"/>
      <c r="B291" s="655" t="s">
        <v>478</v>
      </c>
      <c r="C291" s="260">
        <f t="shared" ref="C291:E291" si="194">IF(C252=0,,C329*10^6/C252)</f>
        <v>0</v>
      </c>
      <c r="D291" s="260">
        <f t="shared" si="194"/>
        <v>0</v>
      </c>
      <c r="E291" s="260">
        <f t="shared" si="194"/>
        <v>0</v>
      </c>
      <c r="F291" s="260"/>
      <c r="G291" s="260"/>
      <c r="H291" s="260"/>
      <c r="I291" s="260"/>
      <c r="J291" s="263"/>
      <c r="K291" s="263"/>
      <c r="L291" s="263"/>
      <c r="M291" s="263"/>
      <c r="N291" s="159"/>
    </row>
    <row r="292" spans="1:14">
      <c r="A292" s="659"/>
      <c r="B292" s="655" t="s">
        <v>479</v>
      </c>
      <c r="C292" s="260">
        <f t="shared" ref="C292:E292" si="195">IF(C253=0,,C330*10^6/C253)</f>
        <v>3127.0662136529249</v>
      </c>
      <c r="D292" s="260">
        <f t="shared" si="195"/>
        <v>1904.5783558413559</v>
      </c>
      <c r="E292" s="260">
        <f t="shared" si="195"/>
        <v>1217.0210801294716</v>
      </c>
      <c r="F292" s="260"/>
      <c r="G292" s="260"/>
      <c r="H292" s="260"/>
      <c r="I292" s="260"/>
      <c r="J292" s="263"/>
      <c r="K292" s="263"/>
      <c r="L292" s="263"/>
      <c r="M292" s="263"/>
      <c r="N292" s="159"/>
    </row>
    <row r="293" spans="1:14">
      <c r="A293" s="659"/>
      <c r="B293" s="655" t="s">
        <v>480</v>
      </c>
      <c r="C293" s="260">
        <f t="shared" ref="C293:E293" si="196">IF(C254=0,,C331*10^6/C254)</f>
        <v>8992.3604525403425</v>
      </c>
      <c r="D293" s="260">
        <f t="shared" si="196"/>
        <v>6054.7217098540132</v>
      </c>
      <c r="E293" s="260">
        <f t="shared" si="196"/>
        <v>3845.7503178914726</v>
      </c>
      <c r="F293" s="260"/>
      <c r="G293" s="260"/>
      <c r="H293" s="260"/>
      <c r="I293" s="260"/>
      <c r="J293" s="263"/>
      <c r="K293" s="263"/>
      <c r="L293" s="263"/>
      <c r="M293" s="263"/>
      <c r="N293" s="159"/>
    </row>
    <row r="294" spans="1:14" s="159" customFormat="1">
      <c r="B294" s="655" t="s">
        <v>450</v>
      </c>
      <c r="C294" s="260">
        <f t="shared" ref="C294:E294" si="197">IF(C255=0,,C332*10^6/C255)</f>
        <v>0</v>
      </c>
      <c r="D294" s="260">
        <f t="shared" si="197"/>
        <v>0</v>
      </c>
      <c r="E294" s="260">
        <f t="shared" si="197"/>
        <v>0</v>
      </c>
      <c r="F294" s="260"/>
      <c r="G294" s="260"/>
      <c r="H294" s="260"/>
      <c r="I294" s="260"/>
      <c r="J294" s="263"/>
      <c r="K294" s="263"/>
      <c r="L294" s="263"/>
      <c r="M294" s="263"/>
    </row>
    <row r="295" spans="1:14" s="159" customFormat="1">
      <c r="B295" s="655" t="s">
        <v>451</v>
      </c>
      <c r="C295" s="260">
        <f t="shared" ref="C295:E295" si="198">IF(C256=0,,C333*10^6/C256)</f>
        <v>0</v>
      </c>
      <c r="D295" s="260">
        <f t="shared" si="198"/>
        <v>0</v>
      </c>
      <c r="E295" s="260">
        <f t="shared" si="198"/>
        <v>0</v>
      </c>
      <c r="F295" s="260"/>
      <c r="G295" s="260"/>
      <c r="H295" s="260"/>
      <c r="I295" s="260"/>
      <c r="J295" s="263"/>
      <c r="K295" s="263"/>
      <c r="L295" s="263"/>
      <c r="M295" s="263"/>
    </row>
    <row r="296" spans="1:14" s="159" customFormat="1">
      <c r="B296" s="655" t="s">
        <v>452</v>
      </c>
      <c r="C296" s="260">
        <f t="shared" ref="C296:E296" si="199">IF(C257=0,,C334*10^6/C257)</f>
        <v>0</v>
      </c>
      <c r="D296" s="260">
        <f t="shared" si="199"/>
        <v>0</v>
      </c>
      <c r="E296" s="260">
        <f t="shared" si="199"/>
        <v>0</v>
      </c>
      <c r="F296" s="260"/>
      <c r="G296" s="260"/>
      <c r="H296" s="260"/>
      <c r="I296" s="260"/>
      <c r="J296" s="263"/>
      <c r="K296" s="263"/>
      <c r="L296" s="263"/>
      <c r="M296" s="263"/>
    </row>
    <row r="297" spans="1:14" s="159" customFormat="1">
      <c r="B297" s="655" t="s">
        <v>453</v>
      </c>
      <c r="C297" s="260">
        <f t="shared" ref="C297:E297" si="200">IF(C258=0,,C335*10^6/C258)</f>
        <v>0</v>
      </c>
      <c r="D297" s="260">
        <f t="shared" si="200"/>
        <v>0</v>
      </c>
      <c r="E297" s="260">
        <f t="shared" si="200"/>
        <v>0</v>
      </c>
      <c r="F297" s="260"/>
      <c r="G297" s="260"/>
      <c r="H297" s="260"/>
      <c r="I297" s="260"/>
      <c r="J297" s="263"/>
      <c r="K297" s="263"/>
      <c r="L297" s="263"/>
      <c r="M297" s="263"/>
    </row>
    <row r="298" spans="1:14" s="159" customFormat="1">
      <c r="B298" s="655" t="s">
        <v>454</v>
      </c>
      <c r="C298" s="260">
        <f t="shared" ref="C298:E298" si="201">IF(C259=0,,C336*10^6/C259)</f>
        <v>0</v>
      </c>
      <c r="D298" s="260">
        <f t="shared" si="201"/>
        <v>0</v>
      </c>
      <c r="E298" s="260">
        <f t="shared" si="201"/>
        <v>0</v>
      </c>
      <c r="F298" s="260"/>
      <c r="G298" s="260"/>
      <c r="H298" s="260"/>
      <c r="I298" s="260"/>
      <c r="J298" s="263"/>
      <c r="K298" s="263"/>
      <c r="L298" s="263"/>
      <c r="M298" s="263"/>
    </row>
    <row r="299" spans="1:14" s="159" customFormat="1">
      <c r="B299" s="655" t="s">
        <v>455</v>
      </c>
      <c r="C299" s="260">
        <f t="shared" ref="C299:E299" si="202">IF(C260=0,,C337*10^6/C260)</f>
        <v>0</v>
      </c>
      <c r="D299" s="260">
        <f t="shared" si="202"/>
        <v>0</v>
      </c>
      <c r="E299" s="260">
        <f t="shared" si="202"/>
        <v>0</v>
      </c>
      <c r="F299" s="260"/>
      <c r="G299" s="260"/>
      <c r="H299" s="260"/>
      <c r="I299" s="260"/>
      <c r="J299" s="263"/>
      <c r="K299" s="263"/>
      <c r="L299" s="263"/>
      <c r="M299" s="263"/>
    </row>
    <row r="300" spans="1:14" s="159" customFormat="1">
      <c r="B300" s="655" t="s">
        <v>456</v>
      </c>
      <c r="C300" s="260">
        <f t="shared" ref="C300:E300" si="203">IF(C261=0,,C338*10^6/C261)</f>
        <v>0</v>
      </c>
      <c r="D300" s="260">
        <f t="shared" si="203"/>
        <v>0</v>
      </c>
      <c r="E300" s="260">
        <f t="shared" si="203"/>
        <v>0</v>
      </c>
      <c r="F300" s="260"/>
      <c r="G300" s="260"/>
      <c r="H300" s="260"/>
      <c r="I300" s="260"/>
      <c r="J300" s="263"/>
      <c r="K300" s="263"/>
      <c r="L300" s="263"/>
      <c r="M300" s="263"/>
    </row>
    <row r="301" spans="1:14" s="159" customFormat="1">
      <c r="B301" s="655" t="s">
        <v>457</v>
      </c>
      <c r="C301" s="260">
        <f t="shared" ref="C301:E301" si="204">IF(C262=0,,C339*10^6/C262)</f>
        <v>0</v>
      </c>
      <c r="D301" s="260">
        <f t="shared" si="204"/>
        <v>0</v>
      </c>
      <c r="E301" s="260">
        <f t="shared" si="204"/>
        <v>0</v>
      </c>
      <c r="F301" s="260"/>
      <c r="G301" s="260"/>
      <c r="H301" s="260"/>
      <c r="I301" s="260"/>
      <c r="J301" s="263"/>
      <c r="K301" s="263"/>
      <c r="L301" s="263"/>
      <c r="M301" s="263"/>
    </row>
    <row r="302" spans="1:14" s="159" customFormat="1">
      <c r="B302" s="655" t="s">
        <v>458</v>
      </c>
      <c r="C302" s="260">
        <f t="shared" ref="C302:E302" si="205">IF(C263=0,,C340*10^6/C263)</f>
        <v>0</v>
      </c>
      <c r="D302" s="260">
        <f t="shared" si="205"/>
        <v>0</v>
      </c>
      <c r="E302" s="260">
        <f t="shared" si="205"/>
        <v>0</v>
      </c>
      <c r="F302" s="260"/>
      <c r="G302" s="260"/>
      <c r="H302" s="260"/>
      <c r="I302" s="260"/>
      <c r="J302" s="263"/>
      <c r="K302" s="263"/>
      <c r="L302" s="263"/>
      <c r="M302" s="263"/>
    </row>
    <row r="303" spans="1:14" s="159" customFormat="1">
      <c r="B303" s="655" t="s">
        <v>459</v>
      </c>
      <c r="C303" s="260">
        <f t="shared" ref="C303:E303" si="206">IF(C264=0,,C341*10^6/C264)</f>
        <v>0</v>
      </c>
      <c r="D303" s="260">
        <f t="shared" si="206"/>
        <v>0</v>
      </c>
      <c r="E303" s="260">
        <f t="shared" si="206"/>
        <v>0</v>
      </c>
      <c r="F303" s="260"/>
      <c r="G303" s="260"/>
      <c r="H303" s="260"/>
      <c r="I303" s="260"/>
      <c r="J303" s="263"/>
      <c r="K303" s="263"/>
      <c r="L303" s="263"/>
      <c r="M303" s="263"/>
    </row>
    <row r="304" spans="1:14" s="159" customFormat="1">
      <c r="B304" s="655" t="s">
        <v>460</v>
      </c>
      <c r="C304" s="260">
        <f t="shared" ref="C304:E304" si="207">IF(C265=0,,C342*10^6/C265)</f>
        <v>0</v>
      </c>
      <c r="D304" s="260">
        <f t="shared" si="207"/>
        <v>15451.219512195123</v>
      </c>
      <c r="E304" s="260">
        <f t="shared" si="207"/>
        <v>8000</v>
      </c>
      <c r="F304" s="260"/>
      <c r="G304" s="260"/>
      <c r="H304" s="260"/>
      <c r="I304" s="260"/>
      <c r="J304" s="263"/>
      <c r="K304" s="263"/>
      <c r="L304" s="263"/>
      <c r="M304" s="263"/>
    </row>
    <row r="305" spans="1:14" s="159" customFormat="1">
      <c r="B305" s="655" t="s">
        <v>461</v>
      </c>
      <c r="C305" s="260">
        <f t="shared" ref="C305:E305" si="208">IF(C266=0,,C343*10^6/C266)</f>
        <v>0</v>
      </c>
      <c r="D305" s="260">
        <f t="shared" si="208"/>
        <v>0</v>
      </c>
      <c r="E305" s="260">
        <f t="shared" si="208"/>
        <v>0</v>
      </c>
      <c r="F305" s="260"/>
      <c r="G305" s="260"/>
      <c r="H305" s="260"/>
      <c r="I305" s="260"/>
      <c r="J305" s="263"/>
      <c r="K305" s="263"/>
      <c r="L305" s="263"/>
      <c r="M305" s="263"/>
    </row>
    <row r="306" spans="1:14" s="159" customFormat="1">
      <c r="B306" s="655" t="s">
        <v>462</v>
      </c>
      <c r="C306" s="260">
        <f t="shared" ref="C306:E306" si="209">IF(C267=0,,C344*10^6/C267)</f>
        <v>0</v>
      </c>
      <c r="D306" s="260">
        <f t="shared" si="209"/>
        <v>0</v>
      </c>
      <c r="E306" s="260">
        <f t="shared" si="209"/>
        <v>0</v>
      </c>
      <c r="F306" s="260"/>
      <c r="G306" s="260"/>
      <c r="H306" s="260"/>
      <c r="I306" s="260"/>
      <c r="J306" s="263"/>
      <c r="K306" s="263"/>
      <c r="L306" s="263"/>
      <c r="M306" s="263"/>
    </row>
    <row r="307" spans="1:14" s="159" customFormat="1">
      <c r="B307" s="655" t="s">
        <v>463</v>
      </c>
      <c r="C307" s="260">
        <f t="shared" ref="C307:E307" si="210">IF(C268=0,,C345*10^6/C268)</f>
        <v>0</v>
      </c>
      <c r="D307" s="260">
        <f t="shared" si="210"/>
        <v>0</v>
      </c>
      <c r="E307" s="260">
        <f t="shared" si="210"/>
        <v>0</v>
      </c>
      <c r="F307" s="260"/>
      <c r="G307" s="260"/>
      <c r="H307" s="260"/>
      <c r="I307" s="260"/>
      <c r="J307" s="263"/>
      <c r="K307" s="263"/>
      <c r="L307" s="263"/>
      <c r="M307" s="263"/>
    </row>
    <row r="308" spans="1:14" s="159" customFormat="1">
      <c r="B308" s="655" t="s">
        <v>521</v>
      </c>
      <c r="C308" s="260">
        <f t="shared" ref="C308:E308" si="211">IF(C269=0,,C346*10^6/C269)</f>
        <v>0</v>
      </c>
      <c r="D308" s="260">
        <f t="shared" si="211"/>
        <v>0</v>
      </c>
      <c r="E308" s="260">
        <f t="shared" si="211"/>
        <v>0</v>
      </c>
      <c r="F308" s="260"/>
      <c r="G308" s="260"/>
      <c r="H308" s="260"/>
      <c r="I308" s="260"/>
      <c r="J308" s="263"/>
      <c r="K308" s="263"/>
      <c r="L308" s="263"/>
      <c r="M308" s="263"/>
    </row>
    <row r="309" spans="1:14" s="159" customFormat="1">
      <c r="B309" s="655" t="s">
        <v>518</v>
      </c>
      <c r="C309" s="260">
        <f t="shared" ref="C309:E309" si="212">IF(C270=0,,C347*10^6/C270)</f>
        <v>0</v>
      </c>
      <c r="D309" s="260">
        <f t="shared" si="212"/>
        <v>0</v>
      </c>
      <c r="E309" s="260">
        <f t="shared" si="212"/>
        <v>0</v>
      </c>
      <c r="F309" s="260"/>
      <c r="G309" s="260"/>
      <c r="H309" s="260"/>
      <c r="I309" s="260"/>
      <c r="J309" s="263"/>
      <c r="K309" s="263"/>
      <c r="L309" s="263"/>
      <c r="M309" s="263"/>
    </row>
    <row r="310" spans="1:14" s="159" customFormat="1">
      <c r="B310" s="655" t="s">
        <v>519</v>
      </c>
      <c r="C310" s="260">
        <f t="shared" ref="C310:E310" si="213">IF(C271=0,,C348*10^6/C271)</f>
        <v>0</v>
      </c>
      <c r="D310" s="260">
        <f t="shared" si="213"/>
        <v>0</v>
      </c>
      <c r="E310" s="260">
        <f t="shared" si="213"/>
        <v>0</v>
      </c>
      <c r="F310" s="260"/>
      <c r="G310" s="260"/>
      <c r="H310" s="260"/>
      <c r="I310" s="260"/>
      <c r="J310" s="263"/>
      <c r="K310" s="263"/>
      <c r="L310" s="263"/>
      <c r="M310" s="263"/>
    </row>
    <row r="311" spans="1:14" s="159" customFormat="1">
      <c r="B311" s="655" t="s">
        <v>520</v>
      </c>
      <c r="C311" s="260">
        <f t="shared" ref="C311:E311" si="214">IF(C272=0,,C349*10^6/C272)</f>
        <v>0</v>
      </c>
      <c r="D311" s="260">
        <f t="shared" si="214"/>
        <v>0</v>
      </c>
      <c r="E311" s="260">
        <f t="shared" si="214"/>
        <v>0</v>
      </c>
      <c r="F311" s="260"/>
      <c r="G311" s="260"/>
      <c r="H311" s="260"/>
      <c r="I311" s="260"/>
      <c r="J311" s="263"/>
      <c r="K311" s="263"/>
      <c r="L311" s="263"/>
      <c r="M311" s="263"/>
    </row>
    <row r="312" spans="1:14" s="159" customFormat="1">
      <c r="B312" s="655" t="s">
        <v>464</v>
      </c>
      <c r="C312" s="260">
        <f t="shared" ref="C312:E312" si="215">IF(C273=0,,C350*10^6/C273)</f>
        <v>0</v>
      </c>
      <c r="D312" s="260">
        <f t="shared" si="215"/>
        <v>0</v>
      </c>
      <c r="E312" s="260">
        <f t="shared" si="215"/>
        <v>0</v>
      </c>
      <c r="F312" s="260"/>
      <c r="G312" s="260"/>
      <c r="H312" s="260"/>
      <c r="I312" s="260"/>
      <c r="J312" s="263"/>
      <c r="K312" s="263"/>
      <c r="L312" s="263"/>
      <c r="M312" s="263"/>
    </row>
    <row r="313" spans="1:14" s="159" customFormat="1">
      <c r="B313" s="655" t="s">
        <v>465</v>
      </c>
      <c r="C313" s="260">
        <f t="shared" ref="C313:E313" si="216">IF(C274=0,,C351*10^6/C274)</f>
        <v>0</v>
      </c>
      <c r="D313" s="260">
        <f t="shared" si="216"/>
        <v>0</v>
      </c>
      <c r="E313" s="260">
        <f t="shared" si="216"/>
        <v>0</v>
      </c>
      <c r="F313" s="260"/>
      <c r="G313" s="260"/>
      <c r="H313" s="260"/>
      <c r="I313" s="260"/>
      <c r="J313" s="263"/>
      <c r="K313" s="263"/>
      <c r="L313" s="263"/>
      <c r="M313" s="263"/>
    </row>
    <row r="314" spans="1:14" s="159" customFormat="1">
      <c r="B314" s="655" t="s">
        <v>466</v>
      </c>
      <c r="C314" s="260">
        <f t="shared" ref="C314:E314" si="217">IF(C275=0,,C352*10^6/C275)</f>
        <v>0</v>
      </c>
      <c r="D314" s="260">
        <f t="shared" si="217"/>
        <v>0</v>
      </c>
      <c r="E314" s="260">
        <f t="shared" si="217"/>
        <v>0</v>
      </c>
      <c r="F314" s="260"/>
      <c r="G314" s="260"/>
      <c r="H314" s="260"/>
      <c r="I314" s="260"/>
      <c r="J314" s="263"/>
      <c r="K314" s="263"/>
      <c r="L314" s="263"/>
      <c r="M314" s="263"/>
    </row>
    <row r="315" spans="1:14" s="159" customFormat="1">
      <c r="A315" s="659"/>
      <c r="B315" s="655" t="s">
        <v>467</v>
      </c>
      <c r="C315" s="260">
        <f t="shared" ref="C315:E315" si="218">IF(C276=0,,C353*10^6/C276)</f>
        <v>0</v>
      </c>
      <c r="D315" s="260">
        <f t="shared" si="218"/>
        <v>0</v>
      </c>
      <c r="E315" s="260">
        <f t="shared" si="218"/>
        <v>0</v>
      </c>
      <c r="F315" s="260"/>
      <c r="G315" s="260"/>
      <c r="H315" s="260"/>
      <c r="I315" s="260"/>
      <c r="J315" s="263"/>
      <c r="K315" s="263"/>
      <c r="L315" s="263"/>
      <c r="M315" s="263"/>
    </row>
    <row r="316" spans="1:14" s="159" customFormat="1">
      <c r="A316" s="659"/>
      <c r="B316" s="655" t="s">
        <v>468</v>
      </c>
      <c r="C316" s="260">
        <f t="shared" ref="C316:E316" si="219">IF(C277=0,,C354*10^6/C277)</f>
        <v>0</v>
      </c>
      <c r="D316" s="260">
        <f t="shared" si="219"/>
        <v>0</v>
      </c>
      <c r="E316" s="260">
        <f t="shared" si="219"/>
        <v>0</v>
      </c>
      <c r="F316" s="260"/>
      <c r="G316" s="260"/>
      <c r="H316" s="260"/>
      <c r="I316" s="260"/>
      <c r="J316" s="263"/>
      <c r="K316" s="263"/>
      <c r="L316" s="263"/>
      <c r="M316" s="263"/>
    </row>
    <row r="317" spans="1:14" s="159" customFormat="1">
      <c r="A317" s="659"/>
      <c r="B317" s="655" t="s">
        <v>431</v>
      </c>
      <c r="C317" s="261">
        <f t="shared" ref="C317:E317" si="220">IF(C278=0,,C355*10^6/C278)</f>
        <v>0</v>
      </c>
      <c r="D317" s="261">
        <f t="shared" si="220"/>
        <v>0</v>
      </c>
      <c r="E317" s="261">
        <f t="shared" si="220"/>
        <v>0</v>
      </c>
      <c r="F317" s="261"/>
      <c r="G317" s="261"/>
      <c r="H317" s="261"/>
      <c r="I317" s="261"/>
      <c r="J317" s="262"/>
      <c r="K317" s="262"/>
      <c r="L317" s="262"/>
      <c r="M317" s="262"/>
    </row>
    <row r="318" spans="1:14">
      <c r="A318" s="659"/>
      <c r="C318" s="2"/>
      <c r="D318" s="2"/>
      <c r="E318" s="2"/>
      <c r="F318" s="2"/>
      <c r="G318" s="2"/>
      <c r="H318" s="2"/>
      <c r="I318" s="2"/>
      <c r="J318" s="2"/>
      <c r="K318" s="2"/>
      <c r="L318" s="2"/>
      <c r="M318" s="2"/>
      <c r="N318" s="159"/>
    </row>
    <row r="319" spans="1:14" ht="15.6">
      <c r="B319" s="659" t="s">
        <v>507</v>
      </c>
      <c r="D319" s="321"/>
      <c r="E319" s="159"/>
      <c r="I319" s="45"/>
      <c r="J319" s="358" t="str">
        <f>B319</f>
        <v>Sales ($M) - Global-Telecom</v>
      </c>
      <c r="K319" s="532"/>
      <c r="L319" s="532"/>
      <c r="M319" s="532"/>
      <c r="N319" s="159"/>
    </row>
    <row r="320" spans="1:14">
      <c r="A320" s="659"/>
      <c r="B320" s="644" t="s">
        <v>10</v>
      </c>
      <c r="C320" s="128">
        <v>2016</v>
      </c>
      <c r="D320" s="128">
        <v>2017</v>
      </c>
      <c r="E320" s="128">
        <v>2018</v>
      </c>
      <c r="F320" s="128">
        <v>2019</v>
      </c>
      <c r="G320" s="128">
        <v>2020</v>
      </c>
      <c r="H320" s="128">
        <v>2021</v>
      </c>
      <c r="I320" s="128">
        <v>2022</v>
      </c>
      <c r="J320" s="128">
        <v>2023</v>
      </c>
      <c r="K320" s="128">
        <v>2024</v>
      </c>
      <c r="L320" s="128">
        <v>2025</v>
      </c>
      <c r="M320" s="128">
        <v>2026</v>
      </c>
      <c r="N320" s="159"/>
    </row>
    <row r="321" spans="1:14">
      <c r="A321" s="659"/>
      <c r="B321" s="647" t="s">
        <v>470</v>
      </c>
      <c r="C321" s="766">
        <v>33.084472112274078</v>
      </c>
      <c r="D321" s="766">
        <v>22.131811211281288</v>
      </c>
      <c r="E321" s="766">
        <v>38.406105019999998</v>
      </c>
      <c r="F321" s="766"/>
      <c r="G321" s="766"/>
      <c r="H321" s="766"/>
      <c r="I321" s="766"/>
      <c r="J321" s="766"/>
      <c r="K321" s="766"/>
      <c r="L321" s="766"/>
      <c r="M321" s="766"/>
      <c r="N321" s="159"/>
    </row>
    <row r="322" spans="1:14">
      <c r="A322" s="659"/>
      <c r="B322" s="647" t="s">
        <v>471</v>
      </c>
      <c r="C322" s="745">
        <v>150.42446503639516</v>
      </c>
      <c r="D322" s="745">
        <v>103.92082566466473</v>
      </c>
      <c r="E322" s="745">
        <v>135.6829864771494</v>
      </c>
      <c r="F322" s="745"/>
      <c r="G322" s="745"/>
      <c r="H322" s="745"/>
      <c r="I322" s="745"/>
      <c r="J322" s="745"/>
      <c r="K322" s="745"/>
      <c r="L322" s="745"/>
      <c r="M322" s="745"/>
      <c r="N322" s="159"/>
    </row>
    <row r="323" spans="1:14">
      <c r="A323" s="659"/>
      <c r="B323" s="647" t="s">
        <v>472</v>
      </c>
      <c r="C323" s="745">
        <v>0.62249429999999994</v>
      </c>
      <c r="D323" s="745">
        <v>1.6978488920742698</v>
      </c>
      <c r="E323" s="745">
        <v>3.3110929619999991</v>
      </c>
      <c r="F323" s="745"/>
      <c r="G323" s="745"/>
      <c r="H323" s="745"/>
      <c r="I323" s="745"/>
      <c r="J323" s="745"/>
      <c r="K323" s="745"/>
      <c r="L323" s="745"/>
      <c r="M323" s="745"/>
      <c r="N323" s="159"/>
    </row>
    <row r="324" spans="1:14">
      <c r="A324" s="659"/>
      <c r="B324" s="647" t="s">
        <v>473</v>
      </c>
      <c r="C324" s="767">
        <v>4.5588222759444452</v>
      </c>
      <c r="D324" s="767">
        <v>5.079772393667036</v>
      </c>
      <c r="E324" s="767">
        <v>4.3853223594851869</v>
      </c>
      <c r="F324" s="767"/>
      <c r="G324" s="767"/>
      <c r="H324" s="767"/>
      <c r="I324" s="767"/>
      <c r="J324" s="767"/>
      <c r="K324" s="767"/>
      <c r="L324" s="767"/>
      <c r="M324" s="767"/>
      <c r="N324" s="159"/>
    </row>
    <row r="325" spans="1:14">
      <c r="A325" s="659"/>
      <c r="B325" s="647" t="s">
        <v>474</v>
      </c>
      <c r="C325" s="767">
        <v>13.499595353735138</v>
      </c>
      <c r="D325" s="767">
        <v>7.5867108952549449</v>
      </c>
      <c r="E325" s="767">
        <v>1.6514460799999986</v>
      </c>
      <c r="F325" s="767"/>
      <c r="G325" s="767"/>
      <c r="H325" s="767"/>
      <c r="I325" s="767"/>
      <c r="J325" s="767"/>
      <c r="K325" s="767"/>
      <c r="L325" s="767"/>
      <c r="M325" s="767"/>
      <c r="N325" s="159"/>
    </row>
    <row r="326" spans="1:14">
      <c r="A326" s="659"/>
      <c r="B326" s="657" t="s">
        <v>475</v>
      </c>
      <c r="C326" s="745">
        <v>0</v>
      </c>
      <c r="D326" s="745">
        <v>0</v>
      </c>
      <c r="E326" s="745">
        <v>0</v>
      </c>
      <c r="F326" s="745"/>
      <c r="G326" s="745"/>
      <c r="H326" s="745"/>
      <c r="I326" s="745"/>
      <c r="J326" s="745"/>
      <c r="K326" s="745"/>
      <c r="L326" s="745"/>
      <c r="M326" s="745"/>
      <c r="N326" s="159"/>
    </row>
    <row r="327" spans="1:14">
      <c r="A327" s="659"/>
      <c r="B327" s="655" t="s">
        <v>476</v>
      </c>
      <c r="C327" s="745">
        <v>26.339981999999999</v>
      </c>
      <c r="D327" s="745">
        <v>11.282133000000004</v>
      </c>
      <c r="E327" s="745">
        <v>11.549104617337884</v>
      </c>
      <c r="F327" s="745"/>
      <c r="G327" s="745"/>
      <c r="H327" s="745"/>
      <c r="I327" s="745"/>
      <c r="J327" s="745"/>
      <c r="K327" s="745"/>
      <c r="L327" s="745"/>
      <c r="M327" s="745"/>
      <c r="N327" s="159"/>
    </row>
    <row r="328" spans="1:14">
      <c r="A328" s="659"/>
      <c r="B328" s="655" t="s">
        <v>477</v>
      </c>
      <c r="C328" s="745">
        <v>0</v>
      </c>
      <c r="D328" s="745">
        <v>0</v>
      </c>
      <c r="E328" s="745">
        <v>0</v>
      </c>
      <c r="F328" s="745"/>
      <c r="G328" s="745"/>
      <c r="H328" s="745"/>
      <c r="I328" s="745"/>
      <c r="J328" s="745"/>
      <c r="K328" s="745"/>
      <c r="L328" s="745"/>
      <c r="M328" s="745"/>
      <c r="N328" s="159"/>
    </row>
    <row r="329" spans="1:14">
      <c r="A329" s="659"/>
      <c r="B329" s="655" t="s">
        <v>478</v>
      </c>
      <c r="C329" s="745">
        <v>0</v>
      </c>
      <c r="D329" s="745">
        <v>0</v>
      </c>
      <c r="E329" s="745">
        <v>0</v>
      </c>
      <c r="F329" s="745"/>
      <c r="G329" s="745"/>
      <c r="H329" s="745"/>
      <c r="I329" s="745"/>
      <c r="J329" s="745"/>
      <c r="K329" s="745"/>
      <c r="L329" s="745"/>
      <c r="M329" s="745"/>
      <c r="N329" s="159"/>
    </row>
    <row r="330" spans="1:14">
      <c r="A330" s="659"/>
      <c r="B330" s="655" t="s">
        <v>479</v>
      </c>
      <c r="C330" s="745">
        <v>688.79136992241706</v>
      </c>
      <c r="D330" s="745">
        <v>484.25161718981326</v>
      </c>
      <c r="E330" s="745">
        <v>282.20325612043109</v>
      </c>
      <c r="F330" s="745"/>
      <c r="G330" s="745"/>
      <c r="H330" s="745"/>
      <c r="I330" s="745"/>
      <c r="J330" s="745"/>
      <c r="K330" s="745"/>
      <c r="L330" s="745"/>
      <c r="M330" s="745"/>
      <c r="N330" s="159"/>
    </row>
    <row r="331" spans="1:14">
      <c r="A331" s="659"/>
      <c r="B331" s="655" t="s">
        <v>480</v>
      </c>
      <c r="C331" s="745">
        <v>53.637631627312636</v>
      </c>
      <c r="D331" s="745">
        <v>49.755281122896342</v>
      </c>
      <c r="E331" s="745">
        <v>31.073662568563101</v>
      </c>
      <c r="F331" s="745"/>
      <c r="G331" s="745"/>
      <c r="H331" s="745"/>
      <c r="I331" s="745"/>
      <c r="J331" s="745"/>
      <c r="K331" s="745"/>
      <c r="L331" s="745"/>
      <c r="M331" s="745"/>
      <c r="N331" s="159"/>
    </row>
    <row r="332" spans="1:14" s="159" customFormat="1">
      <c r="B332" s="655" t="s">
        <v>450</v>
      </c>
      <c r="C332" s="745">
        <v>0</v>
      </c>
      <c r="D332" s="768"/>
      <c r="E332" s="768"/>
      <c r="F332" s="768"/>
      <c r="G332" s="768"/>
      <c r="H332" s="768"/>
      <c r="I332" s="768"/>
      <c r="J332" s="768"/>
      <c r="K332" s="768"/>
      <c r="L332" s="768"/>
      <c r="M332" s="768"/>
    </row>
    <row r="333" spans="1:14" s="159" customFormat="1">
      <c r="B333" s="655" t="s">
        <v>451</v>
      </c>
      <c r="C333" s="745">
        <v>0</v>
      </c>
      <c r="D333" s="745">
        <v>0</v>
      </c>
      <c r="E333" s="745">
        <v>0</v>
      </c>
      <c r="F333" s="745"/>
      <c r="G333" s="745"/>
      <c r="H333" s="745"/>
      <c r="I333" s="745"/>
      <c r="J333" s="745"/>
      <c r="K333" s="745"/>
      <c r="L333" s="745"/>
      <c r="M333" s="745"/>
    </row>
    <row r="334" spans="1:14" s="159" customFormat="1">
      <c r="B334" s="655" t="s">
        <v>452</v>
      </c>
      <c r="C334" s="745">
        <v>0</v>
      </c>
      <c r="D334" s="745">
        <v>0</v>
      </c>
      <c r="E334" s="745">
        <v>0</v>
      </c>
      <c r="F334" s="745"/>
      <c r="G334" s="745"/>
      <c r="H334" s="745"/>
      <c r="I334" s="745"/>
      <c r="J334" s="745"/>
      <c r="K334" s="745"/>
      <c r="L334" s="745"/>
      <c r="M334" s="745"/>
    </row>
    <row r="335" spans="1:14" s="159" customFormat="1">
      <c r="B335" s="655" t="s">
        <v>453</v>
      </c>
      <c r="C335" s="745">
        <v>0</v>
      </c>
      <c r="D335" s="745">
        <v>0</v>
      </c>
      <c r="E335" s="745">
        <v>0</v>
      </c>
      <c r="F335" s="745"/>
      <c r="G335" s="745"/>
      <c r="H335" s="745"/>
      <c r="I335" s="745"/>
      <c r="J335" s="745"/>
      <c r="K335" s="745"/>
      <c r="L335" s="745"/>
      <c r="M335" s="745"/>
    </row>
    <row r="336" spans="1:14" s="159" customFormat="1">
      <c r="B336" s="655" t="s">
        <v>454</v>
      </c>
      <c r="C336" s="745">
        <v>0</v>
      </c>
      <c r="D336" s="745">
        <v>0</v>
      </c>
      <c r="E336" s="745">
        <v>0</v>
      </c>
      <c r="F336" s="745"/>
      <c r="G336" s="745"/>
      <c r="H336" s="745"/>
      <c r="I336" s="745"/>
      <c r="J336" s="745"/>
      <c r="K336" s="745"/>
      <c r="L336" s="745"/>
      <c r="M336" s="745"/>
    </row>
    <row r="337" spans="2:13" s="159" customFormat="1">
      <c r="B337" s="655" t="s">
        <v>455</v>
      </c>
      <c r="C337" s="745">
        <v>0</v>
      </c>
      <c r="D337" s="745">
        <v>0</v>
      </c>
      <c r="E337" s="745">
        <v>0</v>
      </c>
      <c r="F337" s="745"/>
      <c r="G337" s="745"/>
      <c r="H337" s="745"/>
      <c r="I337" s="745"/>
      <c r="J337" s="745"/>
      <c r="K337" s="745"/>
      <c r="L337" s="745"/>
      <c r="M337" s="745"/>
    </row>
    <row r="338" spans="2:13" s="159" customFormat="1">
      <c r="B338" s="655" t="s">
        <v>456</v>
      </c>
      <c r="C338" s="745">
        <v>0</v>
      </c>
      <c r="D338" s="745">
        <v>0</v>
      </c>
      <c r="E338" s="745">
        <v>0</v>
      </c>
      <c r="F338" s="745"/>
      <c r="G338" s="745"/>
      <c r="H338" s="745"/>
      <c r="I338" s="745"/>
      <c r="J338" s="745"/>
      <c r="K338" s="745"/>
      <c r="L338" s="745"/>
      <c r="M338" s="745"/>
    </row>
    <row r="339" spans="2:13" s="159" customFormat="1">
      <c r="B339" s="655" t="s">
        <v>457</v>
      </c>
      <c r="C339" s="745">
        <v>0</v>
      </c>
      <c r="D339" s="745">
        <v>0</v>
      </c>
      <c r="E339" s="745">
        <v>0</v>
      </c>
      <c r="F339" s="745"/>
      <c r="G339" s="745"/>
      <c r="H339" s="745"/>
      <c r="I339" s="745"/>
      <c r="J339" s="745"/>
      <c r="K339" s="745"/>
      <c r="L339" s="745"/>
      <c r="M339" s="745"/>
    </row>
    <row r="340" spans="2:13" s="159" customFormat="1">
      <c r="B340" s="655" t="s">
        <v>458</v>
      </c>
      <c r="C340" s="745">
        <v>0</v>
      </c>
      <c r="D340" s="745">
        <v>0</v>
      </c>
      <c r="E340" s="745">
        <v>0</v>
      </c>
      <c r="F340" s="745"/>
      <c r="G340" s="745"/>
      <c r="H340" s="745"/>
      <c r="I340" s="745"/>
      <c r="J340" s="745"/>
      <c r="K340" s="745"/>
      <c r="L340" s="745"/>
      <c r="M340" s="745"/>
    </row>
    <row r="341" spans="2:13" s="159" customFormat="1">
      <c r="B341" s="655" t="s">
        <v>459</v>
      </c>
      <c r="C341" s="745">
        <v>0</v>
      </c>
      <c r="D341" s="745">
        <v>0</v>
      </c>
      <c r="E341" s="745">
        <v>0</v>
      </c>
      <c r="F341" s="745"/>
      <c r="G341" s="745"/>
      <c r="H341" s="745"/>
      <c r="I341" s="745"/>
      <c r="J341" s="745"/>
      <c r="K341" s="745"/>
      <c r="L341" s="745"/>
      <c r="M341" s="745"/>
    </row>
    <row r="342" spans="2:13" s="159" customFormat="1">
      <c r="B342" s="655" t="s">
        <v>460</v>
      </c>
      <c r="C342" s="745">
        <v>0</v>
      </c>
      <c r="D342" s="745">
        <v>1.2669999999999999</v>
      </c>
      <c r="E342" s="745">
        <v>7.2</v>
      </c>
      <c r="F342" s="745"/>
      <c r="G342" s="745"/>
      <c r="H342" s="745"/>
      <c r="I342" s="745"/>
      <c r="J342" s="745"/>
      <c r="K342" s="745"/>
      <c r="L342" s="745"/>
      <c r="M342" s="745"/>
    </row>
    <row r="343" spans="2:13" s="159" customFormat="1">
      <c r="B343" s="655" t="s">
        <v>461</v>
      </c>
      <c r="C343" s="745">
        <v>0</v>
      </c>
      <c r="D343" s="745">
        <v>0</v>
      </c>
      <c r="E343" s="745">
        <v>0</v>
      </c>
      <c r="F343" s="745"/>
      <c r="G343" s="745"/>
      <c r="H343" s="745"/>
      <c r="I343" s="745"/>
      <c r="J343" s="745"/>
      <c r="K343" s="745"/>
      <c r="L343" s="745"/>
      <c r="M343" s="745"/>
    </row>
    <row r="344" spans="2:13" s="159" customFormat="1">
      <c r="B344" s="655" t="s">
        <v>462</v>
      </c>
      <c r="C344" s="745">
        <v>0</v>
      </c>
      <c r="D344" s="745">
        <v>0</v>
      </c>
      <c r="E344" s="745">
        <v>0</v>
      </c>
      <c r="F344" s="745"/>
      <c r="G344" s="745"/>
      <c r="H344" s="745"/>
      <c r="I344" s="745"/>
      <c r="J344" s="745"/>
      <c r="K344" s="745"/>
      <c r="L344" s="745"/>
      <c r="M344" s="745"/>
    </row>
    <row r="345" spans="2:13" s="159" customFormat="1">
      <c r="B345" s="655" t="s">
        <v>463</v>
      </c>
      <c r="C345" s="745">
        <v>0</v>
      </c>
      <c r="D345" s="745">
        <v>0</v>
      </c>
      <c r="E345" s="745">
        <v>0</v>
      </c>
      <c r="F345" s="745"/>
      <c r="G345" s="745"/>
      <c r="H345" s="745"/>
      <c r="I345" s="745"/>
      <c r="J345" s="745"/>
      <c r="K345" s="745"/>
      <c r="L345" s="745"/>
      <c r="M345" s="745"/>
    </row>
    <row r="346" spans="2:13" s="159" customFormat="1">
      <c r="B346" s="655" t="s">
        <v>521</v>
      </c>
      <c r="C346" s="745">
        <v>0</v>
      </c>
      <c r="D346" s="745">
        <v>0</v>
      </c>
      <c r="E346" s="745">
        <v>0</v>
      </c>
      <c r="F346" s="745"/>
      <c r="G346" s="745"/>
      <c r="H346" s="745"/>
      <c r="I346" s="745"/>
      <c r="J346" s="745"/>
      <c r="K346" s="745"/>
      <c r="L346" s="745"/>
      <c r="M346" s="745"/>
    </row>
    <row r="347" spans="2:13" s="159" customFormat="1">
      <c r="B347" s="655" t="s">
        <v>518</v>
      </c>
      <c r="C347" s="745">
        <v>0</v>
      </c>
      <c r="D347" s="745">
        <v>0</v>
      </c>
      <c r="E347" s="745">
        <v>0</v>
      </c>
      <c r="F347" s="745"/>
      <c r="G347" s="745"/>
      <c r="H347" s="745"/>
      <c r="I347" s="745"/>
      <c r="J347" s="745"/>
      <c r="K347" s="745"/>
      <c r="L347" s="745"/>
      <c r="M347" s="745"/>
    </row>
    <row r="348" spans="2:13" s="159" customFormat="1">
      <c r="B348" s="655" t="s">
        <v>519</v>
      </c>
      <c r="C348" s="745">
        <v>0</v>
      </c>
      <c r="D348" s="745">
        <v>0</v>
      </c>
      <c r="E348" s="745">
        <v>0</v>
      </c>
      <c r="F348" s="745"/>
      <c r="G348" s="745"/>
      <c r="H348" s="745"/>
      <c r="I348" s="745"/>
      <c r="J348" s="745"/>
      <c r="K348" s="745"/>
      <c r="L348" s="745"/>
      <c r="M348" s="745"/>
    </row>
    <row r="349" spans="2:13" s="159" customFormat="1">
      <c r="B349" s="655" t="s">
        <v>520</v>
      </c>
      <c r="C349" s="745">
        <v>0</v>
      </c>
      <c r="D349" s="745">
        <v>0</v>
      </c>
      <c r="E349" s="745">
        <v>0</v>
      </c>
      <c r="F349" s="745"/>
      <c r="G349" s="745"/>
      <c r="H349" s="745"/>
      <c r="I349" s="745"/>
      <c r="J349" s="745"/>
      <c r="K349" s="745"/>
      <c r="L349" s="745"/>
      <c r="M349" s="745"/>
    </row>
    <row r="350" spans="2:13" s="159" customFormat="1">
      <c r="B350" s="655" t="s">
        <v>464</v>
      </c>
      <c r="C350" s="745">
        <v>0</v>
      </c>
      <c r="D350" s="745">
        <v>0</v>
      </c>
      <c r="E350" s="745">
        <v>0</v>
      </c>
      <c r="F350" s="745"/>
      <c r="G350" s="745"/>
      <c r="H350" s="745"/>
      <c r="I350" s="745"/>
      <c r="J350" s="745"/>
      <c r="K350" s="745"/>
      <c r="L350" s="745"/>
      <c r="M350" s="745"/>
    </row>
    <row r="351" spans="2:13" s="159" customFormat="1">
      <c r="B351" s="655" t="s">
        <v>465</v>
      </c>
      <c r="C351" s="745">
        <v>0</v>
      </c>
      <c r="D351" s="745">
        <v>0</v>
      </c>
      <c r="E351" s="745">
        <v>0</v>
      </c>
      <c r="F351" s="745"/>
      <c r="G351" s="745"/>
      <c r="H351" s="745"/>
      <c r="I351" s="745"/>
      <c r="J351" s="745"/>
      <c r="K351" s="745"/>
      <c r="L351" s="745"/>
      <c r="M351" s="745"/>
    </row>
    <row r="352" spans="2:13" s="159" customFormat="1">
      <c r="B352" s="655" t="s">
        <v>466</v>
      </c>
      <c r="C352" s="745">
        <v>0</v>
      </c>
      <c r="D352" s="745">
        <v>0</v>
      </c>
      <c r="E352" s="745">
        <v>0</v>
      </c>
      <c r="F352" s="745"/>
      <c r="G352" s="745"/>
      <c r="H352" s="745"/>
      <c r="I352" s="745"/>
      <c r="J352" s="745"/>
      <c r="K352" s="745"/>
      <c r="L352" s="745"/>
      <c r="M352" s="745"/>
    </row>
    <row r="353" spans="1:14" s="159" customFormat="1">
      <c r="B353" s="655" t="s">
        <v>467</v>
      </c>
      <c r="C353" s="745">
        <v>0</v>
      </c>
      <c r="D353" s="745">
        <v>0</v>
      </c>
      <c r="E353" s="745">
        <v>0</v>
      </c>
      <c r="F353" s="745"/>
      <c r="G353" s="745"/>
      <c r="H353" s="745"/>
      <c r="I353" s="745"/>
      <c r="J353" s="745"/>
      <c r="K353" s="745"/>
      <c r="L353" s="745"/>
      <c r="M353" s="745"/>
    </row>
    <row r="354" spans="1:14" s="159" customFormat="1">
      <c r="B354" s="655" t="s">
        <v>468</v>
      </c>
      <c r="C354" s="745">
        <v>0</v>
      </c>
      <c r="D354" s="745">
        <v>0</v>
      </c>
      <c r="E354" s="745">
        <v>0</v>
      </c>
      <c r="F354" s="745"/>
      <c r="G354" s="745"/>
      <c r="H354" s="745"/>
      <c r="I354" s="745"/>
      <c r="J354" s="745"/>
      <c r="K354" s="745"/>
      <c r="L354" s="745"/>
      <c r="M354" s="745"/>
    </row>
    <row r="355" spans="1:14" s="159" customFormat="1">
      <c r="A355" s="659"/>
      <c r="B355" s="655" t="s">
        <v>431</v>
      </c>
      <c r="C355" s="745">
        <v>0</v>
      </c>
      <c r="D355" s="745">
        <v>0</v>
      </c>
      <c r="E355" s="745">
        <v>0</v>
      </c>
      <c r="F355" s="745"/>
      <c r="G355" s="745"/>
      <c r="H355" s="745"/>
      <c r="I355" s="745"/>
      <c r="J355" s="745"/>
      <c r="K355" s="745"/>
      <c r="L355" s="745"/>
      <c r="M355" s="745"/>
    </row>
    <row r="356" spans="1:14">
      <c r="A356" s="659"/>
      <c r="B356" s="658" t="s">
        <v>9</v>
      </c>
      <c r="C356" s="343">
        <f t="shared" ref="C356:E356" si="221">SUM(C321:C355)</f>
        <v>970.95883262807854</v>
      </c>
      <c r="D356" s="343">
        <f t="shared" si="221"/>
        <v>686.97300036965203</v>
      </c>
      <c r="E356" s="343">
        <f t="shared" si="221"/>
        <v>515.46297620496671</v>
      </c>
      <c r="F356" s="343"/>
      <c r="G356" s="343"/>
      <c r="H356" s="343"/>
      <c r="I356" s="343"/>
      <c r="J356" s="343"/>
      <c r="K356" s="343"/>
      <c r="L356" s="343"/>
      <c r="M356" s="343"/>
      <c r="N356" s="159"/>
    </row>
    <row r="357" spans="1:14">
      <c r="C357" s="8"/>
      <c r="D357" s="8">
        <f t="shared" ref="D357:E357" si="222">IF(C356=0,"",D356/C356-1)</f>
        <v>-0.29247978669679198</v>
      </c>
      <c r="E357" s="8">
        <f t="shared" si="222"/>
        <v>-0.24966050204651102</v>
      </c>
      <c r="F357" s="8"/>
      <c r="G357" s="8"/>
      <c r="H357" s="8"/>
      <c r="I357" s="8"/>
      <c r="J357" s="8"/>
      <c r="K357" s="8"/>
      <c r="L357" s="8"/>
      <c r="M357" s="8"/>
      <c r="N357" s="159"/>
    </row>
    <row r="358" spans="1:14">
      <c r="C358" s="159"/>
      <c r="D358" s="159"/>
      <c r="E358" s="159"/>
      <c r="N358" s="159"/>
    </row>
    <row r="359" spans="1:14">
      <c r="N359" s="159"/>
    </row>
    <row r="360" spans="1:14">
      <c r="N360" s="159"/>
    </row>
    <row r="361" spans="1:14">
      <c r="N361" s="159"/>
    </row>
    <row r="362" spans="1:14">
      <c r="N362" s="159"/>
    </row>
    <row r="363" spans="1:14">
      <c r="N363" s="159"/>
    </row>
    <row r="364" spans="1:14">
      <c r="N364" s="159"/>
    </row>
    <row r="365" spans="1:14">
      <c r="N365" s="159"/>
    </row>
    <row r="366" spans="1:14">
      <c r="N366" s="159"/>
    </row>
    <row r="367" spans="1:14">
      <c r="N367" s="159"/>
    </row>
    <row r="368" spans="1:14">
      <c r="N368" s="159"/>
    </row>
    <row r="369" spans="14:14">
      <c r="N369" s="159"/>
    </row>
    <row r="370" spans="14:14">
      <c r="N370" s="159"/>
    </row>
    <row r="371" spans="14:14">
      <c r="N371" s="159"/>
    </row>
    <row r="372" spans="14:14">
      <c r="N372" s="159"/>
    </row>
    <row r="373" spans="14:14">
      <c r="N373" s="159"/>
    </row>
    <row r="374" spans="14:14">
      <c r="N374" s="159"/>
    </row>
    <row r="375" spans="14:14">
      <c r="N375" s="159"/>
    </row>
    <row r="376" spans="14:14">
      <c r="N376" s="159"/>
    </row>
    <row r="377" spans="14:14">
      <c r="N377" s="159"/>
    </row>
    <row r="378" spans="14:14">
      <c r="N378" s="159"/>
    </row>
    <row r="379" spans="14:14">
      <c r="N379" s="159"/>
    </row>
    <row r="380" spans="14:14">
      <c r="N380" s="159"/>
    </row>
    <row r="381" spans="14:14">
      <c r="N381" s="159"/>
    </row>
    <row r="382" spans="14:14">
      <c r="N382" s="159"/>
    </row>
    <row r="383" spans="14:14">
      <c r="N383" s="159"/>
    </row>
    <row r="384" spans="14:14">
      <c r="N384" s="159"/>
    </row>
    <row r="385" spans="14:14">
      <c r="N385" s="159"/>
    </row>
    <row r="386" spans="14:14">
      <c r="N386" s="159"/>
    </row>
    <row r="387" spans="14:14">
      <c r="N387" s="159"/>
    </row>
    <row r="388" spans="14:14">
      <c r="N388" s="159"/>
    </row>
    <row r="389" spans="14:14">
      <c r="N389" s="159"/>
    </row>
    <row r="390" spans="14:14">
      <c r="N390" s="159"/>
    </row>
    <row r="391" spans="14:14">
      <c r="N391" s="159"/>
    </row>
    <row r="392" spans="14:14">
      <c r="N392" s="159"/>
    </row>
    <row r="393" spans="14:14">
      <c r="N393" s="159"/>
    </row>
    <row r="394" spans="14:14">
      <c r="N394" s="159"/>
    </row>
    <row r="395" spans="14:14">
      <c r="N395" s="159"/>
    </row>
    <row r="396" spans="14:14">
      <c r="N396" s="159"/>
    </row>
    <row r="397" spans="14:14">
      <c r="N397" s="159"/>
    </row>
    <row r="398" spans="14:14">
      <c r="N398" s="159"/>
    </row>
    <row r="399" spans="14:14">
      <c r="N399" s="159"/>
    </row>
    <row r="400" spans="14:14">
      <c r="N400" s="159"/>
    </row>
    <row r="401" spans="1:29">
      <c r="A401" s="159"/>
      <c r="C401" s="159"/>
      <c r="N401" s="159"/>
    </row>
    <row r="402" spans="1:29">
      <c r="A402" s="159"/>
      <c r="C402" s="159"/>
      <c r="N402" s="159"/>
    </row>
    <row r="403" spans="1:29">
      <c r="A403" s="159"/>
      <c r="C403" s="159"/>
      <c r="N403" s="159"/>
    </row>
    <row r="404" spans="1:29">
      <c r="A404" s="159"/>
      <c r="C404" s="159"/>
      <c r="N404" s="159"/>
    </row>
    <row r="405" spans="1:29">
      <c r="A405" s="159"/>
      <c r="C405" s="159"/>
      <c r="N405" s="159"/>
    </row>
    <row r="406" spans="1:29">
      <c r="A406" s="159"/>
      <c r="C406" s="159"/>
      <c r="N406" s="159"/>
    </row>
    <row r="407" spans="1:29">
      <c r="A407" s="159"/>
      <c r="C407" s="159"/>
      <c r="N407" s="159"/>
      <c r="AC407" s="159">
        <f>SUM(AC387:AC406)</f>
        <v>0</v>
      </c>
    </row>
    <row r="408" spans="1:29">
      <c r="A408" s="159"/>
      <c r="C408" s="159"/>
      <c r="N408" s="159"/>
    </row>
    <row r="409" spans="1:29">
      <c r="A409" s="159"/>
      <c r="C409" s="159"/>
      <c r="N409" s="159"/>
    </row>
    <row r="410" spans="1:29">
      <c r="A410" s="159"/>
      <c r="C410" s="159"/>
      <c r="N410" s="159"/>
    </row>
    <row r="411" spans="1:29">
      <c r="A411" s="159"/>
      <c r="C411" s="159"/>
      <c r="N411" s="159"/>
    </row>
    <row r="412" spans="1:29">
      <c r="A412" s="159"/>
      <c r="C412" s="159"/>
      <c r="N412" s="159"/>
    </row>
    <row r="413" spans="1:29">
      <c r="A413" s="159"/>
      <c r="C413" s="159"/>
      <c r="N413" s="159"/>
    </row>
    <row r="414" spans="1:29">
      <c r="A414" s="159"/>
      <c r="C414" s="159"/>
      <c r="N414" s="159"/>
    </row>
    <row r="415" spans="1:29">
      <c r="A415" s="159"/>
      <c r="C415" s="159"/>
      <c r="N415" s="159"/>
    </row>
    <row r="416" spans="1:29">
      <c r="A416" s="159"/>
      <c r="C416" s="159"/>
      <c r="N416" s="159"/>
    </row>
    <row r="417" spans="1:28">
      <c r="A417" s="159"/>
      <c r="C417" s="159"/>
      <c r="N417" s="159"/>
    </row>
    <row r="418" spans="1:28">
      <c r="A418" s="159"/>
      <c r="C418" s="159"/>
      <c r="N418" s="159"/>
    </row>
    <row r="419" spans="1:28">
      <c r="A419" s="159"/>
      <c r="C419" s="159"/>
      <c r="N419" s="159"/>
    </row>
    <row r="420" spans="1:28">
      <c r="A420" s="159"/>
      <c r="C420" s="159"/>
      <c r="N420" s="159"/>
    </row>
    <row r="421" spans="1:28">
      <c r="A421" s="159"/>
      <c r="C421" s="159"/>
      <c r="N421" s="159"/>
    </row>
    <row r="422" spans="1:28">
      <c r="A422" s="159"/>
      <c r="C422" s="159"/>
      <c r="N422" s="159"/>
    </row>
    <row r="423" spans="1:28">
      <c r="A423" s="159"/>
      <c r="C423" s="159"/>
      <c r="N423" s="159"/>
    </row>
    <row r="424" spans="1:28">
      <c r="A424" s="159"/>
      <c r="C424" s="159"/>
      <c r="N424" s="159"/>
    </row>
    <row r="425" spans="1:28">
      <c r="A425" s="159"/>
      <c r="C425" s="159"/>
      <c r="N425" s="159"/>
    </row>
    <row r="426" spans="1:28">
      <c r="A426" s="159"/>
      <c r="C426" s="159"/>
      <c r="N426" s="159"/>
    </row>
    <row r="427" spans="1:28">
      <c r="A427" s="159"/>
      <c r="C427" s="159"/>
      <c r="N427" s="159"/>
    </row>
    <row r="428" spans="1:28">
      <c r="A428" s="159"/>
      <c r="C428" s="159"/>
      <c r="N428" s="159"/>
    </row>
    <row r="429" spans="1:28">
      <c r="A429" s="159"/>
      <c r="C429" s="159"/>
      <c r="N429" s="159"/>
    </row>
    <row r="430" spans="1:28">
      <c r="A430" s="159"/>
      <c r="C430" s="159"/>
      <c r="N430" s="159"/>
    </row>
    <row r="431" spans="1:28">
      <c r="A431" s="159"/>
      <c r="C431" s="159"/>
      <c r="N431" s="159"/>
    </row>
    <row r="432" spans="1:28">
      <c r="A432" s="159"/>
      <c r="C432" s="159"/>
      <c r="N432" s="159"/>
      <c r="AB432" s="159">
        <f>SUM(AB412:AB431)</f>
        <v>0</v>
      </c>
    </row>
    <row r="433" spans="1:14">
      <c r="A433" s="159"/>
      <c r="C433" s="159"/>
      <c r="N433" s="159"/>
    </row>
    <row r="434" spans="1:14">
      <c r="A434" s="159"/>
      <c r="C434" s="159"/>
      <c r="N434" s="159"/>
    </row>
    <row r="435" spans="1:14">
      <c r="N435" s="159"/>
    </row>
    <row r="436" spans="1:14">
      <c r="N436" s="159"/>
    </row>
    <row r="437" spans="1:14">
      <c r="N437" s="159"/>
    </row>
    <row r="438" spans="1:14">
      <c r="N438" s="159"/>
    </row>
    <row r="439" spans="1:14">
      <c r="N439" s="159"/>
    </row>
    <row r="440" spans="1:14">
      <c r="N440" s="159"/>
    </row>
    <row r="441" spans="1:14">
      <c r="N441" s="159"/>
    </row>
    <row r="442" spans="1:14">
      <c r="N442" s="159"/>
    </row>
    <row r="443" spans="1:14">
      <c r="N443" s="159"/>
    </row>
    <row r="444" spans="1:14">
      <c r="N444" s="159"/>
    </row>
    <row r="445" spans="1:14">
      <c r="N445" s="159"/>
    </row>
    <row r="446" spans="1:14">
      <c r="N446" s="159"/>
    </row>
    <row r="447" spans="1:14">
      <c r="N447" s="159"/>
    </row>
    <row r="448" spans="1:14">
      <c r="N448" s="159"/>
    </row>
    <row r="449" spans="1:28">
      <c r="N449" s="159"/>
    </row>
    <row r="450" spans="1:28">
      <c r="N450" s="159"/>
    </row>
    <row r="451" spans="1:28">
      <c r="N451" s="159"/>
    </row>
    <row r="452" spans="1:28">
      <c r="N452" s="159"/>
    </row>
    <row r="454" spans="1:28">
      <c r="A454" s="159">
        <v>800</v>
      </c>
    </row>
    <row r="455" spans="1:28">
      <c r="A455" s="159">
        <v>1600</v>
      </c>
    </row>
    <row r="456" spans="1:28">
      <c r="A456" s="159">
        <v>3200</v>
      </c>
    </row>
    <row r="457" spans="1:28">
      <c r="F457" s="159">
        <f>SUM(F437:F456)</f>
        <v>0</v>
      </c>
      <c r="AB457" s="159">
        <f>SUM(AB437:AB456)</f>
        <v>0</v>
      </c>
    </row>
  </sheetData>
  <printOptions headings="1"/>
  <pageMargins left="0.7" right="0.7" top="0.75" bottom="0.75" header="0.3" footer="0.3"/>
  <pageSetup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pageSetUpPr fitToPage="1"/>
  </sheetPr>
  <dimension ref="A2:R457"/>
  <sheetViews>
    <sheetView showGridLines="0" zoomScale="70" zoomScaleNormal="70" zoomScalePageLayoutView="70" workbookViewId="0"/>
  </sheetViews>
  <sheetFormatPr defaultColWidth="9.21875" defaultRowHeight="13.2"/>
  <cols>
    <col min="1" max="1" width="5.33203125" style="159" customWidth="1"/>
    <col min="2" max="2" width="17.33203125" style="643" customWidth="1"/>
    <col min="3" max="11" width="12.44140625" style="159" customWidth="1"/>
    <col min="12" max="13" width="13.44140625" style="159" customWidth="1"/>
    <col min="14" max="14" width="14.44140625" style="159" customWidth="1"/>
    <col min="15" max="15" width="17.77734375" style="159" customWidth="1"/>
    <col min="16" max="16" width="11.44140625" style="159" customWidth="1"/>
    <col min="17" max="17" width="9.21875" style="159" customWidth="1"/>
    <col min="18" max="16384" width="9.21875" style="159"/>
  </cols>
  <sheetData>
    <row r="2" spans="1:16" ht="17.399999999999999">
      <c r="B2" s="640" t="str">
        <f>Introduction!B2</f>
        <v>LightCounting Optical Components Market Forecast for China</v>
      </c>
    </row>
    <row r="3" spans="1:16" ht="15">
      <c r="B3" s="641" t="str">
        <f>Introduction!B3</f>
        <v>Sample template for January 2022 report</v>
      </c>
    </row>
    <row r="4" spans="1:16" ht="15.6">
      <c r="B4" s="642" t="s">
        <v>116</v>
      </c>
      <c r="D4" s="252" t="s">
        <v>127</v>
      </c>
    </row>
    <row r="5" spans="1:16" ht="15.6">
      <c r="B5" s="642"/>
    </row>
    <row r="6" spans="1:16" ht="15.6">
      <c r="B6" s="659" t="s">
        <v>490</v>
      </c>
      <c r="D6" s="321"/>
      <c r="J6" s="660" t="str">
        <f>B6</f>
        <v>Units - China-Enterprise</v>
      </c>
      <c r="M6" s="533"/>
      <c r="P6" s="661"/>
    </row>
    <row r="7" spans="1:16">
      <c r="B7" s="644" t="s">
        <v>10</v>
      </c>
      <c r="C7" s="38">
        <v>2016</v>
      </c>
      <c r="D7" s="7">
        <v>2017</v>
      </c>
      <c r="E7" s="7">
        <v>2018</v>
      </c>
      <c r="F7" s="7">
        <v>2019</v>
      </c>
      <c r="G7" s="7">
        <v>2020</v>
      </c>
      <c r="H7" s="7">
        <v>2021</v>
      </c>
      <c r="I7" s="7">
        <v>2022</v>
      </c>
      <c r="J7" s="7">
        <v>2023</v>
      </c>
      <c r="K7" s="7">
        <v>2024</v>
      </c>
      <c r="L7" s="7">
        <v>2025</v>
      </c>
      <c r="M7" s="7">
        <v>2026</v>
      </c>
      <c r="P7" s="661"/>
    </row>
    <row r="8" spans="1:16" ht="12.75" customHeight="1">
      <c r="A8" s="659"/>
      <c r="B8" s="647" t="s">
        <v>470</v>
      </c>
      <c r="C8" s="341">
        <v>1747323.8313760003</v>
      </c>
      <c r="D8" s="341">
        <v>1552777.0963999999</v>
      </c>
      <c r="E8" s="341">
        <v>2001385.1556000006</v>
      </c>
      <c r="F8" s="341"/>
      <c r="G8" s="341"/>
      <c r="H8" s="341"/>
      <c r="I8" s="341"/>
      <c r="J8" s="342"/>
      <c r="K8" s="342"/>
      <c r="L8" s="342"/>
      <c r="M8" s="342"/>
      <c r="P8" s="661"/>
    </row>
    <row r="9" spans="1:16">
      <c r="A9" s="659"/>
      <c r="B9" s="647" t="s">
        <v>471</v>
      </c>
      <c r="C9" s="341">
        <v>1628835.1946033787</v>
      </c>
      <c r="D9" s="341">
        <v>2023690.4288055438</v>
      </c>
      <c r="E9" s="341">
        <v>2452078.2203781456</v>
      </c>
      <c r="F9" s="341"/>
      <c r="G9" s="341"/>
      <c r="H9" s="341"/>
      <c r="I9" s="341"/>
      <c r="J9" s="342"/>
      <c r="K9" s="342"/>
      <c r="L9" s="342"/>
      <c r="M9" s="342"/>
      <c r="P9" s="241"/>
    </row>
    <row r="10" spans="1:16">
      <c r="A10" s="659"/>
      <c r="B10" s="647" t="s">
        <v>472</v>
      </c>
      <c r="C10" s="341">
        <v>516.48</v>
      </c>
      <c r="D10" s="341">
        <v>7566.1880000000001</v>
      </c>
      <c r="E10" s="341">
        <v>32280.687000000002</v>
      </c>
      <c r="F10" s="341"/>
      <c r="G10" s="341"/>
      <c r="H10" s="341"/>
      <c r="I10" s="341"/>
      <c r="J10" s="342"/>
      <c r="K10" s="342"/>
      <c r="L10" s="342"/>
      <c r="M10" s="342"/>
    </row>
    <row r="11" spans="1:16">
      <c r="A11" s="659"/>
      <c r="B11" s="647" t="s">
        <v>473</v>
      </c>
      <c r="C11" s="341">
        <v>105872.16</v>
      </c>
      <c r="D11" s="341">
        <v>149014.12899999999</v>
      </c>
      <c r="E11" s="341">
        <v>140504.55349999995</v>
      </c>
      <c r="F11" s="341"/>
      <c r="G11" s="341"/>
      <c r="H11" s="341"/>
      <c r="I11" s="341"/>
      <c r="J11" s="342"/>
      <c r="K11" s="342"/>
      <c r="L11" s="342"/>
      <c r="M11" s="342"/>
    </row>
    <row r="12" spans="1:16" ht="13.95" customHeight="1">
      <c r="A12" s="659"/>
      <c r="B12" s="647" t="s">
        <v>474</v>
      </c>
      <c r="C12" s="341">
        <v>0</v>
      </c>
      <c r="D12" s="341">
        <v>0</v>
      </c>
      <c r="E12" s="341">
        <v>0</v>
      </c>
      <c r="F12" s="341"/>
      <c r="G12" s="341"/>
      <c r="H12" s="341"/>
      <c r="I12" s="341"/>
      <c r="J12" s="342"/>
      <c r="K12" s="342"/>
      <c r="L12" s="342"/>
      <c r="M12" s="342"/>
    </row>
    <row r="13" spans="1:16">
      <c r="A13" s="659"/>
      <c r="B13" s="657" t="s">
        <v>475</v>
      </c>
      <c r="C13" s="341">
        <v>0</v>
      </c>
      <c r="D13" s="341">
        <v>0</v>
      </c>
      <c r="E13" s="341">
        <v>0</v>
      </c>
      <c r="F13" s="341"/>
      <c r="G13" s="341"/>
      <c r="H13" s="341"/>
      <c r="I13" s="341"/>
      <c r="J13" s="342"/>
      <c r="K13" s="342"/>
      <c r="L13" s="342"/>
      <c r="M13" s="342"/>
    </row>
    <row r="14" spans="1:16">
      <c r="A14" s="659"/>
      <c r="B14" s="655" t="s">
        <v>476</v>
      </c>
      <c r="C14" s="341">
        <v>0</v>
      </c>
      <c r="D14" s="341">
        <v>0</v>
      </c>
      <c r="E14" s="341">
        <v>30426.536</v>
      </c>
      <c r="F14" s="341"/>
      <c r="G14" s="341"/>
      <c r="H14" s="341"/>
      <c r="I14" s="341"/>
      <c r="J14" s="342"/>
      <c r="K14" s="342"/>
      <c r="L14" s="342"/>
      <c r="M14" s="342"/>
    </row>
    <row r="15" spans="1:16">
      <c r="A15" s="659"/>
      <c r="B15" s="655" t="s">
        <v>477</v>
      </c>
      <c r="C15" s="341">
        <v>0</v>
      </c>
      <c r="D15" s="341">
        <v>0</v>
      </c>
      <c r="E15" s="341">
        <v>0</v>
      </c>
      <c r="F15" s="341"/>
      <c r="G15" s="341"/>
      <c r="H15" s="341"/>
      <c r="I15" s="341"/>
      <c r="J15" s="342"/>
      <c r="K15" s="342"/>
      <c r="L15" s="342"/>
      <c r="M15" s="342"/>
    </row>
    <row r="16" spans="1:16">
      <c r="A16" s="659"/>
      <c r="B16" s="655" t="s">
        <v>478</v>
      </c>
      <c r="C16" s="341">
        <v>0</v>
      </c>
      <c r="D16" s="341">
        <v>0</v>
      </c>
      <c r="E16" s="341">
        <v>0</v>
      </c>
      <c r="F16" s="341"/>
      <c r="G16" s="341"/>
      <c r="H16" s="341"/>
      <c r="I16" s="341"/>
      <c r="J16" s="342"/>
      <c r="K16" s="342"/>
      <c r="L16" s="342"/>
      <c r="M16" s="342"/>
    </row>
    <row r="17" spans="1:13">
      <c r="A17" s="659"/>
      <c r="B17" s="655" t="s">
        <v>479</v>
      </c>
      <c r="C17" s="341">
        <v>0</v>
      </c>
      <c r="D17" s="341">
        <v>0</v>
      </c>
      <c r="E17" s="341">
        <v>3189.4555882352938</v>
      </c>
      <c r="F17" s="341"/>
      <c r="G17" s="341"/>
      <c r="H17" s="341"/>
      <c r="I17" s="341"/>
      <c r="J17" s="342"/>
      <c r="K17" s="342"/>
      <c r="L17" s="342"/>
      <c r="M17" s="342"/>
    </row>
    <row r="18" spans="1:13">
      <c r="A18" s="659"/>
      <c r="B18" s="655" t="s">
        <v>480</v>
      </c>
      <c r="C18" s="341">
        <v>0</v>
      </c>
      <c r="D18" s="341">
        <v>0</v>
      </c>
      <c r="E18" s="341">
        <v>0</v>
      </c>
      <c r="F18" s="341"/>
      <c r="G18" s="341"/>
      <c r="H18" s="341"/>
      <c r="I18" s="341"/>
      <c r="J18" s="342"/>
      <c r="K18" s="342"/>
      <c r="L18" s="342"/>
      <c r="M18" s="342"/>
    </row>
    <row r="19" spans="1:13">
      <c r="B19" s="655" t="s">
        <v>450</v>
      </c>
      <c r="C19" s="341">
        <v>0</v>
      </c>
      <c r="D19" s="341">
        <v>0</v>
      </c>
      <c r="E19" s="341">
        <v>0</v>
      </c>
      <c r="F19" s="341"/>
      <c r="G19" s="341"/>
      <c r="H19" s="341"/>
      <c r="I19" s="341"/>
      <c r="J19" s="342"/>
      <c r="K19" s="342"/>
      <c r="L19" s="342"/>
      <c r="M19" s="342"/>
    </row>
    <row r="20" spans="1:13">
      <c r="B20" s="655" t="s">
        <v>451</v>
      </c>
      <c r="C20" s="341">
        <v>0</v>
      </c>
      <c r="D20" s="341">
        <v>0</v>
      </c>
      <c r="E20" s="341">
        <v>0</v>
      </c>
      <c r="F20" s="341"/>
      <c r="G20" s="341"/>
      <c r="H20" s="341"/>
      <c r="I20" s="341"/>
      <c r="J20" s="342"/>
      <c r="K20" s="342"/>
      <c r="L20" s="342"/>
      <c r="M20" s="342"/>
    </row>
    <row r="21" spans="1:13">
      <c r="B21" s="655" t="s">
        <v>452</v>
      </c>
      <c r="C21" s="341">
        <v>0</v>
      </c>
      <c r="D21" s="341">
        <v>0</v>
      </c>
      <c r="E21" s="341">
        <v>0</v>
      </c>
      <c r="F21" s="341"/>
      <c r="G21" s="341"/>
      <c r="H21" s="341"/>
      <c r="I21" s="341"/>
      <c r="J21" s="342"/>
      <c r="K21" s="342"/>
      <c r="L21" s="342"/>
      <c r="M21" s="342"/>
    </row>
    <row r="22" spans="1:13">
      <c r="B22" s="655" t="s">
        <v>453</v>
      </c>
      <c r="C22" s="341">
        <v>0</v>
      </c>
      <c r="D22" s="341">
        <v>0</v>
      </c>
      <c r="E22" s="341">
        <v>0</v>
      </c>
      <c r="F22" s="341"/>
      <c r="G22" s="341"/>
      <c r="H22" s="341"/>
      <c r="I22" s="341"/>
      <c r="J22" s="342"/>
      <c r="K22" s="342"/>
      <c r="L22" s="342"/>
      <c r="M22" s="342"/>
    </row>
    <row r="23" spans="1:13">
      <c r="B23" s="655" t="s">
        <v>454</v>
      </c>
      <c r="C23" s="341">
        <v>0</v>
      </c>
      <c r="D23" s="341">
        <v>0</v>
      </c>
      <c r="E23" s="341">
        <v>0</v>
      </c>
      <c r="F23" s="341"/>
      <c r="G23" s="341"/>
      <c r="H23" s="341"/>
      <c r="I23" s="341"/>
      <c r="J23" s="342"/>
      <c r="K23" s="342"/>
      <c r="L23" s="342"/>
      <c r="M23" s="342"/>
    </row>
    <row r="24" spans="1:13">
      <c r="B24" s="655" t="s">
        <v>455</v>
      </c>
      <c r="C24" s="341">
        <v>0</v>
      </c>
      <c r="D24" s="341">
        <v>0</v>
      </c>
      <c r="E24" s="341">
        <v>0</v>
      </c>
      <c r="F24" s="341"/>
      <c r="G24" s="341"/>
      <c r="H24" s="341"/>
      <c r="I24" s="341"/>
      <c r="J24" s="342"/>
      <c r="K24" s="342"/>
      <c r="L24" s="342"/>
      <c r="M24" s="342"/>
    </row>
    <row r="25" spans="1:13">
      <c r="B25" s="655" t="s">
        <v>456</v>
      </c>
      <c r="C25" s="341">
        <v>0</v>
      </c>
      <c r="D25" s="341">
        <v>0</v>
      </c>
      <c r="E25" s="341">
        <v>0</v>
      </c>
      <c r="F25" s="341"/>
      <c r="G25" s="341"/>
      <c r="H25" s="341"/>
      <c r="I25" s="341"/>
      <c r="J25" s="342"/>
      <c r="K25" s="342"/>
      <c r="L25" s="342"/>
      <c r="M25" s="342"/>
    </row>
    <row r="26" spans="1:13">
      <c r="B26" s="655" t="s">
        <v>457</v>
      </c>
      <c r="C26" s="341">
        <v>0</v>
      </c>
      <c r="D26" s="341">
        <v>0</v>
      </c>
      <c r="E26" s="341">
        <v>0</v>
      </c>
      <c r="F26" s="341"/>
      <c r="G26" s="341"/>
      <c r="H26" s="341"/>
      <c r="I26" s="341"/>
      <c r="J26" s="342"/>
      <c r="K26" s="342"/>
      <c r="L26" s="342"/>
      <c r="M26" s="342"/>
    </row>
    <row r="27" spans="1:13">
      <c r="B27" s="655" t="s">
        <v>458</v>
      </c>
      <c r="C27" s="341">
        <v>0</v>
      </c>
      <c r="D27" s="341">
        <v>0</v>
      </c>
      <c r="E27" s="341">
        <v>0</v>
      </c>
      <c r="F27" s="341"/>
      <c r="G27" s="341"/>
      <c r="H27" s="341"/>
      <c r="I27" s="341"/>
      <c r="J27" s="342"/>
      <c r="K27" s="342"/>
      <c r="L27" s="342"/>
      <c r="M27" s="342"/>
    </row>
    <row r="28" spans="1:13">
      <c r="B28" s="655" t="s">
        <v>459</v>
      </c>
      <c r="C28" s="341">
        <v>0</v>
      </c>
      <c r="D28" s="341">
        <v>0</v>
      </c>
      <c r="E28" s="341">
        <v>0</v>
      </c>
      <c r="F28" s="341"/>
      <c r="G28" s="341"/>
      <c r="H28" s="341"/>
      <c r="I28" s="341"/>
      <c r="J28" s="342"/>
      <c r="K28" s="342"/>
      <c r="L28" s="342"/>
      <c r="M28" s="342"/>
    </row>
    <row r="29" spans="1:13">
      <c r="B29" s="655" t="s">
        <v>460</v>
      </c>
      <c r="C29" s="341">
        <v>0</v>
      </c>
      <c r="D29" s="341">
        <v>0</v>
      </c>
      <c r="E29" s="341">
        <v>0</v>
      </c>
      <c r="F29" s="341"/>
      <c r="G29" s="341"/>
      <c r="H29" s="341"/>
      <c r="I29" s="341"/>
      <c r="J29" s="342"/>
      <c r="K29" s="342"/>
      <c r="L29" s="342"/>
      <c r="M29" s="342"/>
    </row>
    <row r="30" spans="1:13">
      <c r="B30" s="655" t="s">
        <v>461</v>
      </c>
      <c r="C30" s="341">
        <v>0</v>
      </c>
      <c r="D30" s="341">
        <v>0</v>
      </c>
      <c r="E30" s="341">
        <v>0</v>
      </c>
      <c r="F30" s="341"/>
      <c r="G30" s="341"/>
      <c r="H30" s="341"/>
      <c r="I30" s="341"/>
      <c r="J30" s="342"/>
      <c r="K30" s="342"/>
      <c r="L30" s="342"/>
      <c r="M30" s="342"/>
    </row>
    <row r="31" spans="1:13">
      <c r="B31" s="655" t="s">
        <v>462</v>
      </c>
      <c r="C31" s="341">
        <v>0</v>
      </c>
      <c r="D31" s="341">
        <v>0</v>
      </c>
      <c r="E31" s="341">
        <v>0</v>
      </c>
      <c r="F31" s="341"/>
      <c r="G31" s="341"/>
      <c r="H31" s="341"/>
      <c r="I31" s="341"/>
      <c r="J31" s="342"/>
      <c r="K31" s="342"/>
      <c r="L31" s="342"/>
      <c r="M31" s="342"/>
    </row>
    <row r="32" spans="1:13">
      <c r="B32" s="655" t="s">
        <v>463</v>
      </c>
      <c r="C32" s="341">
        <v>0</v>
      </c>
      <c r="D32" s="341">
        <v>0</v>
      </c>
      <c r="E32" s="341">
        <v>0</v>
      </c>
      <c r="F32" s="341"/>
      <c r="G32" s="341"/>
      <c r="H32" s="341"/>
      <c r="I32" s="341"/>
      <c r="J32" s="342"/>
      <c r="K32" s="342"/>
      <c r="L32" s="342"/>
      <c r="M32" s="342"/>
    </row>
    <row r="33" spans="1:18">
      <c r="B33" s="655" t="s">
        <v>521</v>
      </c>
      <c r="C33" s="341">
        <v>0</v>
      </c>
      <c r="D33" s="341">
        <v>0</v>
      </c>
      <c r="E33" s="341">
        <v>0</v>
      </c>
      <c r="F33" s="341"/>
      <c r="G33" s="341"/>
      <c r="H33" s="341"/>
      <c r="I33" s="341"/>
      <c r="J33" s="342"/>
      <c r="K33" s="342"/>
      <c r="L33" s="342"/>
      <c r="M33" s="342"/>
    </row>
    <row r="34" spans="1:18">
      <c r="B34" s="655" t="s">
        <v>518</v>
      </c>
      <c r="C34" s="341">
        <v>0</v>
      </c>
      <c r="D34" s="341">
        <v>0</v>
      </c>
      <c r="E34" s="341">
        <v>0</v>
      </c>
      <c r="F34" s="341"/>
      <c r="G34" s="341"/>
      <c r="H34" s="341"/>
      <c r="I34" s="341"/>
      <c r="J34" s="342"/>
      <c r="K34" s="342"/>
      <c r="L34" s="342"/>
      <c r="M34" s="342"/>
    </row>
    <row r="35" spans="1:18">
      <c r="B35" s="655" t="s">
        <v>519</v>
      </c>
      <c r="C35" s="341">
        <v>0</v>
      </c>
      <c r="D35" s="341">
        <v>0</v>
      </c>
      <c r="E35" s="341">
        <v>0</v>
      </c>
      <c r="F35" s="341"/>
      <c r="G35" s="341"/>
      <c r="H35" s="341"/>
      <c r="I35" s="341"/>
      <c r="J35" s="342"/>
      <c r="K35" s="342"/>
      <c r="L35" s="342"/>
      <c r="M35" s="342"/>
    </row>
    <row r="36" spans="1:18">
      <c r="B36" s="655" t="s">
        <v>520</v>
      </c>
      <c r="C36" s="341">
        <v>0</v>
      </c>
      <c r="D36" s="341">
        <v>0</v>
      </c>
      <c r="E36" s="341">
        <v>0</v>
      </c>
      <c r="F36" s="341"/>
      <c r="G36" s="341"/>
      <c r="H36" s="341"/>
      <c r="I36" s="341"/>
      <c r="J36" s="342"/>
      <c r="K36" s="342"/>
      <c r="L36" s="342"/>
      <c r="M36" s="342"/>
    </row>
    <row r="37" spans="1:18">
      <c r="B37" s="655" t="s">
        <v>464</v>
      </c>
      <c r="C37" s="341">
        <v>0</v>
      </c>
      <c r="D37" s="341">
        <v>0</v>
      </c>
      <c r="E37" s="341">
        <v>0</v>
      </c>
      <c r="F37" s="341"/>
      <c r="G37" s="341"/>
      <c r="H37" s="341"/>
      <c r="I37" s="341"/>
      <c r="J37" s="342"/>
      <c r="K37" s="342"/>
      <c r="L37" s="342"/>
      <c r="M37" s="342"/>
    </row>
    <row r="38" spans="1:18">
      <c r="B38" s="655" t="s">
        <v>465</v>
      </c>
      <c r="C38" s="341">
        <v>0</v>
      </c>
      <c r="D38" s="341">
        <v>0</v>
      </c>
      <c r="E38" s="341">
        <v>0</v>
      </c>
      <c r="F38" s="341"/>
      <c r="G38" s="341"/>
      <c r="H38" s="341"/>
      <c r="I38" s="341"/>
      <c r="J38" s="342"/>
      <c r="K38" s="342"/>
      <c r="L38" s="342"/>
      <c r="M38" s="342"/>
    </row>
    <row r="39" spans="1:18">
      <c r="B39" s="655" t="s">
        <v>466</v>
      </c>
      <c r="C39" s="341">
        <v>0</v>
      </c>
      <c r="D39" s="341">
        <v>0</v>
      </c>
      <c r="E39" s="341">
        <v>0</v>
      </c>
      <c r="F39" s="341"/>
      <c r="G39" s="341"/>
      <c r="H39" s="341"/>
      <c r="I39" s="341"/>
      <c r="J39" s="342"/>
      <c r="K39" s="342"/>
      <c r="L39" s="342"/>
      <c r="M39" s="342"/>
    </row>
    <row r="40" spans="1:18">
      <c r="B40" s="655" t="s">
        <v>467</v>
      </c>
      <c r="C40" s="341">
        <v>0</v>
      </c>
      <c r="D40" s="341">
        <v>0</v>
      </c>
      <c r="E40" s="341">
        <v>0</v>
      </c>
      <c r="F40" s="341"/>
      <c r="G40" s="341"/>
      <c r="H40" s="341"/>
      <c r="I40" s="341"/>
      <c r="J40" s="342"/>
      <c r="K40" s="342"/>
      <c r="L40" s="342"/>
      <c r="M40" s="342"/>
    </row>
    <row r="41" spans="1:18">
      <c r="B41" s="655" t="s">
        <v>468</v>
      </c>
      <c r="C41" s="341">
        <v>0</v>
      </c>
      <c r="D41" s="341">
        <v>0</v>
      </c>
      <c r="E41" s="341">
        <v>0</v>
      </c>
      <c r="F41" s="341"/>
      <c r="G41" s="341"/>
      <c r="H41" s="341"/>
      <c r="I41" s="341"/>
      <c r="J41" s="342"/>
      <c r="K41" s="342"/>
      <c r="L41" s="342"/>
      <c r="M41" s="342"/>
    </row>
    <row r="42" spans="1:18">
      <c r="A42" s="659"/>
      <c r="B42" s="655" t="s">
        <v>431</v>
      </c>
      <c r="C42" s="341">
        <v>0</v>
      </c>
      <c r="D42" s="341">
        <v>0</v>
      </c>
      <c r="E42" s="341">
        <v>0</v>
      </c>
      <c r="F42" s="341"/>
      <c r="G42" s="341"/>
      <c r="H42" s="341"/>
      <c r="I42" s="341"/>
      <c r="J42" s="342"/>
      <c r="K42" s="342"/>
      <c r="L42" s="342"/>
      <c r="M42" s="342"/>
      <c r="Q42" s="193"/>
      <c r="R42" s="193"/>
    </row>
    <row r="43" spans="1:18">
      <c r="A43" s="659"/>
      <c r="B43" s="658" t="s">
        <v>9</v>
      </c>
      <c r="C43" s="215">
        <f t="shared" ref="C43:E43" si="0">SUM(C8:C42)</f>
        <v>3482547.6659793793</v>
      </c>
      <c r="D43" s="215">
        <f t="shared" si="0"/>
        <v>3733047.842205544</v>
      </c>
      <c r="E43" s="215">
        <f t="shared" si="0"/>
        <v>4659864.6080663819</v>
      </c>
      <c r="F43" s="215"/>
      <c r="G43" s="215"/>
      <c r="H43" s="215"/>
      <c r="I43" s="215"/>
      <c r="J43" s="215"/>
      <c r="K43" s="215"/>
      <c r="L43" s="215"/>
      <c r="M43" s="215"/>
    </row>
    <row r="44" spans="1:18">
      <c r="A44" s="659"/>
      <c r="C44" s="8"/>
      <c r="D44" s="8">
        <f t="shared" ref="D44:L44" si="1">IF(C43=0,"",D43/C43-1)</f>
        <v>7.1930150066077392E-2</v>
      </c>
      <c r="E44" s="8">
        <f t="shared" si="1"/>
        <v>0.24827347653633591</v>
      </c>
      <c r="F44" s="8">
        <f t="shared" si="1"/>
        <v>-1</v>
      </c>
      <c r="G44" s="8" t="str">
        <f t="shared" si="1"/>
        <v/>
      </c>
      <c r="H44" s="8" t="str">
        <f t="shared" si="1"/>
        <v/>
      </c>
      <c r="I44" s="8" t="str">
        <f t="shared" si="1"/>
        <v/>
      </c>
      <c r="J44" s="8" t="str">
        <f t="shared" si="1"/>
        <v/>
      </c>
      <c r="K44" s="8" t="str">
        <f t="shared" si="1"/>
        <v/>
      </c>
      <c r="L44" s="8" t="str">
        <f t="shared" si="1"/>
        <v/>
      </c>
      <c r="M44" s="8" t="str">
        <f t="shared" ref="M44" si="2">IF(L43=0,"",M43/L43-1)</f>
        <v/>
      </c>
    </row>
    <row r="45" spans="1:18">
      <c r="B45" s="659" t="s">
        <v>491</v>
      </c>
      <c r="D45" s="254"/>
      <c r="E45" s="254"/>
      <c r="F45" s="254"/>
      <c r="G45" s="254"/>
      <c r="H45" s="254"/>
      <c r="I45" s="254"/>
      <c r="J45" s="660" t="str">
        <f>B45</f>
        <v>ASP ($) - China-Enterprise</v>
      </c>
      <c r="M45" s="533"/>
    </row>
    <row r="46" spans="1:18">
      <c r="B46" s="651" t="s">
        <v>10</v>
      </c>
      <c r="C46" s="135">
        <v>2016</v>
      </c>
      <c r="D46" s="128">
        <v>2017</v>
      </c>
      <c r="E46" s="128">
        <v>2018</v>
      </c>
      <c r="F46" s="128">
        <v>2019</v>
      </c>
      <c r="G46" s="128">
        <v>2020</v>
      </c>
      <c r="H46" s="128">
        <v>2021</v>
      </c>
      <c r="I46" s="128">
        <v>2022</v>
      </c>
      <c r="J46" s="128">
        <v>2023</v>
      </c>
      <c r="K46" s="128">
        <v>2024</v>
      </c>
      <c r="L46" s="128">
        <v>2025</v>
      </c>
      <c r="M46" s="128">
        <v>2026</v>
      </c>
    </row>
    <row r="47" spans="1:18">
      <c r="A47" s="659"/>
      <c r="B47" s="647" t="s">
        <v>470</v>
      </c>
      <c r="C47" s="260">
        <f t="shared" ref="C47:E47" si="3">C283</f>
        <v>10.982080179171732</v>
      </c>
      <c r="D47" s="260">
        <f t="shared" si="3"/>
        <v>9.4154445837284086</v>
      </c>
      <c r="E47" s="260">
        <f t="shared" si="3"/>
        <v>8.2405476520203695</v>
      </c>
      <c r="F47" s="260"/>
      <c r="G47" s="260"/>
      <c r="H47" s="263"/>
      <c r="I47" s="263"/>
      <c r="J47" s="263"/>
      <c r="K47" s="263"/>
      <c r="L47" s="263"/>
      <c r="M47" s="263"/>
    </row>
    <row r="48" spans="1:18">
      <c r="A48" s="659"/>
      <c r="B48" s="647" t="s">
        <v>471</v>
      </c>
      <c r="C48" s="260">
        <f t="shared" ref="C48:E48" si="4">C284</f>
        <v>27.999209068459479</v>
      </c>
      <c r="D48" s="260">
        <f t="shared" si="4"/>
        <v>22.224557756013187</v>
      </c>
      <c r="E48" s="260">
        <f t="shared" si="4"/>
        <v>18.856257940824523</v>
      </c>
      <c r="F48" s="260"/>
      <c r="G48" s="260"/>
      <c r="H48" s="263"/>
      <c r="I48" s="263"/>
      <c r="J48" s="263"/>
      <c r="K48" s="263"/>
      <c r="L48" s="263"/>
      <c r="M48" s="263"/>
    </row>
    <row r="49" spans="1:13">
      <c r="A49" s="659"/>
      <c r="B49" s="647" t="s">
        <v>472</v>
      </c>
      <c r="C49" s="260">
        <f t="shared" ref="C49:E49" si="5">C285</f>
        <v>270.07935447645605</v>
      </c>
      <c r="D49" s="260">
        <f t="shared" si="5"/>
        <v>161.80484135984955</v>
      </c>
      <c r="E49" s="260">
        <f t="shared" si="5"/>
        <v>99.17526055811642</v>
      </c>
      <c r="F49" s="260"/>
      <c r="G49" s="260"/>
      <c r="H49" s="263"/>
      <c r="I49" s="263"/>
      <c r="J49" s="263"/>
      <c r="K49" s="263"/>
      <c r="L49" s="263"/>
      <c r="M49" s="263"/>
    </row>
    <row r="50" spans="1:13">
      <c r="A50" s="659"/>
      <c r="B50" s="647" t="s">
        <v>473</v>
      </c>
      <c r="C50" s="260">
        <f t="shared" ref="C50:E50" si="6">C286</f>
        <v>230.50131104138549</v>
      </c>
      <c r="D50" s="260">
        <f t="shared" si="6"/>
        <v>217.08208497361207</v>
      </c>
      <c r="E50" s="260">
        <f t="shared" si="6"/>
        <v>194.29794498869654</v>
      </c>
      <c r="F50" s="260"/>
      <c r="G50" s="260"/>
      <c r="H50" s="263"/>
      <c r="I50" s="263"/>
      <c r="J50" s="263"/>
      <c r="K50" s="263"/>
      <c r="L50" s="263"/>
      <c r="M50" s="263"/>
    </row>
    <row r="51" spans="1:13" ht="15.75" customHeight="1">
      <c r="A51" s="659"/>
      <c r="B51" s="647" t="s">
        <v>474</v>
      </c>
      <c r="C51" s="260">
        <f t="shared" ref="C51:E51" si="7">C287</f>
        <v>468.26919738704817</v>
      </c>
      <c r="D51" s="260">
        <f t="shared" si="7"/>
        <v>435.43992451275949</v>
      </c>
      <c r="E51" s="260">
        <f t="shared" si="7"/>
        <v>435.5851494118823</v>
      </c>
      <c r="F51" s="260"/>
      <c r="G51" s="260"/>
      <c r="H51" s="263"/>
      <c r="I51" s="263"/>
      <c r="J51" s="263"/>
      <c r="K51" s="263"/>
      <c r="L51" s="263"/>
      <c r="M51" s="263"/>
    </row>
    <row r="52" spans="1:13">
      <c r="A52" s="659"/>
      <c r="B52" s="657" t="s">
        <v>475</v>
      </c>
      <c r="C52" s="260">
        <f t="shared" ref="C52:E52" si="8">C288</f>
        <v>0</v>
      </c>
      <c r="D52" s="260">
        <f t="shared" si="8"/>
        <v>0</v>
      </c>
      <c r="E52" s="260">
        <f t="shared" si="8"/>
        <v>0</v>
      </c>
      <c r="F52" s="260"/>
      <c r="G52" s="260"/>
      <c r="H52" s="263"/>
      <c r="I52" s="263"/>
      <c r="J52" s="263"/>
      <c r="K52" s="263"/>
      <c r="L52" s="263"/>
      <c r="M52" s="263"/>
    </row>
    <row r="53" spans="1:13">
      <c r="A53" s="659"/>
      <c r="B53" s="655" t="s">
        <v>476</v>
      </c>
      <c r="C53" s="260">
        <f t="shared" ref="C53:E53" si="9">C289</f>
        <v>0</v>
      </c>
      <c r="D53" s="260">
        <f t="shared" si="9"/>
        <v>0</v>
      </c>
      <c r="E53" s="260">
        <f t="shared" si="9"/>
        <v>141.56325829976674</v>
      </c>
      <c r="F53" s="260"/>
      <c r="G53" s="260"/>
      <c r="H53" s="263"/>
      <c r="I53" s="263"/>
      <c r="J53" s="263"/>
      <c r="K53" s="263"/>
      <c r="L53" s="263"/>
      <c r="M53" s="263"/>
    </row>
    <row r="54" spans="1:13">
      <c r="A54" s="659"/>
      <c r="B54" s="655" t="s">
        <v>477</v>
      </c>
      <c r="C54" s="260">
        <f t="shared" ref="C54:E54" si="10">C290</f>
        <v>0</v>
      </c>
      <c r="D54" s="260">
        <f t="shared" si="10"/>
        <v>0</v>
      </c>
      <c r="E54" s="260">
        <f t="shared" si="10"/>
        <v>0</v>
      </c>
      <c r="F54" s="260"/>
      <c r="G54" s="260"/>
      <c r="H54" s="263"/>
      <c r="I54" s="263"/>
      <c r="J54" s="263"/>
      <c r="K54" s="263"/>
      <c r="L54" s="263"/>
      <c r="M54" s="263"/>
    </row>
    <row r="55" spans="1:13" ht="12.75" customHeight="1">
      <c r="A55" s="659"/>
      <c r="B55" s="655" t="s">
        <v>478</v>
      </c>
      <c r="C55" s="260">
        <f t="shared" ref="C55:E55" si="11">C291</f>
        <v>0</v>
      </c>
      <c r="D55" s="260">
        <f t="shared" si="11"/>
        <v>0</v>
      </c>
      <c r="E55" s="260">
        <f t="shared" si="11"/>
        <v>0</v>
      </c>
      <c r="F55" s="260"/>
      <c r="G55" s="260"/>
      <c r="H55" s="263"/>
      <c r="I55" s="263"/>
      <c r="J55" s="263"/>
      <c r="K55" s="263"/>
      <c r="L55" s="263"/>
      <c r="M55" s="263"/>
    </row>
    <row r="56" spans="1:13">
      <c r="A56" s="659"/>
      <c r="B56" s="655" t="s">
        <v>479</v>
      </c>
      <c r="C56" s="260">
        <f t="shared" ref="C56:E56" si="12">C292</f>
        <v>0</v>
      </c>
      <c r="D56" s="260">
        <f t="shared" si="12"/>
        <v>500</v>
      </c>
      <c r="E56" s="260">
        <f t="shared" si="12"/>
        <v>632.98368432793882</v>
      </c>
      <c r="F56" s="260"/>
      <c r="G56" s="260"/>
      <c r="H56" s="263"/>
      <c r="I56" s="263"/>
      <c r="J56" s="263"/>
      <c r="K56" s="263"/>
      <c r="L56" s="263"/>
      <c r="M56" s="263"/>
    </row>
    <row r="57" spans="1:13">
      <c r="A57" s="659"/>
      <c r="B57" s="655" t="s">
        <v>480</v>
      </c>
      <c r="C57" s="260">
        <f t="shared" ref="C57:E57" si="13">C293</f>
        <v>8992.3604525403425</v>
      </c>
      <c r="D57" s="260">
        <f t="shared" si="13"/>
        <v>6054.7217098540141</v>
      </c>
      <c r="E57" s="260">
        <f t="shared" si="13"/>
        <v>3845.7503178914726</v>
      </c>
      <c r="F57" s="260"/>
      <c r="G57" s="260"/>
      <c r="H57" s="263"/>
      <c r="I57" s="263"/>
      <c r="J57" s="263"/>
      <c r="K57" s="263"/>
      <c r="L57" s="263"/>
      <c r="M57" s="263"/>
    </row>
    <row r="58" spans="1:13">
      <c r="B58" s="655" t="s">
        <v>450</v>
      </c>
      <c r="C58" s="260">
        <f t="shared" ref="C58:E58" si="14">C294</f>
        <v>0</v>
      </c>
      <c r="D58" s="260">
        <f t="shared" si="14"/>
        <v>0</v>
      </c>
      <c r="E58" s="260">
        <f t="shared" si="14"/>
        <v>0</v>
      </c>
      <c r="F58" s="260"/>
      <c r="G58" s="260"/>
      <c r="H58" s="263"/>
      <c r="I58" s="263"/>
      <c r="J58" s="263"/>
      <c r="K58" s="263"/>
      <c r="L58" s="263"/>
      <c r="M58" s="263"/>
    </row>
    <row r="59" spans="1:13">
      <c r="B59" s="655" t="s">
        <v>451</v>
      </c>
      <c r="C59" s="260">
        <f t="shared" ref="C59:E59" si="15">C295</f>
        <v>0</v>
      </c>
      <c r="D59" s="260">
        <f t="shared" si="15"/>
        <v>0</v>
      </c>
      <c r="E59" s="260">
        <f t="shared" si="15"/>
        <v>0</v>
      </c>
      <c r="F59" s="260"/>
      <c r="G59" s="260"/>
      <c r="H59" s="263"/>
      <c r="I59" s="263"/>
      <c r="J59" s="263"/>
      <c r="K59" s="263"/>
      <c r="L59" s="263"/>
      <c r="M59" s="263"/>
    </row>
    <row r="60" spans="1:13">
      <c r="B60" s="655" t="s">
        <v>452</v>
      </c>
      <c r="C60" s="260">
        <f t="shared" ref="C60:E60" si="16">C296</f>
        <v>0</v>
      </c>
      <c r="D60" s="260">
        <f t="shared" si="16"/>
        <v>0</v>
      </c>
      <c r="E60" s="260">
        <f t="shared" si="16"/>
        <v>0</v>
      </c>
      <c r="F60" s="260"/>
      <c r="G60" s="260"/>
      <c r="H60" s="263"/>
      <c r="I60" s="263"/>
      <c r="J60" s="263"/>
      <c r="K60" s="263"/>
      <c r="L60" s="263"/>
      <c r="M60" s="263"/>
    </row>
    <row r="61" spans="1:13">
      <c r="B61" s="655" t="s">
        <v>453</v>
      </c>
      <c r="C61" s="260">
        <f t="shared" ref="C61:E61" si="17">C297</f>
        <v>0</v>
      </c>
      <c r="D61" s="260">
        <f t="shared" si="17"/>
        <v>0</v>
      </c>
      <c r="E61" s="260">
        <f t="shared" si="17"/>
        <v>0</v>
      </c>
      <c r="F61" s="260"/>
      <c r="G61" s="260"/>
      <c r="H61" s="263"/>
      <c r="I61" s="263"/>
      <c r="J61" s="263"/>
      <c r="K61" s="263"/>
      <c r="L61" s="263"/>
      <c r="M61" s="263"/>
    </row>
    <row r="62" spans="1:13">
      <c r="B62" s="655" t="s">
        <v>454</v>
      </c>
      <c r="C62" s="260">
        <f t="shared" ref="C62:E62" si="18">C298</f>
        <v>0</v>
      </c>
      <c r="D62" s="260">
        <f t="shared" si="18"/>
        <v>0</v>
      </c>
      <c r="E62" s="260">
        <f t="shared" si="18"/>
        <v>0</v>
      </c>
      <c r="F62" s="260"/>
      <c r="G62" s="260"/>
      <c r="H62" s="263"/>
      <c r="I62" s="263"/>
      <c r="J62" s="263"/>
      <c r="K62" s="263"/>
      <c r="L62" s="263"/>
      <c r="M62" s="263"/>
    </row>
    <row r="63" spans="1:13">
      <c r="B63" s="655" t="s">
        <v>455</v>
      </c>
      <c r="C63" s="260">
        <f t="shared" ref="C63:E63" si="19">C299</f>
        <v>0</v>
      </c>
      <c r="D63" s="260">
        <f t="shared" si="19"/>
        <v>0</v>
      </c>
      <c r="E63" s="260">
        <f t="shared" si="19"/>
        <v>0</v>
      </c>
      <c r="F63" s="260"/>
      <c r="G63" s="260"/>
      <c r="H63" s="263"/>
      <c r="I63" s="263"/>
      <c r="J63" s="263"/>
      <c r="K63" s="263"/>
      <c r="L63" s="263"/>
      <c r="M63" s="263"/>
    </row>
    <row r="64" spans="1:13">
      <c r="B64" s="655" t="s">
        <v>456</v>
      </c>
      <c r="C64" s="260">
        <f t="shared" ref="C64:E64" si="20">C300</f>
        <v>0</v>
      </c>
      <c r="D64" s="260">
        <f t="shared" si="20"/>
        <v>0</v>
      </c>
      <c r="E64" s="260">
        <f t="shared" si="20"/>
        <v>0</v>
      </c>
      <c r="F64" s="260"/>
      <c r="G64" s="260"/>
      <c r="H64" s="263"/>
      <c r="I64" s="263"/>
      <c r="J64" s="263"/>
      <c r="K64" s="263"/>
      <c r="L64" s="263"/>
      <c r="M64" s="263"/>
    </row>
    <row r="65" spans="2:13">
      <c r="B65" s="655" t="s">
        <v>457</v>
      </c>
      <c r="C65" s="260">
        <f t="shared" ref="C65:E65" si="21">C301</f>
        <v>0</v>
      </c>
      <c r="D65" s="260">
        <f t="shared" si="21"/>
        <v>0</v>
      </c>
      <c r="E65" s="260">
        <f t="shared" si="21"/>
        <v>0</v>
      </c>
      <c r="F65" s="260"/>
      <c r="G65" s="260"/>
      <c r="H65" s="263"/>
      <c r="I65" s="263"/>
      <c r="J65" s="263"/>
      <c r="K65" s="263"/>
      <c r="L65" s="263"/>
      <c r="M65" s="263"/>
    </row>
    <row r="66" spans="2:13">
      <c r="B66" s="655" t="s">
        <v>458</v>
      </c>
      <c r="C66" s="260">
        <f t="shared" ref="C66:E66" si="22">C302</f>
        <v>0</v>
      </c>
      <c r="D66" s="260">
        <f t="shared" si="22"/>
        <v>0</v>
      </c>
      <c r="E66" s="260">
        <f t="shared" si="22"/>
        <v>0</v>
      </c>
      <c r="F66" s="260"/>
      <c r="G66" s="260"/>
      <c r="H66" s="263"/>
      <c r="I66" s="263"/>
      <c r="J66" s="263"/>
      <c r="K66" s="263"/>
      <c r="L66" s="263"/>
      <c r="M66" s="263"/>
    </row>
    <row r="67" spans="2:13">
      <c r="B67" s="655" t="s">
        <v>459</v>
      </c>
      <c r="C67" s="260">
        <f t="shared" ref="C67:E67" si="23">C303</f>
        <v>0</v>
      </c>
      <c r="D67" s="260">
        <f t="shared" si="23"/>
        <v>0</v>
      </c>
      <c r="E67" s="260">
        <f t="shared" si="23"/>
        <v>0</v>
      </c>
      <c r="F67" s="260"/>
      <c r="G67" s="260"/>
      <c r="H67" s="263"/>
      <c r="I67" s="263"/>
      <c r="J67" s="263"/>
      <c r="K67" s="263"/>
      <c r="L67" s="263"/>
      <c r="M67" s="263"/>
    </row>
    <row r="68" spans="2:13">
      <c r="B68" s="655" t="s">
        <v>460</v>
      </c>
      <c r="C68" s="260">
        <f t="shared" ref="C68:E68" si="24">C304</f>
        <v>0</v>
      </c>
      <c r="D68" s="260">
        <f t="shared" si="24"/>
        <v>0</v>
      </c>
      <c r="E68" s="260">
        <f t="shared" si="24"/>
        <v>0</v>
      </c>
      <c r="F68" s="260"/>
      <c r="G68" s="260"/>
      <c r="H68" s="263"/>
      <c r="I68" s="263"/>
      <c r="J68" s="263"/>
      <c r="K68" s="263"/>
      <c r="L68" s="263"/>
      <c r="M68" s="263"/>
    </row>
    <row r="69" spans="2:13">
      <c r="B69" s="655" t="s">
        <v>461</v>
      </c>
      <c r="C69" s="260">
        <f t="shared" ref="C69:E69" si="25">C305</f>
        <v>0</v>
      </c>
      <c r="D69" s="260">
        <f t="shared" si="25"/>
        <v>0</v>
      </c>
      <c r="E69" s="260">
        <f t="shared" si="25"/>
        <v>0</v>
      </c>
      <c r="F69" s="260"/>
      <c r="G69" s="260"/>
      <c r="H69" s="263"/>
      <c r="I69" s="263"/>
      <c r="J69" s="263"/>
      <c r="K69" s="263"/>
      <c r="L69" s="263"/>
      <c r="M69" s="263"/>
    </row>
    <row r="70" spans="2:13">
      <c r="B70" s="655" t="s">
        <v>462</v>
      </c>
      <c r="C70" s="260">
        <f t="shared" ref="C70:E70" si="26">C306</f>
        <v>0</v>
      </c>
      <c r="D70" s="260">
        <f t="shared" si="26"/>
        <v>0</v>
      </c>
      <c r="E70" s="260">
        <f t="shared" si="26"/>
        <v>0</v>
      </c>
      <c r="F70" s="260"/>
      <c r="G70" s="260"/>
      <c r="H70" s="263"/>
      <c r="I70" s="263"/>
      <c r="J70" s="263"/>
      <c r="K70" s="263"/>
      <c r="L70" s="263"/>
      <c r="M70" s="263"/>
    </row>
    <row r="71" spans="2:13">
      <c r="B71" s="655" t="s">
        <v>463</v>
      </c>
      <c r="C71" s="260">
        <f t="shared" ref="C71:E71" si="27">C307</f>
        <v>0</v>
      </c>
      <c r="D71" s="260">
        <f t="shared" si="27"/>
        <v>0</v>
      </c>
      <c r="E71" s="260">
        <f t="shared" si="27"/>
        <v>0</v>
      </c>
      <c r="F71" s="260"/>
      <c r="G71" s="260"/>
      <c r="H71" s="263"/>
      <c r="I71" s="263"/>
      <c r="J71" s="263"/>
      <c r="K71" s="263"/>
      <c r="L71" s="263"/>
      <c r="M71" s="263"/>
    </row>
    <row r="72" spans="2:13">
      <c r="B72" s="655" t="s">
        <v>521</v>
      </c>
      <c r="C72" s="260">
        <f t="shared" ref="C72:E72" si="28">C308</f>
        <v>0</v>
      </c>
      <c r="D72" s="260">
        <f t="shared" si="28"/>
        <v>0</v>
      </c>
      <c r="E72" s="260">
        <f t="shared" si="28"/>
        <v>0</v>
      </c>
      <c r="F72" s="260"/>
      <c r="G72" s="260"/>
      <c r="H72" s="263"/>
      <c r="I72" s="263"/>
      <c r="J72" s="263"/>
      <c r="K72" s="263"/>
      <c r="L72" s="263"/>
      <c r="M72" s="263"/>
    </row>
    <row r="73" spans="2:13">
      <c r="B73" s="655" t="s">
        <v>518</v>
      </c>
      <c r="C73" s="260">
        <f t="shared" ref="C73:E73" si="29">C309</f>
        <v>0</v>
      </c>
      <c r="D73" s="260">
        <f t="shared" si="29"/>
        <v>0</v>
      </c>
      <c r="E73" s="260">
        <f t="shared" si="29"/>
        <v>0</v>
      </c>
      <c r="F73" s="260"/>
      <c r="G73" s="260"/>
      <c r="H73" s="263"/>
      <c r="I73" s="263"/>
      <c r="J73" s="263"/>
      <c r="K73" s="263"/>
      <c r="L73" s="263"/>
      <c r="M73" s="263"/>
    </row>
    <row r="74" spans="2:13">
      <c r="B74" s="655" t="s">
        <v>519</v>
      </c>
      <c r="C74" s="260">
        <f t="shared" ref="C74:E74" si="30">C310</f>
        <v>0</v>
      </c>
      <c r="D74" s="260">
        <f t="shared" si="30"/>
        <v>0</v>
      </c>
      <c r="E74" s="260">
        <f t="shared" si="30"/>
        <v>0</v>
      </c>
      <c r="F74" s="260"/>
      <c r="G74" s="260"/>
      <c r="H74" s="263"/>
      <c r="I74" s="263"/>
      <c r="J74" s="263"/>
      <c r="K74" s="263"/>
      <c r="L74" s="263"/>
      <c r="M74" s="263"/>
    </row>
    <row r="75" spans="2:13">
      <c r="B75" s="655" t="s">
        <v>520</v>
      </c>
      <c r="C75" s="260">
        <f t="shared" ref="C75:E75" si="31">C311</f>
        <v>0</v>
      </c>
      <c r="D75" s="260">
        <f t="shared" si="31"/>
        <v>0</v>
      </c>
      <c r="E75" s="260">
        <f t="shared" si="31"/>
        <v>0</v>
      </c>
      <c r="F75" s="260"/>
      <c r="G75" s="260"/>
      <c r="H75" s="263"/>
      <c r="I75" s="263"/>
      <c r="J75" s="263"/>
      <c r="K75" s="263"/>
      <c r="L75" s="263"/>
      <c r="M75" s="263"/>
    </row>
    <row r="76" spans="2:13">
      <c r="B76" s="655" t="s">
        <v>464</v>
      </c>
      <c r="C76" s="260">
        <f t="shared" ref="C76:E76" si="32">C312</f>
        <v>0</v>
      </c>
      <c r="D76" s="260">
        <f t="shared" si="32"/>
        <v>0</v>
      </c>
      <c r="E76" s="260">
        <f t="shared" si="32"/>
        <v>0</v>
      </c>
      <c r="F76" s="260"/>
      <c r="G76" s="260"/>
      <c r="H76" s="263"/>
      <c r="I76" s="263"/>
      <c r="J76" s="263"/>
      <c r="K76" s="263"/>
      <c r="L76" s="263"/>
      <c r="M76" s="263"/>
    </row>
    <row r="77" spans="2:13">
      <c r="B77" s="655" t="s">
        <v>465</v>
      </c>
      <c r="C77" s="260">
        <f t="shared" ref="C77:E77" si="33">C313</f>
        <v>0</v>
      </c>
      <c r="D77" s="260">
        <f t="shared" si="33"/>
        <v>0</v>
      </c>
      <c r="E77" s="260">
        <f t="shared" si="33"/>
        <v>0</v>
      </c>
      <c r="F77" s="260"/>
      <c r="G77" s="260"/>
      <c r="H77" s="263"/>
      <c r="I77" s="263"/>
      <c r="J77" s="263"/>
      <c r="K77" s="263"/>
      <c r="L77" s="263"/>
      <c r="M77" s="263"/>
    </row>
    <row r="78" spans="2:13">
      <c r="B78" s="655" t="s">
        <v>466</v>
      </c>
      <c r="C78" s="260">
        <f t="shared" ref="C78:E78" si="34">C314</f>
        <v>0</v>
      </c>
      <c r="D78" s="260">
        <f t="shared" si="34"/>
        <v>0</v>
      </c>
      <c r="E78" s="260">
        <f t="shared" si="34"/>
        <v>0</v>
      </c>
      <c r="F78" s="260"/>
      <c r="G78" s="260"/>
      <c r="H78" s="263"/>
      <c r="I78" s="263"/>
      <c r="J78" s="263"/>
      <c r="K78" s="263"/>
      <c r="L78" s="263"/>
      <c r="M78" s="263"/>
    </row>
    <row r="79" spans="2:13">
      <c r="B79" s="655" t="s">
        <v>467</v>
      </c>
      <c r="C79" s="260">
        <f t="shared" ref="C79:E79" si="35">C315</f>
        <v>0</v>
      </c>
      <c r="D79" s="260">
        <f t="shared" si="35"/>
        <v>0</v>
      </c>
      <c r="E79" s="260">
        <f t="shared" si="35"/>
        <v>0</v>
      </c>
      <c r="F79" s="260"/>
      <c r="G79" s="260"/>
      <c r="H79" s="263"/>
      <c r="I79" s="263"/>
      <c r="J79" s="263"/>
      <c r="K79" s="263"/>
      <c r="L79" s="263"/>
      <c r="M79" s="263"/>
    </row>
    <row r="80" spans="2:13">
      <c r="B80" s="655" t="s">
        <v>468</v>
      </c>
      <c r="C80" s="260">
        <f t="shared" ref="C80:E80" si="36">C316</f>
        <v>0</v>
      </c>
      <c r="D80" s="260">
        <f t="shared" si="36"/>
        <v>0</v>
      </c>
      <c r="E80" s="260">
        <f t="shared" si="36"/>
        <v>0</v>
      </c>
      <c r="F80" s="260"/>
      <c r="G80" s="260"/>
      <c r="H80" s="263"/>
      <c r="I80" s="263"/>
      <c r="J80" s="263"/>
      <c r="K80" s="263"/>
      <c r="L80" s="263"/>
      <c r="M80" s="263"/>
    </row>
    <row r="81" spans="1:13">
      <c r="A81" s="659"/>
      <c r="B81" s="647" t="s">
        <v>431</v>
      </c>
      <c r="C81" s="261">
        <f t="shared" ref="C81:E81" si="37">C317</f>
        <v>0</v>
      </c>
      <c r="D81" s="261">
        <f t="shared" si="37"/>
        <v>0</v>
      </c>
      <c r="E81" s="261">
        <f t="shared" si="37"/>
        <v>0</v>
      </c>
      <c r="F81" s="261"/>
      <c r="G81" s="261"/>
      <c r="H81" s="262"/>
      <c r="I81" s="262"/>
      <c r="J81" s="262"/>
      <c r="K81" s="262"/>
      <c r="L81" s="262"/>
      <c r="M81" s="262"/>
    </row>
    <row r="82" spans="1:13">
      <c r="A82" s="659"/>
      <c r="B82" s="659"/>
      <c r="C82" s="2"/>
      <c r="D82" s="2"/>
      <c r="E82" s="2"/>
      <c r="F82" s="2"/>
      <c r="G82" s="2"/>
      <c r="H82" s="2"/>
      <c r="I82" s="2"/>
      <c r="J82" s="2"/>
      <c r="K82" s="2"/>
      <c r="L82" s="2"/>
      <c r="M82" s="2"/>
    </row>
    <row r="83" spans="1:13" ht="15.6">
      <c r="B83" s="659" t="s">
        <v>492</v>
      </c>
      <c r="D83" s="321">
        <f>D6</f>
        <v>0</v>
      </c>
      <c r="J83" s="660" t="str">
        <f>B83</f>
        <v>Sales ($M) - China-Enterprise</v>
      </c>
      <c r="M83" s="533"/>
    </row>
    <row r="84" spans="1:13">
      <c r="B84" s="644" t="s">
        <v>10</v>
      </c>
      <c r="C84" s="128">
        <v>2016</v>
      </c>
      <c r="D84" s="128">
        <v>2017</v>
      </c>
      <c r="E84" s="128">
        <v>2018</v>
      </c>
      <c r="F84" s="128">
        <v>2019</v>
      </c>
      <c r="G84" s="128">
        <v>2020</v>
      </c>
      <c r="H84" s="128">
        <v>2021</v>
      </c>
      <c r="I84" s="128">
        <v>2022</v>
      </c>
      <c r="J84" s="128">
        <v>2023</v>
      </c>
      <c r="K84" s="128">
        <v>2024</v>
      </c>
      <c r="L84" s="128">
        <v>2025</v>
      </c>
      <c r="M84" s="128">
        <v>2026</v>
      </c>
    </row>
    <row r="85" spans="1:13">
      <c r="A85" s="659"/>
      <c r="B85" s="647" t="s">
        <v>470</v>
      </c>
      <c r="C85" s="260">
        <f t="shared" ref="C85:E85" si="38">C47*C8/10^6</f>
        <v>19.189250415148784</v>
      </c>
      <c r="D85" s="260">
        <f t="shared" si="38"/>
        <v>14.620086702036904</v>
      </c>
      <c r="E85" s="260">
        <f t="shared" si="38"/>
        <v>16.492509744768007</v>
      </c>
      <c r="F85" s="260"/>
      <c r="G85" s="260"/>
      <c r="H85" s="260"/>
      <c r="I85" s="260"/>
      <c r="J85" s="260"/>
      <c r="K85" s="260"/>
      <c r="L85" s="260"/>
      <c r="M85" s="260"/>
    </row>
    <row r="86" spans="1:13">
      <c r="A86" s="659"/>
      <c r="B86" s="647" t="s">
        <v>471</v>
      </c>
      <c r="C86" s="260">
        <f t="shared" ref="C86:E86" si="39">C48*C9/10^6</f>
        <v>45.606097151764878</v>
      </c>
      <c r="D86" s="260">
        <f t="shared" si="39"/>
        <v>44.9756248152799</v>
      </c>
      <c r="E86" s="260">
        <f t="shared" si="39"/>
        <v>46.23701941452827</v>
      </c>
      <c r="F86" s="260"/>
      <c r="G86" s="260"/>
      <c r="H86" s="260"/>
      <c r="I86" s="260"/>
      <c r="J86" s="260"/>
      <c r="K86" s="260"/>
      <c r="L86" s="260"/>
      <c r="M86" s="260"/>
    </row>
    <row r="87" spans="1:13">
      <c r="A87" s="659"/>
      <c r="B87" s="647" t="s">
        <v>472</v>
      </c>
      <c r="C87" s="260">
        <f t="shared" ref="C87:E87" si="40">C49*C10/10^6</f>
        <v>0.13949058500000003</v>
      </c>
      <c r="D87" s="260">
        <f t="shared" si="40"/>
        <v>1.2242458490387975</v>
      </c>
      <c r="E87" s="260">
        <f t="shared" si="40"/>
        <v>3.2014455442200016</v>
      </c>
      <c r="F87" s="260"/>
      <c r="G87" s="260"/>
      <c r="H87" s="260"/>
      <c r="I87" s="260"/>
      <c r="J87" s="260"/>
      <c r="K87" s="260"/>
      <c r="L87" s="260"/>
      <c r="M87" s="260"/>
    </row>
    <row r="88" spans="1:13">
      <c r="A88" s="659"/>
      <c r="B88" s="647" t="s">
        <v>473</v>
      </c>
      <c r="C88" s="260">
        <f t="shared" ref="C88:E88" si="41">C50*C11/10^6</f>
        <v>24.403671682783333</v>
      </c>
      <c r="D88" s="260">
        <f t="shared" si="41"/>
        <v>32.348297813846791</v>
      </c>
      <c r="E88" s="260">
        <f t="shared" si="41"/>
        <v>27.299746006604362</v>
      </c>
      <c r="F88" s="260"/>
      <c r="G88" s="260"/>
      <c r="H88" s="260"/>
      <c r="I88" s="260"/>
      <c r="J88" s="260"/>
      <c r="K88" s="260"/>
      <c r="L88" s="260"/>
      <c r="M88" s="260"/>
    </row>
    <row r="89" spans="1:13" ht="14.55" customHeight="1">
      <c r="A89" s="659"/>
      <c r="B89" s="647" t="s">
        <v>474</v>
      </c>
      <c r="C89" s="260">
        <f t="shared" ref="C89:E89" si="42">C51*C12/10^6</f>
        <v>0</v>
      </c>
      <c r="D89" s="260">
        <f t="shared" si="42"/>
        <v>0</v>
      </c>
      <c r="E89" s="260">
        <f t="shared" si="42"/>
        <v>0</v>
      </c>
      <c r="F89" s="260"/>
      <c r="G89" s="260"/>
      <c r="H89" s="260"/>
      <c r="I89" s="260"/>
      <c r="J89" s="260"/>
      <c r="K89" s="260"/>
      <c r="L89" s="260"/>
      <c r="M89" s="260"/>
    </row>
    <row r="90" spans="1:13">
      <c r="A90" s="659"/>
      <c r="B90" s="657" t="s">
        <v>475</v>
      </c>
      <c r="C90" s="260">
        <f t="shared" ref="C90:E90" si="43">C52*C13/10^6</f>
        <v>0</v>
      </c>
      <c r="D90" s="260">
        <f t="shared" si="43"/>
        <v>0</v>
      </c>
      <c r="E90" s="260">
        <f t="shared" si="43"/>
        <v>0</v>
      </c>
      <c r="F90" s="260"/>
      <c r="G90" s="260"/>
      <c r="H90" s="260"/>
      <c r="I90" s="260"/>
      <c r="J90" s="260"/>
      <c r="K90" s="260"/>
      <c r="L90" s="260"/>
      <c r="M90" s="260"/>
    </row>
    <row r="91" spans="1:13">
      <c r="A91" s="659"/>
      <c r="B91" s="655" t="s">
        <v>476</v>
      </c>
      <c r="C91" s="260">
        <f t="shared" ref="C91:E91" si="44">C53*C14/10^6</f>
        <v>0</v>
      </c>
      <c r="D91" s="260">
        <f t="shared" si="44"/>
        <v>0</v>
      </c>
      <c r="E91" s="260">
        <f t="shared" si="44"/>
        <v>4.3072795749351513</v>
      </c>
      <c r="F91" s="260"/>
      <c r="G91" s="260"/>
      <c r="H91" s="260"/>
      <c r="I91" s="260"/>
      <c r="J91" s="260"/>
      <c r="K91" s="260"/>
      <c r="L91" s="260"/>
      <c r="M91" s="260"/>
    </row>
    <row r="92" spans="1:13">
      <c r="A92" s="659"/>
      <c r="B92" s="655" t="s">
        <v>477</v>
      </c>
      <c r="C92" s="260">
        <f t="shared" ref="C92:E92" si="45">C54*C15/10^6</f>
        <v>0</v>
      </c>
      <c r="D92" s="260">
        <f t="shared" si="45"/>
        <v>0</v>
      </c>
      <c r="E92" s="260">
        <f t="shared" si="45"/>
        <v>0</v>
      </c>
      <c r="F92" s="260"/>
      <c r="G92" s="260"/>
      <c r="H92" s="260"/>
      <c r="I92" s="260"/>
      <c r="J92" s="260"/>
      <c r="K92" s="260"/>
      <c r="L92" s="260"/>
      <c r="M92" s="260"/>
    </row>
    <row r="93" spans="1:13" ht="12.75" customHeight="1">
      <c r="A93" s="659"/>
      <c r="B93" s="655" t="s">
        <v>478</v>
      </c>
      <c r="C93" s="260">
        <f t="shared" ref="C93:E93" si="46">C55*C16/10^6</f>
        <v>0</v>
      </c>
      <c r="D93" s="260">
        <f t="shared" si="46"/>
        <v>0</v>
      </c>
      <c r="E93" s="260">
        <f t="shared" si="46"/>
        <v>0</v>
      </c>
      <c r="F93" s="260"/>
      <c r="G93" s="260"/>
      <c r="H93" s="260"/>
      <c r="I93" s="260"/>
      <c r="J93" s="260"/>
      <c r="K93" s="260"/>
      <c r="L93" s="260"/>
      <c r="M93" s="260"/>
    </row>
    <row r="94" spans="1:13">
      <c r="A94" s="659"/>
      <c r="B94" s="655" t="s">
        <v>479</v>
      </c>
      <c r="C94" s="260">
        <f t="shared" ref="C94:E94" si="47">C56*C17/10^6</f>
        <v>0</v>
      </c>
      <c r="D94" s="260">
        <f t="shared" si="47"/>
        <v>0</v>
      </c>
      <c r="E94" s="260">
        <f t="shared" si="47"/>
        <v>2.0188733492415096</v>
      </c>
      <c r="F94" s="260"/>
      <c r="G94" s="260"/>
      <c r="H94" s="260"/>
      <c r="I94" s="260"/>
      <c r="J94" s="260"/>
      <c r="K94" s="260"/>
      <c r="L94" s="260"/>
      <c r="M94" s="260"/>
    </row>
    <row r="95" spans="1:13">
      <c r="A95" s="659"/>
      <c r="B95" s="655" t="s">
        <v>480</v>
      </c>
      <c r="C95" s="260">
        <f t="shared" ref="C95:E95" si="48">C57*C18/10^6</f>
        <v>0</v>
      </c>
      <c r="D95" s="260">
        <f t="shared" si="48"/>
        <v>0</v>
      </c>
      <c r="E95" s="260">
        <f t="shared" si="48"/>
        <v>0</v>
      </c>
      <c r="F95" s="260"/>
      <c r="G95" s="260"/>
      <c r="H95" s="260"/>
      <c r="I95" s="260"/>
      <c r="J95" s="260"/>
      <c r="K95" s="260"/>
      <c r="L95" s="260"/>
      <c r="M95" s="260"/>
    </row>
    <row r="96" spans="1:13">
      <c r="B96" s="655" t="s">
        <v>450</v>
      </c>
      <c r="C96" s="260">
        <f t="shared" ref="C96:E96" si="49">C58*C19/10^6</f>
        <v>0</v>
      </c>
      <c r="D96" s="260">
        <f t="shared" si="49"/>
        <v>0</v>
      </c>
      <c r="E96" s="260">
        <f t="shared" si="49"/>
        <v>0</v>
      </c>
      <c r="F96" s="260"/>
      <c r="G96" s="260"/>
      <c r="H96" s="260"/>
      <c r="I96" s="260"/>
      <c r="J96" s="260"/>
      <c r="K96" s="260"/>
      <c r="L96" s="260"/>
      <c r="M96" s="260"/>
    </row>
    <row r="97" spans="2:13">
      <c r="B97" s="655" t="s">
        <v>451</v>
      </c>
      <c r="C97" s="260">
        <f t="shared" ref="C97:E97" si="50">C59*C20/10^6</f>
        <v>0</v>
      </c>
      <c r="D97" s="260">
        <f t="shared" si="50"/>
        <v>0</v>
      </c>
      <c r="E97" s="260">
        <f t="shared" si="50"/>
        <v>0</v>
      </c>
      <c r="F97" s="260"/>
      <c r="G97" s="260"/>
      <c r="H97" s="260"/>
      <c r="I97" s="260"/>
      <c r="J97" s="260"/>
      <c r="K97" s="260"/>
      <c r="L97" s="260"/>
      <c r="M97" s="260"/>
    </row>
    <row r="98" spans="2:13">
      <c r="B98" s="655" t="s">
        <v>452</v>
      </c>
      <c r="C98" s="260">
        <f t="shared" ref="C98:E98" si="51">C60*C21/10^6</f>
        <v>0</v>
      </c>
      <c r="D98" s="260">
        <f t="shared" si="51"/>
        <v>0</v>
      </c>
      <c r="E98" s="260">
        <f t="shared" si="51"/>
        <v>0</v>
      </c>
      <c r="F98" s="260"/>
      <c r="G98" s="260"/>
      <c r="H98" s="260"/>
      <c r="I98" s="260"/>
      <c r="J98" s="260"/>
      <c r="K98" s="260"/>
      <c r="L98" s="260"/>
      <c r="M98" s="260"/>
    </row>
    <row r="99" spans="2:13">
      <c r="B99" s="655" t="s">
        <v>453</v>
      </c>
      <c r="C99" s="260">
        <f t="shared" ref="C99:E99" si="52">C61*C22/10^6</f>
        <v>0</v>
      </c>
      <c r="D99" s="260">
        <f t="shared" si="52"/>
        <v>0</v>
      </c>
      <c r="E99" s="260">
        <f t="shared" si="52"/>
        <v>0</v>
      </c>
      <c r="F99" s="260"/>
      <c r="G99" s="260"/>
      <c r="H99" s="260"/>
      <c r="I99" s="260"/>
      <c r="J99" s="260"/>
      <c r="K99" s="260"/>
      <c r="L99" s="260"/>
      <c r="M99" s="260"/>
    </row>
    <row r="100" spans="2:13">
      <c r="B100" s="655" t="s">
        <v>454</v>
      </c>
      <c r="C100" s="260">
        <f t="shared" ref="C100:E100" si="53">C62*C23/10^6</f>
        <v>0</v>
      </c>
      <c r="D100" s="260">
        <f t="shared" si="53"/>
        <v>0</v>
      </c>
      <c r="E100" s="260">
        <f t="shared" si="53"/>
        <v>0</v>
      </c>
      <c r="F100" s="260"/>
      <c r="G100" s="260"/>
      <c r="H100" s="260"/>
      <c r="I100" s="260"/>
      <c r="J100" s="260"/>
      <c r="K100" s="260"/>
      <c r="L100" s="260"/>
      <c r="M100" s="260"/>
    </row>
    <row r="101" spans="2:13">
      <c r="B101" s="655" t="s">
        <v>455</v>
      </c>
      <c r="C101" s="260">
        <f t="shared" ref="C101:E101" si="54">C63*C24/10^6</f>
        <v>0</v>
      </c>
      <c r="D101" s="260">
        <f t="shared" si="54"/>
        <v>0</v>
      </c>
      <c r="E101" s="260">
        <f t="shared" si="54"/>
        <v>0</v>
      </c>
      <c r="F101" s="260"/>
      <c r="G101" s="260"/>
      <c r="H101" s="260"/>
      <c r="I101" s="260"/>
      <c r="J101" s="260"/>
      <c r="K101" s="260"/>
      <c r="L101" s="260"/>
      <c r="M101" s="260"/>
    </row>
    <row r="102" spans="2:13">
      <c r="B102" s="655" t="s">
        <v>456</v>
      </c>
      <c r="C102" s="260">
        <f t="shared" ref="C102:E102" si="55">C64*C25/10^6</f>
        <v>0</v>
      </c>
      <c r="D102" s="260">
        <f t="shared" si="55"/>
        <v>0</v>
      </c>
      <c r="E102" s="260">
        <f t="shared" si="55"/>
        <v>0</v>
      </c>
      <c r="F102" s="260"/>
      <c r="G102" s="260"/>
      <c r="H102" s="260"/>
      <c r="I102" s="260"/>
      <c r="J102" s="260"/>
      <c r="K102" s="260"/>
      <c r="L102" s="260"/>
      <c r="M102" s="260"/>
    </row>
    <row r="103" spans="2:13">
      <c r="B103" s="655" t="s">
        <v>457</v>
      </c>
      <c r="C103" s="260">
        <f t="shared" ref="C103:E103" si="56">C65*C26/10^6</f>
        <v>0</v>
      </c>
      <c r="D103" s="260">
        <f t="shared" si="56"/>
        <v>0</v>
      </c>
      <c r="E103" s="260">
        <f t="shared" si="56"/>
        <v>0</v>
      </c>
      <c r="F103" s="260"/>
      <c r="G103" s="260"/>
      <c r="H103" s="260"/>
      <c r="I103" s="260"/>
      <c r="J103" s="260"/>
      <c r="K103" s="260"/>
      <c r="L103" s="260"/>
      <c r="M103" s="260"/>
    </row>
    <row r="104" spans="2:13">
      <c r="B104" s="655" t="s">
        <v>458</v>
      </c>
      <c r="C104" s="260">
        <f t="shared" ref="C104:E104" si="57">C66*C27/10^6</f>
        <v>0</v>
      </c>
      <c r="D104" s="260">
        <f t="shared" si="57"/>
        <v>0</v>
      </c>
      <c r="E104" s="260">
        <f t="shared" si="57"/>
        <v>0</v>
      </c>
      <c r="F104" s="260"/>
      <c r="G104" s="260"/>
      <c r="H104" s="260"/>
      <c r="I104" s="260"/>
      <c r="J104" s="260"/>
      <c r="K104" s="260"/>
      <c r="L104" s="260"/>
      <c r="M104" s="260"/>
    </row>
    <row r="105" spans="2:13">
      <c r="B105" s="655" t="s">
        <v>459</v>
      </c>
      <c r="C105" s="260">
        <f t="shared" ref="C105:E105" si="58">C67*C28/10^6</f>
        <v>0</v>
      </c>
      <c r="D105" s="260">
        <f t="shared" si="58"/>
        <v>0</v>
      </c>
      <c r="E105" s="260">
        <f t="shared" si="58"/>
        <v>0</v>
      </c>
      <c r="F105" s="260"/>
      <c r="G105" s="260"/>
      <c r="H105" s="260"/>
      <c r="I105" s="260"/>
      <c r="J105" s="260"/>
      <c r="K105" s="260"/>
      <c r="L105" s="260"/>
      <c r="M105" s="260"/>
    </row>
    <row r="106" spans="2:13">
      <c r="B106" s="655" t="s">
        <v>460</v>
      </c>
      <c r="C106" s="260">
        <f t="shared" ref="C106:E106" si="59">C68*C29/10^6</f>
        <v>0</v>
      </c>
      <c r="D106" s="260">
        <f t="shared" si="59"/>
        <v>0</v>
      </c>
      <c r="E106" s="260">
        <f t="shared" si="59"/>
        <v>0</v>
      </c>
      <c r="F106" s="260"/>
      <c r="G106" s="260"/>
      <c r="H106" s="260"/>
      <c r="I106" s="260"/>
      <c r="J106" s="260"/>
      <c r="K106" s="260"/>
      <c r="L106" s="260"/>
      <c r="M106" s="260"/>
    </row>
    <row r="107" spans="2:13">
      <c r="B107" s="655" t="s">
        <v>461</v>
      </c>
      <c r="C107" s="260">
        <f t="shared" ref="C107:E107" si="60">C69*C30/10^6</f>
        <v>0</v>
      </c>
      <c r="D107" s="260">
        <f t="shared" si="60"/>
        <v>0</v>
      </c>
      <c r="E107" s="260">
        <f t="shared" si="60"/>
        <v>0</v>
      </c>
      <c r="F107" s="260"/>
      <c r="G107" s="260"/>
      <c r="H107" s="260"/>
      <c r="I107" s="260"/>
      <c r="J107" s="260"/>
      <c r="K107" s="260"/>
      <c r="L107" s="260"/>
      <c r="M107" s="260"/>
    </row>
    <row r="108" spans="2:13">
      <c r="B108" s="655" t="s">
        <v>462</v>
      </c>
      <c r="C108" s="260">
        <f t="shared" ref="C108:E108" si="61">C70*C31/10^6</f>
        <v>0</v>
      </c>
      <c r="D108" s="260">
        <f t="shared" si="61"/>
        <v>0</v>
      </c>
      <c r="E108" s="260">
        <f t="shared" si="61"/>
        <v>0</v>
      </c>
      <c r="F108" s="260"/>
      <c r="G108" s="260"/>
      <c r="H108" s="260"/>
      <c r="I108" s="260"/>
      <c r="J108" s="260"/>
      <c r="K108" s="260"/>
      <c r="L108" s="260"/>
      <c r="M108" s="260"/>
    </row>
    <row r="109" spans="2:13">
      <c r="B109" s="655" t="s">
        <v>463</v>
      </c>
      <c r="C109" s="260">
        <f t="shared" ref="C109:E109" si="62">C71*C32/10^6</f>
        <v>0</v>
      </c>
      <c r="D109" s="260">
        <f t="shared" si="62"/>
        <v>0</v>
      </c>
      <c r="E109" s="260">
        <f t="shared" si="62"/>
        <v>0</v>
      </c>
      <c r="F109" s="260"/>
      <c r="G109" s="260"/>
      <c r="H109" s="260"/>
      <c r="I109" s="260"/>
      <c r="J109" s="260"/>
      <c r="K109" s="260"/>
      <c r="L109" s="260"/>
      <c r="M109" s="260"/>
    </row>
    <row r="110" spans="2:13">
      <c r="B110" s="655" t="s">
        <v>521</v>
      </c>
      <c r="C110" s="260">
        <f t="shared" ref="C110:E110" si="63">C72*C33/10^6</f>
        <v>0</v>
      </c>
      <c r="D110" s="260">
        <f t="shared" si="63"/>
        <v>0</v>
      </c>
      <c r="E110" s="260">
        <f t="shared" si="63"/>
        <v>0</v>
      </c>
      <c r="F110" s="260"/>
      <c r="G110" s="260"/>
      <c r="H110" s="260"/>
      <c r="I110" s="260"/>
      <c r="J110" s="260"/>
      <c r="K110" s="260"/>
      <c r="L110" s="260"/>
      <c r="M110" s="260"/>
    </row>
    <row r="111" spans="2:13">
      <c r="B111" s="655" t="s">
        <v>518</v>
      </c>
      <c r="C111" s="260">
        <f t="shared" ref="C111:E111" si="64">C73*C34/10^6</f>
        <v>0</v>
      </c>
      <c r="D111" s="260">
        <f t="shared" si="64"/>
        <v>0</v>
      </c>
      <c r="E111" s="260">
        <f t="shared" si="64"/>
        <v>0</v>
      </c>
      <c r="F111" s="260"/>
      <c r="G111" s="260"/>
      <c r="H111" s="260"/>
      <c r="I111" s="260"/>
      <c r="J111" s="260"/>
      <c r="K111" s="260"/>
      <c r="L111" s="260"/>
      <c r="M111" s="260"/>
    </row>
    <row r="112" spans="2:13">
      <c r="B112" s="655" t="s">
        <v>519</v>
      </c>
      <c r="C112" s="260">
        <f t="shared" ref="C112:E112" si="65">C74*C35/10^6</f>
        <v>0</v>
      </c>
      <c r="D112" s="260">
        <f t="shared" si="65"/>
        <v>0</v>
      </c>
      <c r="E112" s="260">
        <f t="shared" si="65"/>
        <v>0</v>
      </c>
      <c r="F112" s="260"/>
      <c r="G112" s="260"/>
      <c r="H112" s="260"/>
      <c r="I112" s="260"/>
      <c r="J112" s="260"/>
      <c r="K112" s="260"/>
      <c r="L112" s="260"/>
      <c r="M112" s="260"/>
    </row>
    <row r="113" spans="1:13">
      <c r="B113" s="655" t="s">
        <v>520</v>
      </c>
      <c r="C113" s="260">
        <f t="shared" ref="C113:E113" si="66">C75*C36/10^6</f>
        <v>0</v>
      </c>
      <c r="D113" s="260">
        <f t="shared" si="66"/>
        <v>0</v>
      </c>
      <c r="E113" s="260">
        <f t="shared" si="66"/>
        <v>0</v>
      </c>
      <c r="F113" s="260"/>
      <c r="G113" s="260"/>
      <c r="H113" s="260"/>
      <c r="I113" s="260"/>
      <c r="J113" s="260"/>
      <c r="K113" s="260"/>
      <c r="L113" s="260"/>
      <c r="M113" s="260"/>
    </row>
    <row r="114" spans="1:13">
      <c r="B114" s="655" t="s">
        <v>464</v>
      </c>
      <c r="C114" s="260">
        <f t="shared" ref="C114:E114" si="67">C76*C37/10^6</f>
        <v>0</v>
      </c>
      <c r="D114" s="260">
        <f t="shared" si="67"/>
        <v>0</v>
      </c>
      <c r="E114" s="260">
        <f t="shared" si="67"/>
        <v>0</v>
      </c>
      <c r="F114" s="260"/>
      <c r="G114" s="260"/>
      <c r="H114" s="260"/>
      <c r="I114" s="260"/>
      <c r="J114" s="260"/>
      <c r="K114" s="260"/>
      <c r="L114" s="260"/>
      <c r="M114" s="260"/>
    </row>
    <row r="115" spans="1:13">
      <c r="B115" s="655" t="s">
        <v>465</v>
      </c>
      <c r="C115" s="260">
        <f t="shared" ref="C115:E115" si="68">C77*C38/10^6</f>
        <v>0</v>
      </c>
      <c r="D115" s="260">
        <f t="shared" si="68"/>
        <v>0</v>
      </c>
      <c r="E115" s="260">
        <f t="shared" si="68"/>
        <v>0</v>
      </c>
      <c r="F115" s="260"/>
      <c r="G115" s="260"/>
      <c r="H115" s="260"/>
      <c r="I115" s="260"/>
      <c r="J115" s="260"/>
      <c r="K115" s="260"/>
      <c r="L115" s="260"/>
      <c r="M115" s="260"/>
    </row>
    <row r="116" spans="1:13">
      <c r="B116" s="655" t="s">
        <v>466</v>
      </c>
      <c r="C116" s="260">
        <f t="shared" ref="C116:E116" si="69">C78*C39/10^6</f>
        <v>0</v>
      </c>
      <c r="D116" s="260">
        <f t="shared" si="69"/>
        <v>0</v>
      </c>
      <c r="E116" s="260">
        <f t="shared" si="69"/>
        <v>0</v>
      </c>
      <c r="F116" s="260"/>
      <c r="G116" s="260"/>
      <c r="H116" s="260"/>
      <c r="I116" s="260"/>
      <c r="J116" s="260"/>
      <c r="K116" s="260"/>
      <c r="L116" s="260"/>
      <c r="M116" s="260"/>
    </row>
    <row r="117" spans="1:13">
      <c r="B117" s="655" t="s">
        <v>467</v>
      </c>
      <c r="C117" s="260">
        <f t="shared" ref="C117:E117" si="70">C79*C40/10^6</f>
        <v>0</v>
      </c>
      <c r="D117" s="260">
        <f t="shared" si="70"/>
        <v>0</v>
      </c>
      <c r="E117" s="260">
        <f t="shared" si="70"/>
        <v>0</v>
      </c>
      <c r="F117" s="260"/>
      <c r="G117" s="260"/>
      <c r="H117" s="260"/>
      <c r="I117" s="260"/>
      <c r="J117" s="260"/>
      <c r="K117" s="260"/>
      <c r="L117" s="260"/>
      <c r="M117" s="260"/>
    </row>
    <row r="118" spans="1:13">
      <c r="B118" s="655" t="s">
        <v>468</v>
      </c>
      <c r="C118" s="260">
        <f t="shared" ref="C118:E118" si="71">C80*C41/10^6</f>
        <v>0</v>
      </c>
      <c r="D118" s="260">
        <f t="shared" si="71"/>
        <v>0</v>
      </c>
      <c r="E118" s="260">
        <f t="shared" si="71"/>
        <v>0</v>
      </c>
      <c r="F118" s="260"/>
      <c r="G118" s="260"/>
      <c r="H118" s="260"/>
      <c r="I118" s="260"/>
      <c r="J118" s="260"/>
      <c r="K118" s="260"/>
      <c r="L118" s="260"/>
      <c r="M118" s="260"/>
    </row>
    <row r="119" spans="1:13">
      <c r="A119" s="659"/>
      <c r="B119" s="647" t="s">
        <v>431</v>
      </c>
      <c r="C119" s="260">
        <f t="shared" ref="C119:E119" si="72">C81*C42/10^6</f>
        <v>0</v>
      </c>
      <c r="D119" s="260">
        <f t="shared" si="72"/>
        <v>0</v>
      </c>
      <c r="E119" s="260">
        <f t="shared" si="72"/>
        <v>0</v>
      </c>
      <c r="F119" s="260"/>
      <c r="G119" s="260"/>
      <c r="H119" s="260"/>
      <c r="I119" s="260"/>
      <c r="J119" s="260"/>
      <c r="K119" s="260"/>
      <c r="L119" s="260"/>
      <c r="M119" s="260"/>
    </row>
    <row r="120" spans="1:13">
      <c r="A120" s="659"/>
      <c r="B120" s="658" t="s">
        <v>9</v>
      </c>
      <c r="C120" s="257">
        <f>SUM(C85:C119)</f>
        <v>89.338509834696993</v>
      </c>
      <c r="D120" s="257">
        <f t="shared" ref="D120:E120" si="73">SUM(D85:D119)</f>
        <v>93.16825518020238</v>
      </c>
      <c r="E120" s="257">
        <f t="shared" si="73"/>
        <v>99.556873634297318</v>
      </c>
      <c r="F120" s="257"/>
      <c r="G120" s="257"/>
      <c r="H120" s="257"/>
      <c r="I120" s="257"/>
      <c r="J120" s="257"/>
      <c r="K120" s="257"/>
      <c r="L120" s="257"/>
      <c r="M120" s="257"/>
    </row>
    <row r="121" spans="1:13">
      <c r="A121" s="659"/>
      <c r="C121" s="474"/>
      <c r="D121" s="474"/>
      <c r="E121" s="474"/>
      <c r="F121" s="474"/>
      <c r="G121" s="474"/>
      <c r="H121" s="474"/>
      <c r="I121" s="474"/>
      <c r="J121" s="474"/>
      <c r="K121" s="474"/>
      <c r="L121" s="517"/>
      <c r="M121" s="576"/>
    </row>
    <row r="122" spans="1:13">
      <c r="A122" s="659"/>
    </row>
    <row r="123" spans="1:13" ht="15.6">
      <c r="A123" s="659"/>
      <c r="B123" s="207"/>
      <c r="C123" s="321"/>
      <c r="J123" s="532"/>
      <c r="M123" s="533"/>
    </row>
    <row r="124" spans="1:13" ht="15.6">
      <c r="B124" s="659" t="s">
        <v>493</v>
      </c>
      <c r="E124" s="321"/>
      <c r="J124" s="660" t="str">
        <f>B124</f>
        <v>Units - Rest of World-Enterprise</v>
      </c>
      <c r="M124" s="533"/>
    </row>
    <row r="125" spans="1:13">
      <c r="B125" s="644" t="s">
        <v>10</v>
      </c>
      <c r="C125" s="38">
        <v>2016</v>
      </c>
      <c r="D125" s="7">
        <v>2017</v>
      </c>
      <c r="E125" s="7">
        <v>2018</v>
      </c>
      <c r="F125" s="7">
        <v>2019</v>
      </c>
      <c r="G125" s="7">
        <v>2020</v>
      </c>
      <c r="H125" s="7">
        <v>2021</v>
      </c>
      <c r="I125" s="7">
        <v>2022</v>
      </c>
      <c r="J125" s="7">
        <v>2023</v>
      </c>
      <c r="K125" s="7">
        <v>2024</v>
      </c>
      <c r="L125" s="7">
        <v>2025</v>
      </c>
      <c r="M125" s="7">
        <v>2026</v>
      </c>
    </row>
    <row r="126" spans="1:13">
      <c r="B126" s="647" t="s">
        <v>470</v>
      </c>
      <c r="C126" s="323">
        <f t="shared" ref="C126:E126" si="74">C244-C8</f>
        <v>9173450.1147239991</v>
      </c>
      <c r="D126" s="323">
        <f t="shared" si="74"/>
        <v>7581205.8235999979</v>
      </c>
      <c r="E126" s="323">
        <f t="shared" si="74"/>
        <v>9117421.2643999998</v>
      </c>
      <c r="F126" s="323"/>
      <c r="G126" s="323"/>
      <c r="H126" s="323"/>
      <c r="I126" s="323"/>
      <c r="J126" s="328"/>
      <c r="K126" s="328"/>
      <c r="L126" s="328"/>
      <c r="M126" s="328"/>
    </row>
    <row r="127" spans="1:13">
      <c r="B127" s="647" t="s">
        <v>471</v>
      </c>
      <c r="C127" s="323">
        <f t="shared" ref="C127:E127" si="75">C245-C9</f>
        <v>7952548.3030635556</v>
      </c>
      <c r="D127" s="323">
        <f t="shared" si="75"/>
        <v>8627311.8280657418</v>
      </c>
      <c r="E127" s="323">
        <f t="shared" si="75"/>
        <v>9224484.7338035014</v>
      </c>
      <c r="F127" s="323"/>
      <c r="G127" s="323"/>
      <c r="H127" s="323"/>
      <c r="I127" s="323"/>
      <c r="J127" s="328"/>
      <c r="K127" s="328"/>
      <c r="L127" s="328"/>
      <c r="M127" s="328"/>
    </row>
    <row r="128" spans="1:13">
      <c r="B128" s="647" t="s">
        <v>472</v>
      </c>
      <c r="C128" s="323">
        <f t="shared" ref="C128:E128" si="76">C246-C10</f>
        <v>9813.1200000000008</v>
      </c>
      <c r="D128" s="323">
        <f t="shared" si="76"/>
        <v>100522.212</v>
      </c>
      <c r="E128" s="323">
        <f t="shared" si="76"/>
        <v>326393.61300000001</v>
      </c>
      <c r="F128" s="323"/>
      <c r="G128" s="323"/>
      <c r="H128" s="323"/>
      <c r="I128" s="323"/>
      <c r="J128" s="328"/>
      <c r="K128" s="328"/>
      <c r="L128" s="328"/>
      <c r="M128" s="328"/>
    </row>
    <row r="129" spans="2:13">
      <c r="B129" s="647" t="s">
        <v>473</v>
      </c>
      <c r="C129" s="323">
        <f t="shared" ref="C129:E129" si="77">C247-C11</f>
        <v>599942.24</v>
      </c>
      <c r="D129" s="323">
        <f t="shared" si="77"/>
        <v>727539.571</v>
      </c>
      <c r="E129" s="323">
        <f t="shared" si="77"/>
        <v>598993.09649999999</v>
      </c>
      <c r="F129" s="323"/>
      <c r="G129" s="323"/>
      <c r="H129" s="323"/>
      <c r="I129" s="323"/>
      <c r="J129" s="328"/>
      <c r="K129" s="328"/>
      <c r="L129" s="328"/>
      <c r="M129" s="328"/>
    </row>
    <row r="130" spans="2:13">
      <c r="B130" s="647" t="s">
        <v>474</v>
      </c>
      <c r="C130" s="323">
        <f t="shared" ref="C130:E130" si="78">C248-C12</f>
        <v>67648.499999999985</v>
      </c>
      <c r="D130" s="323">
        <f t="shared" si="78"/>
        <v>87696.239999999976</v>
      </c>
      <c r="E130" s="323">
        <f t="shared" si="78"/>
        <v>58719.55999999999</v>
      </c>
      <c r="F130" s="323"/>
      <c r="G130" s="323"/>
      <c r="H130" s="323"/>
      <c r="I130" s="323"/>
      <c r="J130" s="328"/>
      <c r="K130" s="328"/>
      <c r="L130" s="328"/>
      <c r="M130" s="328"/>
    </row>
    <row r="131" spans="2:13">
      <c r="B131" s="657" t="s">
        <v>475</v>
      </c>
      <c r="C131" s="323">
        <f t="shared" ref="C131:E131" si="79">C249-C13</f>
        <v>0</v>
      </c>
      <c r="D131" s="323">
        <f t="shared" si="79"/>
        <v>0</v>
      </c>
      <c r="E131" s="323">
        <f t="shared" si="79"/>
        <v>0</v>
      </c>
      <c r="F131" s="323"/>
      <c r="G131" s="323"/>
      <c r="H131" s="323"/>
      <c r="I131" s="323"/>
      <c r="J131" s="328"/>
      <c r="K131" s="328"/>
      <c r="L131" s="328"/>
      <c r="M131" s="328"/>
    </row>
    <row r="132" spans="2:13">
      <c r="B132" s="655" t="s">
        <v>476</v>
      </c>
      <c r="C132" s="323">
        <f t="shared" ref="C132:E132" si="80">C250-C14</f>
        <v>0</v>
      </c>
      <c r="D132" s="323">
        <f t="shared" si="80"/>
        <v>0</v>
      </c>
      <c r="E132" s="323">
        <f t="shared" si="80"/>
        <v>273838.82399999996</v>
      </c>
      <c r="F132" s="323"/>
      <c r="G132" s="323"/>
      <c r="H132" s="323"/>
      <c r="I132" s="323"/>
      <c r="J132" s="328"/>
      <c r="K132" s="328"/>
      <c r="L132" s="328"/>
      <c r="M132" s="328"/>
    </row>
    <row r="133" spans="2:13">
      <c r="B133" s="655" t="s">
        <v>477</v>
      </c>
      <c r="C133" s="323">
        <f t="shared" ref="C133:E133" si="81">C251-C15</f>
        <v>0</v>
      </c>
      <c r="D133" s="323">
        <f t="shared" si="81"/>
        <v>0</v>
      </c>
      <c r="E133" s="323">
        <f t="shared" si="81"/>
        <v>0</v>
      </c>
      <c r="F133" s="323"/>
      <c r="G133" s="323"/>
      <c r="H133" s="323"/>
      <c r="I133" s="323"/>
      <c r="J133" s="328"/>
      <c r="K133" s="328"/>
      <c r="L133" s="328"/>
      <c r="M133" s="328"/>
    </row>
    <row r="134" spans="2:13">
      <c r="B134" s="655" t="s">
        <v>478</v>
      </c>
      <c r="C134" s="323">
        <f t="shared" ref="C134:E134" si="82">C252-C16</f>
        <v>0</v>
      </c>
      <c r="D134" s="323">
        <f t="shared" si="82"/>
        <v>0</v>
      </c>
      <c r="E134" s="323">
        <f t="shared" si="82"/>
        <v>0</v>
      </c>
      <c r="F134" s="323"/>
      <c r="G134" s="323"/>
      <c r="H134" s="323"/>
      <c r="I134" s="323"/>
      <c r="J134" s="328"/>
      <c r="K134" s="328"/>
      <c r="L134" s="328"/>
      <c r="M134" s="328"/>
    </row>
    <row r="135" spans="2:13">
      <c r="B135" s="655" t="s">
        <v>479</v>
      </c>
      <c r="C135" s="323">
        <f t="shared" ref="C135:E135" si="83">C253-C17</f>
        <v>0</v>
      </c>
      <c r="D135" s="323">
        <f t="shared" si="83"/>
        <v>4499.9999999999991</v>
      </c>
      <c r="E135" s="323">
        <f t="shared" si="83"/>
        <v>28705.100294117641</v>
      </c>
      <c r="F135" s="323"/>
      <c r="G135" s="323"/>
      <c r="H135" s="323"/>
      <c r="I135" s="323"/>
      <c r="J135" s="328"/>
      <c r="K135" s="328"/>
      <c r="L135" s="328"/>
      <c r="M135" s="328"/>
    </row>
    <row r="136" spans="2:13">
      <c r="B136" s="655" t="s">
        <v>480</v>
      </c>
      <c r="C136" s="323">
        <f t="shared" ref="C136:E136" si="84">C254-C18</f>
        <v>1491.1999999999996</v>
      </c>
      <c r="D136" s="323">
        <f t="shared" si="84"/>
        <v>2054.3999999999996</v>
      </c>
      <c r="E136" s="323">
        <f t="shared" si="84"/>
        <v>2019.9999999999995</v>
      </c>
      <c r="F136" s="323"/>
      <c r="G136" s="323"/>
      <c r="H136" s="323"/>
      <c r="I136" s="323"/>
      <c r="J136" s="328"/>
      <c r="K136" s="328"/>
      <c r="L136" s="328"/>
      <c r="M136" s="328"/>
    </row>
    <row r="137" spans="2:13">
      <c r="B137" s="655" t="s">
        <v>450</v>
      </c>
      <c r="C137" s="323">
        <f t="shared" ref="C137:E137" si="85">C255-C19</f>
        <v>0</v>
      </c>
      <c r="D137" s="323">
        <f t="shared" si="85"/>
        <v>0</v>
      </c>
      <c r="E137" s="323">
        <f t="shared" si="85"/>
        <v>0</v>
      </c>
      <c r="F137" s="323"/>
      <c r="G137" s="323"/>
      <c r="H137" s="323"/>
      <c r="I137" s="323"/>
      <c r="J137" s="328"/>
      <c r="K137" s="328"/>
      <c r="L137" s="328"/>
      <c r="M137" s="328"/>
    </row>
    <row r="138" spans="2:13">
      <c r="B138" s="655" t="s">
        <v>451</v>
      </c>
      <c r="C138" s="323">
        <f t="shared" ref="C138:E138" si="86">C256-C20</f>
        <v>0</v>
      </c>
      <c r="D138" s="323">
        <f t="shared" si="86"/>
        <v>0</v>
      </c>
      <c r="E138" s="323">
        <f t="shared" si="86"/>
        <v>0</v>
      </c>
      <c r="F138" s="323"/>
      <c r="G138" s="323"/>
      <c r="H138" s="323"/>
      <c r="I138" s="323"/>
      <c r="J138" s="328"/>
      <c r="K138" s="328"/>
      <c r="L138" s="328"/>
      <c r="M138" s="328"/>
    </row>
    <row r="139" spans="2:13">
      <c r="B139" s="655" t="s">
        <v>452</v>
      </c>
      <c r="C139" s="323">
        <f t="shared" ref="C139:E139" si="87">C257-C21</f>
        <v>0</v>
      </c>
      <c r="D139" s="323">
        <f t="shared" si="87"/>
        <v>0</v>
      </c>
      <c r="E139" s="323">
        <f t="shared" si="87"/>
        <v>0</v>
      </c>
      <c r="F139" s="323"/>
      <c r="G139" s="323"/>
      <c r="H139" s="323"/>
      <c r="I139" s="323"/>
      <c r="J139" s="328"/>
      <c r="K139" s="328"/>
      <c r="L139" s="328"/>
      <c r="M139" s="328"/>
    </row>
    <row r="140" spans="2:13">
      <c r="B140" s="655" t="s">
        <v>453</v>
      </c>
      <c r="C140" s="323">
        <f t="shared" ref="C140:E140" si="88">C258-C22</f>
        <v>0</v>
      </c>
      <c r="D140" s="323">
        <f t="shared" si="88"/>
        <v>0</v>
      </c>
      <c r="E140" s="323">
        <f t="shared" si="88"/>
        <v>0</v>
      </c>
      <c r="F140" s="323"/>
      <c r="G140" s="323"/>
      <c r="H140" s="323"/>
      <c r="I140" s="323"/>
      <c r="J140" s="328"/>
      <c r="K140" s="328"/>
      <c r="L140" s="328"/>
      <c r="M140" s="328"/>
    </row>
    <row r="141" spans="2:13">
      <c r="B141" s="655" t="s">
        <v>454</v>
      </c>
      <c r="C141" s="323">
        <f t="shared" ref="C141:E141" si="89">C259-C23</f>
        <v>0</v>
      </c>
      <c r="D141" s="323">
        <f t="shared" si="89"/>
        <v>0</v>
      </c>
      <c r="E141" s="323">
        <f t="shared" si="89"/>
        <v>0</v>
      </c>
      <c r="F141" s="323"/>
      <c r="G141" s="323"/>
      <c r="H141" s="323"/>
      <c r="I141" s="323"/>
      <c r="J141" s="328"/>
      <c r="K141" s="328"/>
      <c r="L141" s="328"/>
      <c r="M141" s="328"/>
    </row>
    <row r="142" spans="2:13">
      <c r="B142" s="655" t="s">
        <v>455</v>
      </c>
      <c r="C142" s="323">
        <f t="shared" ref="C142:E142" si="90">C260-C24</f>
        <v>0</v>
      </c>
      <c r="D142" s="323">
        <f t="shared" si="90"/>
        <v>0</v>
      </c>
      <c r="E142" s="323">
        <f t="shared" si="90"/>
        <v>0</v>
      </c>
      <c r="F142" s="323"/>
      <c r="G142" s="323"/>
      <c r="H142" s="323"/>
      <c r="I142" s="323"/>
      <c r="J142" s="328"/>
      <c r="K142" s="328"/>
      <c r="L142" s="328"/>
      <c r="M142" s="328"/>
    </row>
    <row r="143" spans="2:13">
      <c r="B143" s="655" t="s">
        <v>456</v>
      </c>
      <c r="C143" s="323">
        <f t="shared" ref="C143:E143" si="91">C261-C25</f>
        <v>0</v>
      </c>
      <c r="D143" s="323">
        <f t="shared" si="91"/>
        <v>0</v>
      </c>
      <c r="E143" s="323">
        <f t="shared" si="91"/>
        <v>0</v>
      </c>
      <c r="F143" s="323"/>
      <c r="G143" s="323"/>
      <c r="H143" s="323"/>
      <c r="I143" s="323"/>
      <c r="J143" s="328"/>
      <c r="K143" s="328"/>
      <c r="L143" s="328"/>
      <c r="M143" s="328"/>
    </row>
    <row r="144" spans="2:13">
      <c r="B144" s="655" t="s">
        <v>457</v>
      </c>
      <c r="C144" s="323">
        <f t="shared" ref="C144:E144" si="92">C262-C26</f>
        <v>0</v>
      </c>
      <c r="D144" s="323">
        <f t="shared" si="92"/>
        <v>0</v>
      </c>
      <c r="E144" s="323">
        <f t="shared" si="92"/>
        <v>0</v>
      </c>
      <c r="F144" s="323"/>
      <c r="G144" s="323"/>
      <c r="H144" s="323"/>
      <c r="I144" s="323"/>
      <c r="J144" s="328"/>
      <c r="K144" s="328"/>
      <c r="L144" s="328"/>
      <c r="M144" s="328"/>
    </row>
    <row r="145" spans="2:13">
      <c r="B145" s="655" t="s">
        <v>458</v>
      </c>
      <c r="C145" s="323">
        <f t="shared" ref="C145:E145" si="93">C263-C27</f>
        <v>0</v>
      </c>
      <c r="D145" s="323">
        <f t="shared" si="93"/>
        <v>0</v>
      </c>
      <c r="E145" s="323">
        <f t="shared" si="93"/>
        <v>0</v>
      </c>
      <c r="F145" s="323"/>
      <c r="G145" s="323"/>
      <c r="H145" s="323"/>
      <c r="I145" s="323"/>
      <c r="J145" s="328"/>
      <c r="K145" s="328"/>
      <c r="L145" s="328"/>
      <c r="M145" s="328"/>
    </row>
    <row r="146" spans="2:13">
      <c r="B146" s="655" t="s">
        <v>459</v>
      </c>
      <c r="C146" s="323">
        <f t="shared" ref="C146:E146" si="94">C264-C28</f>
        <v>0</v>
      </c>
      <c r="D146" s="323">
        <f t="shared" si="94"/>
        <v>0</v>
      </c>
      <c r="E146" s="323">
        <f t="shared" si="94"/>
        <v>0</v>
      </c>
      <c r="F146" s="323"/>
      <c r="G146" s="323"/>
      <c r="H146" s="323"/>
      <c r="I146" s="323"/>
      <c r="J146" s="328"/>
      <c r="K146" s="328"/>
      <c r="L146" s="328"/>
      <c r="M146" s="328"/>
    </row>
    <row r="147" spans="2:13">
      <c r="B147" s="655" t="s">
        <v>460</v>
      </c>
      <c r="C147" s="323">
        <f t="shared" ref="C147:E147" si="95">C265-C29</f>
        <v>0</v>
      </c>
      <c r="D147" s="323">
        <f t="shared" si="95"/>
        <v>0</v>
      </c>
      <c r="E147" s="323">
        <f t="shared" si="95"/>
        <v>0</v>
      </c>
      <c r="F147" s="323"/>
      <c r="G147" s="323"/>
      <c r="H147" s="323"/>
      <c r="I147" s="323"/>
      <c r="J147" s="328"/>
      <c r="K147" s="328"/>
      <c r="L147" s="328"/>
      <c r="M147" s="328"/>
    </row>
    <row r="148" spans="2:13">
      <c r="B148" s="655" t="s">
        <v>461</v>
      </c>
      <c r="C148" s="323">
        <f t="shared" ref="C148:E148" si="96">C266-C30</f>
        <v>0</v>
      </c>
      <c r="D148" s="323">
        <f t="shared" si="96"/>
        <v>0</v>
      </c>
      <c r="E148" s="323">
        <f t="shared" si="96"/>
        <v>0</v>
      </c>
      <c r="F148" s="323"/>
      <c r="G148" s="323"/>
      <c r="H148" s="323"/>
      <c r="I148" s="323"/>
      <c r="J148" s="328"/>
      <c r="K148" s="328"/>
      <c r="L148" s="328"/>
      <c r="M148" s="328"/>
    </row>
    <row r="149" spans="2:13">
      <c r="B149" s="655" t="s">
        <v>462</v>
      </c>
      <c r="C149" s="323">
        <f t="shared" ref="C149:E149" si="97">C267-C31</f>
        <v>0</v>
      </c>
      <c r="D149" s="323">
        <f t="shared" si="97"/>
        <v>0</v>
      </c>
      <c r="E149" s="323">
        <f t="shared" si="97"/>
        <v>0</v>
      </c>
      <c r="F149" s="323"/>
      <c r="G149" s="323"/>
      <c r="H149" s="323"/>
      <c r="I149" s="323"/>
      <c r="J149" s="328"/>
      <c r="K149" s="328"/>
      <c r="L149" s="328"/>
      <c r="M149" s="328"/>
    </row>
    <row r="150" spans="2:13">
      <c r="B150" s="655" t="s">
        <v>463</v>
      </c>
      <c r="C150" s="323">
        <f t="shared" ref="C150:E150" si="98">C268-C32</f>
        <v>0</v>
      </c>
      <c r="D150" s="323">
        <f t="shared" si="98"/>
        <v>0</v>
      </c>
      <c r="E150" s="323">
        <f t="shared" si="98"/>
        <v>0</v>
      </c>
      <c r="F150" s="323"/>
      <c r="G150" s="323"/>
      <c r="H150" s="323"/>
      <c r="I150" s="323"/>
      <c r="J150" s="328"/>
      <c r="K150" s="328"/>
      <c r="L150" s="328"/>
      <c r="M150" s="328"/>
    </row>
    <row r="151" spans="2:13">
      <c r="B151" s="655" t="s">
        <v>521</v>
      </c>
      <c r="C151" s="323">
        <f t="shared" ref="C151:E151" si="99">C269-C33</f>
        <v>0</v>
      </c>
      <c r="D151" s="323">
        <f t="shared" si="99"/>
        <v>0</v>
      </c>
      <c r="E151" s="323">
        <f t="shared" si="99"/>
        <v>0</v>
      </c>
      <c r="F151" s="323"/>
      <c r="G151" s="323"/>
      <c r="H151" s="323"/>
      <c r="I151" s="323"/>
      <c r="J151" s="328"/>
      <c r="K151" s="328"/>
      <c r="L151" s="328"/>
      <c r="M151" s="328"/>
    </row>
    <row r="152" spans="2:13">
      <c r="B152" s="655" t="s">
        <v>518</v>
      </c>
      <c r="C152" s="323">
        <f t="shared" ref="C152:E152" si="100">C270-C34</f>
        <v>0</v>
      </c>
      <c r="D152" s="323">
        <f t="shared" si="100"/>
        <v>0</v>
      </c>
      <c r="E152" s="323">
        <f t="shared" si="100"/>
        <v>0</v>
      </c>
      <c r="F152" s="323"/>
      <c r="G152" s="323"/>
      <c r="H152" s="323"/>
      <c r="I152" s="323"/>
      <c r="J152" s="328"/>
      <c r="K152" s="328"/>
      <c r="L152" s="328"/>
      <c r="M152" s="328"/>
    </row>
    <row r="153" spans="2:13">
      <c r="B153" s="655" t="s">
        <v>519</v>
      </c>
      <c r="C153" s="323">
        <f t="shared" ref="C153:E153" si="101">C271-C35</f>
        <v>0</v>
      </c>
      <c r="D153" s="323">
        <f t="shared" si="101"/>
        <v>0</v>
      </c>
      <c r="E153" s="323">
        <f t="shared" si="101"/>
        <v>0</v>
      </c>
      <c r="F153" s="323"/>
      <c r="G153" s="323"/>
      <c r="H153" s="323"/>
      <c r="I153" s="323"/>
      <c r="J153" s="328"/>
      <c r="K153" s="328"/>
      <c r="L153" s="328"/>
      <c r="M153" s="328"/>
    </row>
    <row r="154" spans="2:13">
      <c r="B154" s="655" t="s">
        <v>520</v>
      </c>
      <c r="C154" s="323">
        <f t="shared" ref="C154:E154" si="102">C272-C36</f>
        <v>0</v>
      </c>
      <c r="D154" s="323">
        <f t="shared" si="102"/>
        <v>0</v>
      </c>
      <c r="E154" s="323">
        <f t="shared" si="102"/>
        <v>0</v>
      </c>
      <c r="F154" s="323"/>
      <c r="G154" s="323"/>
      <c r="H154" s="323"/>
      <c r="I154" s="323"/>
      <c r="J154" s="328"/>
      <c r="K154" s="328"/>
      <c r="L154" s="328"/>
      <c r="M154" s="328"/>
    </row>
    <row r="155" spans="2:13">
      <c r="B155" s="655" t="s">
        <v>464</v>
      </c>
      <c r="C155" s="323">
        <f t="shared" ref="C155:E155" si="103">C273-C37</f>
        <v>0</v>
      </c>
      <c r="D155" s="323">
        <f t="shared" si="103"/>
        <v>0</v>
      </c>
      <c r="E155" s="323">
        <f t="shared" si="103"/>
        <v>0</v>
      </c>
      <c r="F155" s="323"/>
      <c r="G155" s="323"/>
      <c r="H155" s="323"/>
      <c r="I155" s="323"/>
      <c r="J155" s="328"/>
      <c r="K155" s="328"/>
      <c r="L155" s="328"/>
      <c r="M155" s="328"/>
    </row>
    <row r="156" spans="2:13">
      <c r="B156" s="655" t="s">
        <v>465</v>
      </c>
      <c r="C156" s="323">
        <f t="shared" ref="C156:E156" si="104">C274-C38</f>
        <v>0</v>
      </c>
      <c r="D156" s="323">
        <f t="shared" si="104"/>
        <v>0</v>
      </c>
      <c r="E156" s="323">
        <f t="shared" si="104"/>
        <v>0</v>
      </c>
      <c r="F156" s="323"/>
      <c r="G156" s="323"/>
      <c r="H156" s="323"/>
      <c r="I156" s="323"/>
      <c r="J156" s="328"/>
      <c r="K156" s="328"/>
      <c r="L156" s="328"/>
      <c r="M156" s="328"/>
    </row>
    <row r="157" spans="2:13">
      <c r="B157" s="655" t="s">
        <v>466</v>
      </c>
      <c r="C157" s="323">
        <f t="shared" ref="C157:E157" si="105">C275-C39</f>
        <v>0</v>
      </c>
      <c r="D157" s="323">
        <f t="shared" si="105"/>
        <v>0</v>
      </c>
      <c r="E157" s="323">
        <f t="shared" si="105"/>
        <v>0</v>
      </c>
      <c r="F157" s="323"/>
      <c r="G157" s="323"/>
      <c r="H157" s="323"/>
      <c r="I157" s="323"/>
      <c r="J157" s="328"/>
      <c r="K157" s="328"/>
      <c r="L157" s="328"/>
      <c r="M157" s="328"/>
    </row>
    <row r="158" spans="2:13">
      <c r="B158" s="655" t="s">
        <v>467</v>
      </c>
      <c r="C158" s="323">
        <f t="shared" ref="C158:E158" si="106">C276-C40</f>
        <v>0</v>
      </c>
      <c r="D158" s="323">
        <f t="shared" si="106"/>
        <v>0</v>
      </c>
      <c r="E158" s="323">
        <f t="shared" si="106"/>
        <v>0</v>
      </c>
      <c r="F158" s="323"/>
      <c r="G158" s="323"/>
      <c r="H158" s="323"/>
      <c r="I158" s="323"/>
      <c r="J158" s="328"/>
      <c r="K158" s="328"/>
      <c r="L158" s="328"/>
      <c r="M158" s="328"/>
    </row>
    <row r="159" spans="2:13">
      <c r="B159" s="655" t="s">
        <v>468</v>
      </c>
      <c r="C159" s="323">
        <f t="shared" ref="C159:E159" si="107">C277-C41</f>
        <v>0</v>
      </c>
      <c r="D159" s="323">
        <f t="shared" si="107"/>
        <v>0</v>
      </c>
      <c r="E159" s="323">
        <f t="shared" si="107"/>
        <v>0</v>
      </c>
      <c r="F159" s="323"/>
      <c r="G159" s="323"/>
      <c r="H159" s="323"/>
      <c r="I159" s="323"/>
      <c r="J159" s="328"/>
      <c r="K159" s="328"/>
      <c r="L159" s="328"/>
      <c r="M159" s="328"/>
    </row>
    <row r="160" spans="2:13">
      <c r="B160" s="655" t="s">
        <v>431</v>
      </c>
      <c r="C160" s="323">
        <f t="shared" ref="C160:E160" si="108">C278-C42</f>
        <v>0</v>
      </c>
      <c r="D160" s="323">
        <f t="shared" si="108"/>
        <v>0</v>
      </c>
      <c r="E160" s="323">
        <f t="shared" si="108"/>
        <v>0</v>
      </c>
      <c r="F160" s="323"/>
      <c r="G160" s="323"/>
      <c r="H160" s="323"/>
      <c r="I160" s="323"/>
      <c r="J160" s="328"/>
      <c r="K160" s="328"/>
      <c r="L160" s="328"/>
      <c r="M160" s="328"/>
    </row>
    <row r="161" spans="2:13">
      <c r="B161" s="658" t="s">
        <v>9</v>
      </c>
      <c r="C161" s="215">
        <f>SUM(C126:C160)</f>
        <v>17804893.477787554</v>
      </c>
      <c r="D161" s="215">
        <f t="shared" ref="D161:E161" si="109">SUM(D126:D160)</f>
        <v>17130830.074665736</v>
      </c>
      <c r="E161" s="215">
        <f t="shared" si="109"/>
        <v>19630576.191997617</v>
      </c>
      <c r="F161" s="215"/>
      <c r="G161" s="215"/>
      <c r="H161" s="215"/>
      <c r="I161" s="215"/>
      <c r="J161" s="215"/>
      <c r="K161" s="215"/>
      <c r="L161" s="215"/>
      <c r="M161" s="215"/>
    </row>
    <row r="162" spans="2:13">
      <c r="C162" s="8"/>
      <c r="D162" s="8">
        <f t="shared" ref="D162:E162" si="110">IF(C161=0,"",D161/C161-1)</f>
        <v>-3.7858322711267212E-2</v>
      </c>
      <c r="E162" s="8">
        <f t="shared" si="110"/>
        <v>0.14592089854587265</v>
      </c>
      <c r="F162" s="8"/>
      <c r="G162" s="8"/>
      <c r="H162" s="8"/>
      <c r="I162" s="8"/>
      <c r="J162" s="8"/>
      <c r="K162" s="8"/>
      <c r="L162" s="8"/>
      <c r="M162" s="8"/>
    </row>
    <row r="163" spans="2:13">
      <c r="B163" s="659" t="s">
        <v>494</v>
      </c>
      <c r="D163" s="254"/>
      <c r="E163" s="254"/>
      <c r="F163" s="254"/>
      <c r="G163" s="254"/>
      <c r="H163" s="254"/>
      <c r="I163" s="254"/>
      <c r="J163" s="660" t="str">
        <f>B163</f>
        <v>ASP ($) - Rest of World-Enterprise</v>
      </c>
      <c r="M163" s="533"/>
    </row>
    <row r="164" spans="2:13">
      <c r="B164" s="651" t="s">
        <v>10</v>
      </c>
      <c r="C164" s="135">
        <v>2016</v>
      </c>
      <c r="D164" s="128">
        <v>2017</v>
      </c>
      <c r="E164" s="128">
        <v>2018</v>
      </c>
      <c r="F164" s="128">
        <v>2019</v>
      </c>
      <c r="G164" s="128">
        <v>2020</v>
      </c>
      <c r="H164" s="128">
        <v>2021</v>
      </c>
      <c r="I164" s="128">
        <v>2022</v>
      </c>
      <c r="J164" s="128">
        <v>2023</v>
      </c>
      <c r="K164" s="128">
        <v>2024</v>
      </c>
      <c r="L164" s="128">
        <v>2025</v>
      </c>
      <c r="M164" s="128">
        <v>2026</v>
      </c>
    </row>
    <row r="165" spans="2:13">
      <c r="B165" s="647" t="s">
        <v>470</v>
      </c>
      <c r="C165" s="260">
        <f t="shared" ref="C165:E165" si="111">C283</f>
        <v>10.982080179171732</v>
      </c>
      <c r="D165" s="260">
        <f t="shared" si="111"/>
        <v>9.4154445837284086</v>
      </c>
      <c r="E165" s="260">
        <f t="shared" si="111"/>
        <v>8.2405476520203695</v>
      </c>
      <c r="F165" s="260"/>
      <c r="G165" s="260"/>
      <c r="H165" s="263"/>
      <c r="I165" s="263"/>
      <c r="J165" s="263"/>
      <c r="K165" s="263"/>
      <c r="L165" s="263"/>
      <c r="M165" s="263"/>
    </row>
    <row r="166" spans="2:13">
      <c r="B166" s="647" t="s">
        <v>471</v>
      </c>
      <c r="C166" s="260">
        <f t="shared" ref="C166:E166" si="112">C284</f>
        <v>27.999209068459479</v>
      </c>
      <c r="D166" s="260">
        <f t="shared" si="112"/>
        <v>22.224557756013187</v>
      </c>
      <c r="E166" s="260">
        <f t="shared" si="112"/>
        <v>18.856257940824523</v>
      </c>
      <c r="F166" s="260"/>
      <c r="G166" s="260"/>
      <c r="H166" s="263"/>
      <c r="I166" s="263"/>
      <c r="J166" s="263"/>
      <c r="K166" s="263"/>
      <c r="L166" s="263"/>
      <c r="M166" s="263"/>
    </row>
    <row r="167" spans="2:13">
      <c r="B167" s="647" t="s">
        <v>472</v>
      </c>
      <c r="C167" s="260">
        <f t="shared" ref="C167:E167" si="113">C285</f>
        <v>270.07935447645605</v>
      </c>
      <c r="D167" s="260">
        <f t="shared" si="113"/>
        <v>161.80484135984955</v>
      </c>
      <c r="E167" s="260">
        <f t="shared" si="113"/>
        <v>99.17526055811642</v>
      </c>
      <c r="F167" s="260"/>
      <c r="G167" s="260"/>
      <c r="H167" s="263"/>
      <c r="I167" s="263"/>
      <c r="J167" s="263"/>
      <c r="K167" s="263"/>
      <c r="L167" s="263"/>
      <c r="M167" s="263"/>
    </row>
    <row r="168" spans="2:13">
      <c r="B168" s="647" t="s">
        <v>473</v>
      </c>
      <c r="C168" s="260">
        <f t="shared" ref="C168:E168" si="114">C286</f>
        <v>230.50131104138549</v>
      </c>
      <c r="D168" s="260">
        <f t="shared" si="114"/>
        <v>217.08208497361207</v>
      </c>
      <c r="E168" s="260">
        <f t="shared" si="114"/>
        <v>194.29794498869654</v>
      </c>
      <c r="F168" s="260"/>
      <c r="G168" s="260"/>
      <c r="H168" s="263"/>
      <c r="I168" s="263"/>
      <c r="J168" s="263"/>
      <c r="K168" s="263"/>
      <c r="L168" s="263"/>
      <c r="M168" s="263"/>
    </row>
    <row r="169" spans="2:13">
      <c r="B169" s="647" t="s">
        <v>474</v>
      </c>
      <c r="C169" s="260">
        <f t="shared" ref="C169:E169" si="115">C287</f>
        <v>468.26919738704817</v>
      </c>
      <c r="D169" s="260">
        <f t="shared" si="115"/>
        <v>435.43992451275949</v>
      </c>
      <c r="E169" s="260">
        <f t="shared" si="115"/>
        <v>435.5851494118823</v>
      </c>
      <c r="F169" s="260"/>
      <c r="G169" s="260"/>
      <c r="H169" s="263"/>
      <c r="I169" s="263"/>
      <c r="J169" s="263"/>
      <c r="K169" s="263"/>
      <c r="L169" s="263"/>
      <c r="M169" s="263"/>
    </row>
    <row r="170" spans="2:13">
      <c r="B170" s="657" t="s">
        <v>475</v>
      </c>
      <c r="C170" s="260">
        <f t="shared" ref="C170:E170" si="116">C288</f>
        <v>0</v>
      </c>
      <c r="D170" s="260">
        <f t="shared" si="116"/>
        <v>0</v>
      </c>
      <c r="E170" s="260">
        <f t="shared" si="116"/>
        <v>0</v>
      </c>
      <c r="F170" s="260"/>
      <c r="G170" s="260"/>
      <c r="H170" s="263"/>
      <c r="I170" s="263"/>
      <c r="J170" s="263"/>
      <c r="K170" s="263"/>
      <c r="L170" s="263"/>
      <c r="M170" s="263"/>
    </row>
    <row r="171" spans="2:13">
      <c r="B171" s="655" t="s">
        <v>476</v>
      </c>
      <c r="C171" s="260">
        <f t="shared" ref="C171:E171" si="117">C289</f>
        <v>0</v>
      </c>
      <c r="D171" s="260">
        <f t="shared" si="117"/>
        <v>0</v>
      </c>
      <c r="E171" s="260">
        <f t="shared" si="117"/>
        <v>141.56325829976674</v>
      </c>
      <c r="F171" s="260"/>
      <c r="G171" s="260"/>
      <c r="H171" s="263"/>
      <c r="I171" s="263"/>
      <c r="J171" s="263"/>
      <c r="K171" s="263"/>
      <c r="L171" s="263"/>
      <c r="M171" s="263"/>
    </row>
    <row r="172" spans="2:13">
      <c r="B172" s="655" t="s">
        <v>477</v>
      </c>
      <c r="C172" s="260">
        <f t="shared" ref="C172:E172" si="118">C290</f>
        <v>0</v>
      </c>
      <c r="D172" s="260">
        <f t="shared" si="118"/>
        <v>0</v>
      </c>
      <c r="E172" s="260">
        <f t="shared" si="118"/>
        <v>0</v>
      </c>
      <c r="F172" s="260"/>
      <c r="G172" s="260"/>
      <c r="H172" s="263"/>
      <c r="I172" s="263"/>
      <c r="J172" s="263"/>
      <c r="K172" s="263"/>
      <c r="L172" s="263"/>
      <c r="M172" s="263"/>
    </row>
    <row r="173" spans="2:13">
      <c r="B173" s="655" t="s">
        <v>478</v>
      </c>
      <c r="C173" s="260">
        <f t="shared" ref="C173:E173" si="119">C291</f>
        <v>0</v>
      </c>
      <c r="D173" s="260">
        <f t="shared" si="119"/>
        <v>0</v>
      </c>
      <c r="E173" s="260">
        <f t="shared" si="119"/>
        <v>0</v>
      </c>
      <c r="F173" s="260"/>
      <c r="G173" s="260"/>
      <c r="H173" s="263"/>
      <c r="I173" s="263"/>
      <c r="J173" s="263"/>
      <c r="K173" s="263"/>
      <c r="L173" s="263"/>
      <c r="M173" s="263"/>
    </row>
    <row r="174" spans="2:13">
      <c r="B174" s="655" t="s">
        <v>479</v>
      </c>
      <c r="C174" s="260">
        <f t="shared" ref="C174:E174" si="120">C292</f>
        <v>0</v>
      </c>
      <c r="D174" s="260">
        <f t="shared" si="120"/>
        <v>500</v>
      </c>
      <c r="E174" s="260">
        <f t="shared" si="120"/>
        <v>632.98368432793882</v>
      </c>
      <c r="F174" s="260"/>
      <c r="G174" s="260"/>
      <c r="H174" s="263"/>
      <c r="I174" s="263"/>
      <c r="J174" s="263"/>
      <c r="K174" s="263"/>
      <c r="L174" s="263"/>
      <c r="M174" s="263"/>
    </row>
    <row r="175" spans="2:13">
      <c r="B175" s="655" t="s">
        <v>480</v>
      </c>
      <c r="C175" s="260">
        <f t="shared" ref="C175:E175" si="121">C293</f>
        <v>8992.3604525403425</v>
      </c>
      <c r="D175" s="260">
        <f t="shared" si="121"/>
        <v>6054.7217098540141</v>
      </c>
      <c r="E175" s="260">
        <f t="shared" si="121"/>
        <v>3845.7503178914726</v>
      </c>
      <c r="F175" s="260"/>
      <c r="G175" s="260"/>
      <c r="H175" s="263"/>
      <c r="I175" s="263"/>
      <c r="J175" s="263"/>
      <c r="K175" s="263"/>
      <c r="L175" s="263"/>
      <c r="M175" s="263"/>
    </row>
    <row r="176" spans="2:13">
      <c r="B176" s="655" t="s">
        <v>450</v>
      </c>
      <c r="C176" s="260">
        <f t="shared" ref="C176:E176" si="122">C294</f>
        <v>0</v>
      </c>
      <c r="D176" s="260">
        <f t="shared" si="122"/>
        <v>0</v>
      </c>
      <c r="E176" s="260">
        <f t="shared" si="122"/>
        <v>0</v>
      </c>
      <c r="F176" s="260"/>
      <c r="G176" s="260"/>
      <c r="H176" s="263"/>
      <c r="I176" s="263"/>
      <c r="J176" s="263"/>
      <c r="K176" s="263"/>
      <c r="L176" s="263"/>
      <c r="M176" s="263"/>
    </row>
    <row r="177" spans="2:13">
      <c r="B177" s="655" t="s">
        <v>451</v>
      </c>
      <c r="C177" s="260">
        <f t="shared" ref="C177:E177" si="123">C295</f>
        <v>0</v>
      </c>
      <c r="D177" s="260">
        <f t="shared" si="123"/>
        <v>0</v>
      </c>
      <c r="E177" s="260">
        <f t="shared" si="123"/>
        <v>0</v>
      </c>
      <c r="F177" s="260"/>
      <c r="G177" s="260"/>
      <c r="H177" s="263"/>
      <c r="I177" s="263"/>
      <c r="J177" s="263"/>
      <c r="K177" s="263"/>
      <c r="L177" s="263"/>
      <c r="M177" s="263"/>
    </row>
    <row r="178" spans="2:13">
      <c r="B178" s="655" t="s">
        <v>452</v>
      </c>
      <c r="C178" s="260">
        <f t="shared" ref="C178:E178" si="124">C296</f>
        <v>0</v>
      </c>
      <c r="D178" s="260">
        <f t="shared" si="124"/>
        <v>0</v>
      </c>
      <c r="E178" s="260">
        <f t="shared" si="124"/>
        <v>0</v>
      </c>
      <c r="F178" s="260"/>
      <c r="G178" s="260"/>
      <c r="H178" s="263"/>
      <c r="I178" s="263"/>
      <c r="J178" s="263"/>
      <c r="K178" s="263"/>
      <c r="L178" s="263"/>
      <c r="M178" s="263"/>
    </row>
    <row r="179" spans="2:13">
      <c r="B179" s="655" t="s">
        <v>453</v>
      </c>
      <c r="C179" s="260">
        <f t="shared" ref="C179:E179" si="125">C297</f>
        <v>0</v>
      </c>
      <c r="D179" s="260">
        <f t="shared" si="125"/>
        <v>0</v>
      </c>
      <c r="E179" s="260">
        <f t="shared" si="125"/>
        <v>0</v>
      </c>
      <c r="F179" s="260"/>
      <c r="G179" s="260"/>
      <c r="H179" s="263"/>
      <c r="I179" s="263"/>
      <c r="J179" s="263"/>
      <c r="K179" s="263"/>
      <c r="L179" s="263"/>
      <c r="M179" s="263"/>
    </row>
    <row r="180" spans="2:13">
      <c r="B180" s="655" t="s">
        <v>454</v>
      </c>
      <c r="C180" s="260">
        <f t="shared" ref="C180:E180" si="126">C298</f>
        <v>0</v>
      </c>
      <c r="D180" s="260">
        <f t="shared" si="126"/>
        <v>0</v>
      </c>
      <c r="E180" s="260">
        <f t="shared" si="126"/>
        <v>0</v>
      </c>
      <c r="F180" s="260"/>
      <c r="G180" s="260"/>
      <c r="H180" s="263"/>
      <c r="I180" s="263"/>
      <c r="J180" s="263"/>
      <c r="K180" s="263"/>
      <c r="L180" s="263"/>
      <c r="M180" s="263"/>
    </row>
    <row r="181" spans="2:13">
      <c r="B181" s="655" t="s">
        <v>455</v>
      </c>
      <c r="C181" s="260">
        <f t="shared" ref="C181:E181" si="127">C299</f>
        <v>0</v>
      </c>
      <c r="D181" s="260">
        <f t="shared" si="127"/>
        <v>0</v>
      </c>
      <c r="E181" s="260">
        <f t="shared" si="127"/>
        <v>0</v>
      </c>
      <c r="F181" s="260"/>
      <c r="G181" s="260"/>
      <c r="H181" s="263"/>
      <c r="I181" s="263"/>
      <c r="J181" s="263"/>
      <c r="K181" s="263"/>
      <c r="L181" s="263"/>
      <c r="M181" s="263"/>
    </row>
    <row r="182" spans="2:13">
      <c r="B182" s="655" t="s">
        <v>456</v>
      </c>
      <c r="C182" s="260">
        <f t="shared" ref="C182:E182" si="128">C300</f>
        <v>0</v>
      </c>
      <c r="D182" s="260">
        <f t="shared" si="128"/>
        <v>0</v>
      </c>
      <c r="E182" s="260">
        <f t="shared" si="128"/>
        <v>0</v>
      </c>
      <c r="F182" s="260"/>
      <c r="G182" s="260"/>
      <c r="H182" s="263"/>
      <c r="I182" s="263"/>
      <c r="J182" s="263"/>
      <c r="K182" s="263"/>
      <c r="L182" s="263"/>
      <c r="M182" s="263"/>
    </row>
    <row r="183" spans="2:13">
      <c r="B183" s="655" t="s">
        <v>457</v>
      </c>
      <c r="C183" s="260">
        <f t="shared" ref="C183:E183" si="129">C301</f>
        <v>0</v>
      </c>
      <c r="D183" s="260">
        <f t="shared" si="129"/>
        <v>0</v>
      </c>
      <c r="E183" s="260">
        <f t="shared" si="129"/>
        <v>0</v>
      </c>
      <c r="F183" s="260"/>
      <c r="G183" s="260"/>
      <c r="H183" s="263"/>
      <c r="I183" s="263"/>
      <c r="J183" s="263"/>
      <c r="K183" s="263"/>
      <c r="L183" s="263"/>
      <c r="M183" s="263"/>
    </row>
    <row r="184" spans="2:13">
      <c r="B184" s="655" t="s">
        <v>458</v>
      </c>
      <c r="C184" s="260">
        <f t="shared" ref="C184:E184" si="130">C302</f>
        <v>0</v>
      </c>
      <c r="D184" s="260">
        <f t="shared" si="130"/>
        <v>0</v>
      </c>
      <c r="E184" s="260">
        <f t="shared" si="130"/>
        <v>0</v>
      </c>
      <c r="F184" s="260"/>
      <c r="G184" s="260"/>
      <c r="H184" s="263"/>
      <c r="I184" s="263"/>
      <c r="J184" s="263"/>
      <c r="K184" s="263"/>
      <c r="L184" s="263"/>
      <c r="M184" s="263"/>
    </row>
    <row r="185" spans="2:13">
      <c r="B185" s="655" t="s">
        <v>459</v>
      </c>
      <c r="C185" s="260">
        <f t="shared" ref="C185:E185" si="131">C303</f>
        <v>0</v>
      </c>
      <c r="D185" s="260">
        <f t="shared" si="131"/>
        <v>0</v>
      </c>
      <c r="E185" s="260">
        <f t="shared" si="131"/>
        <v>0</v>
      </c>
      <c r="F185" s="260"/>
      <c r="G185" s="260"/>
      <c r="H185" s="263"/>
      <c r="I185" s="263"/>
      <c r="J185" s="263"/>
      <c r="K185" s="263"/>
      <c r="L185" s="263"/>
      <c r="M185" s="263"/>
    </row>
    <row r="186" spans="2:13">
      <c r="B186" s="655" t="s">
        <v>460</v>
      </c>
      <c r="C186" s="260">
        <f t="shared" ref="C186:E186" si="132">C304</f>
        <v>0</v>
      </c>
      <c r="D186" s="260">
        <f t="shared" si="132"/>
        <v>0</v>
      </c>
      <c r="E186" s="260">
        <f t="shared" si="132"/>
        <v>0</v>
      </c>
      <c r="F186" s="260"/>
      <c r="G186" s="260"/>
      <c r="H186" s="263"/>
      <c r="I186" s="263"/>
      <c r="J186" s="263"/>
      <c r="K186" s="263"/>
      <c r="L186" s="263"/>
      <c r="M186" s="263"/>
    </row>
    <row r="187" spans="2:13">
      <c r="B187" s="655" t="s">
        <v>461</v>
      </c>
      <c r="C187" s="260">
        <f t="shared" ref="C187:E187" si="133">C305</f>
        <v>0</v>
      </c>
      <c r="D187" s="260">
        <f t="shared" si="133"/>
        <v>0</v>
      </c>
      <c r="E187" s="260">
        <f t="shared" si="133"/>
        <v>0</v>
      </c>
      <c r="F187" s="260"/>
      <c r="G187" s="260"/>
      <c r="H187" s="263"/>
      <c r="I187" s="263"/>
      <c r="J187" s="263"/>
      <c r="K187" s="263"/>
      <c r="L187" s="263"/>
      <c r="M187" s="263"/>
    </row>
    <row r="188" spans="2:13">
      <c r="B188" s="655" t="s">
        <v>462</v>
      </c>
      <c r="C188" s="260">
        <f t="shared" ref="C188:E188" si="134">C306</f>
        <v>0</v>
      </c>
      <c r="D188" s="260">
        <f t="shared" si="134"/>
        <v>0</v>
      </c>
      <c r="E188" s="260">
        <f t="shared" si="134"/>
        <v>0</v>
      </c>
      <c r="F188" s="260"/>
      <c r="G188" s="260"/>
      <c r="H188" s="263"/>
      <c r="I188" s="263"/>
      <c r="J188" s="263"/>
      <c r="K188" s="263"/>
      <c r="L188" s="263"/>
      <c r="M188" s="263"/>
    </row>
    <row r="189" spans="2:13">
      <c r="B189" s="655" t="s">
        <v>463</v>
      </c>
      <c r="C189" s="260">
        <f t="shared" ref="C189:E189" si="135">C307</f>
        <v>0</v>
      </c>
      <c r="D189" s="260">
        <f t="shared" si="135"/>
        <v>0</v>
      </c>
      <c r="E189" s="260">
        <f t="shared" si="135"/>
        <v>0</v>
      </c>
      <c r="F189" s="260"/>
      <c r="G189" s="260"/>
      <c r="H189" s="263"/>
      <c r="I189" s="263"/>
      <c r="J189" s="263"/>
      <c r="K189" s="263"/>
      <c r="L189" s="263"/>
      <c r="M189" s="263"/>
    </row>
    <row r="190" spans="2:13">
      <c r="B190" s="655" t="s">
        <v>521</v>
      </c>
      <c r="C190" s="260">
        <f t="shared" ref="C190:E190" si="136">C308</f>
        <v>0</v>
      </c>
      <c r="D190" s="260">
        <f t="shared" si="136"/>
        <v>0</v>
      </c>
      <c r="E190" s="260">
        <f t="shared" si="136"/>
        <v>0</v>
      </c>
      <c r="F190" s="260"/>
      <c r="G190" s="260"/>
      <c r="H190" s="263"/>
      <c r="I190" s="263"/>
      <c r="J190" s="263"/>
      <c r="K190" s="263"/>
      <c r="L190" s="263"/>
      <c r="M190" s="263"/>
    </row>
    <row r="191" spans="2:13">
      <c r="B191" s="655" t="s">
        <v>518</v>
      </c>
      <c r="C191" s="260">
        <f t="shared" ref="C191:E191" si="137">C309</f>
        <v>0</v>
      </c>
      <c r="D191" s="260">
        <f t="shared" si="137"/>
        <v>0</v>
      </c>
      <c r="E191" s="260">
        <f t="shared" si="137"/>
        <v>0</v>
      </c>
      <c r="F191" s="260"/>
      <c r="G191" s="260"/>
      <c r="H191" s="263"/>
      <c r="I191" s="263"/>
      <c r="J191" s="263"/>
      <c r="K191" s="263"/>
      <c r="L191" s="263"/>
      <c r="M191" s="263"/>
    </row>
    <row r="192" spans="2:13">
      <c r="B192" s="655" t="s">
        <v>519</v>
      </c>
      <c r="C192" s="260">
        <f t="shared" ref="C192:E192" si="138">C310</f>
        <v>0</v>
      </c>
      <c r="D192" s="260">
        <f t="shared" si="138"/>
        <v>0</v>
      </c>
      <c r="E192" s="260">
        <f t="shared" si="138"/>
        <v>0</v>
      </c>
      <c r="F192" s="260"/>
      <c r="G192" s="260"/>
      <c r="H192" s="263"/>
      <c r="I192" s="263"/>
      <c r="J192" s="263"/>
      <c r="K192" s="263"/>
      <c r="L192" s="263"/>
      <c r="M192" s="263"/>
    </row>
    <row r="193" spans="2:13">
      <c r="B193" s="655" t="s">
        <v>520</v>
      </c>
      <c r="C193" s="260">
        <f t="shared" ref="C193:E193" si="139">C311</f>
        <v>0</v>
      </c>
      <c r="D193" s="260">
        <f t="shared" si="139"/>
        <v>0</v>
      </c>
      <c r="E193" s="260">
        <f t="shared" si="139"/>
        <v>0</v>
      </c>
      <c r="F193" s="260"/>
      <c r="G193" s="260"/>
      <c r="H193" s="263"/>
      <c r="I193" s="263"/>
      <c r="J193" s="263"/>
      <c r="K193" s="263"/>
      <c r="L193" s="263"/>
      <c r="M193" s="263"/>
    </row>
    <row r="194" spans="2:13">
      <c r="B194" s="655" t="s">
        <v>464</v>
      </c>
      <c r="C194" s="260">
        <f t="shared" ref="C194:E194" si="140">C312</f>
        <v>0</v>
      </c>
      <c r="D194" s="260">
        <f t="shared" si="140"/>
        <v>0</v>
      </c>
      <c r="E194" s="260">
        <f t="shared" si="140"/>
        <v>0</v>
      </c>
      <c r="F194" s="260"/>
      <c r="G194" s="260"/>
      <c r="H194" s="263"/>
      <c r="I194" s="263"/>
      <c r="J194" s="263"/>
      <c r="K194" s="263"/>
      <c r="L194" s="263"/>
      <c r="M194" s="263"/>
    </row>
    <row r="195" spans="2:13">
      <c r="B195" s="655" t="s">
        <v>465</v>
      </c>
      <c r="C195" s="260">
        <f t="shared" ref="C195:E195" si="141">C313</f>
        <v>0</v>
      </c>
      <c r="D195" s="260">
        <f t="shared" si="141"/>
        <v>0</v>
      </c>
      <c r="E195" s="260">
        <f t="shared" si="141"/>
        <v>0</v>
      </c>
      <c r="F195" s="260"/>
      <c r="G195" s="260"/>
      <c r="H195" s="263"/>
      <c r="I195" s="263"/>
      <c r="J195" s="263"/>
      <c r="K195" s="263"/>
      <c r="L195" s="263"/>
      <c r="M195" s="263"/>
    </row>
    <row r="196" spans="2:13">
      <c r="B196" s="655" t="s">
        <v>466</v>
      </c>
      <c r="C196" s="260">
        <f t="shared" ref="C196:E196" si="142">C314</f>
        <v>0</v>
      </c>
      <c r="D196" s="260">
        <f t="shared" si="142"/>
        <v>0</v>
      </c>
      <c r="E196" s="260">
        <f t="shared" si="142"/>
        <v>0</v>
      </c>
      <c r="F196" s="260"/>
      <c r="G196" s="260"/>
      <c r="H196" s="263"/>
      <c r="I196" s="263"/>
      <c r="J196" s="263"/>
      <c r="K196" s="263"/>
      <c r="L196" s="263"/>
      <c r="M196" s="263"/>
    </row>
    <row r="197" spans="2:13">
      <c r="B197" s="655" t="s">
        <v>467</v>
      </c>
      <c r="C197" s="260">
        <f t="shared" ref="C197:E197" si="143">C315</f>
        <v>0</v>
      </c>
      <c r="D197" s="260">
        <f t="shared" si="143"/>
        <v>0</v>
      </c>
      <c r="E197" s="260">
        <f t="shared" si="143"/>
        <v>0</v>
      </c>
      <c r="F197" s="260"/>
      <c r="G197" s="260"/>
      <c r="H197" s="263"/>
      <c r="I197" s="263"/>
      <c r="J197" s="263"/>
      <c r="K197" s="263"/>
      <c r="L197" s="263"/>
      <c r="M197" s="263"/>
    </row>
    <row r="198" spans="2:13">
      <c r="B198" s="655" t="s">
        <v>468</v>
      </c>
      <c r="C198" s="260">
        <f t="shared" ref="C198:E198" si="144">C316</f>
        <v>0</v>
      </c>
      <c r="D198" s="260">
        <f t="shared" si="144"/>
        <v>0</v>
      </c>
      <c r="E198" s="260">
        <f t="shared" si="144"/>
        <v>0</v>
      </c>
      <c r="F198" s="260"/>
      <c r="G198" s="260"/>
      <c r="H198" s="263"/>
      <c r="I198" s="263"/>
      <c r="J198" s="263"/>
      <c r="K198" s="263"/>
      <c r="L198" s="263"/>
      <c r="M198" s="263"/>
    </row>
    <row r="199" spans="2:13">
      <c r="B199" s="655" t="s">
        <v>431</v>
      </c>
      <c r="C199" s="261">
        <f t="shared" ref="C199:E199" si="145">C317</f>
        <v>0</v>
      </c>
      <c r="D199" s="261">
        <f t="shared" si="145"/>
        <v>0</v>
      </c>
      <c r="E199" s="261">
        <f t="shared" si="145"/>
        <v>0</v>
      </c>
      <c r="F199" s="261"/>
      <c r="G199" s="261"/>
      <c r="H199" s="262"/>
      <c r="I199" s="262"/>
      <c r="J199" s="262"/>
      <c r="K199" s="262"/>
      <c r="L199" s="262"/>
      <c r="M199" s="262"/>
    </row>
    <row r="200" spans="2:13">
      <c r="C200" s="2"/>
      <c r="D200" s="2"/>
      <c r="E200" s="2"/>
      <c r="F200" s="2"/>
      <c r="G200" s="2"/>
      <c r="H200" s="2"/>
      <c r="I200" s="2"/>
      <c r="J200" s="2"/>
      <c r="K200" s="2"/>
      <c r="L200" s="2"/>
      <c r="M200" s="2"/>
    </row>
    <row r="201" spans="2:13" ht="15.6">
      <c r="B201" s="659" t="s">
        <v>495</v>
      </c>
      <c r="E201" s="321"/>
      <c r="J201" s="660" t="str">
        <f>B201</f>
        <v>Sales ($M) - Rest of World-Enterprise</v>
      </c>
      <c r="M201" s="533"/>
    </row>
    <row r="202" spans="2:13">
      <c r="B202" s="644" t="s">
        <v>10</v>
      </c>
      <c r="C202" s="128">
        <v>2016</v>
      </c>
      <c r="D202" s="128">
        <v>2017</v>
      </c>
      <c r="E202" s="128">
        <v>2018</v>
      </c>
      <c r="F202" s="128">
        <v>2019</v>
      </c>
      <c r="G202" s="128">
        <v>2020</v>
      </c>
      <c r="H202" s="128">
        <v>2021</v>
      </c>
      <c r="I202" s="128">
        <v>2022</v>
      </c>
      <c r="J202" s="128">
        <v>2023</v>
      </c>
      <c r="K202" s="128">
        <v>2024</v>
      </c>
      <c r="L202" s="128">
        <v>2025</v>
      </c>
      <c r="M202" s="128">
        <v>2026</v>
      </c>
    </row>
    <row r="203" spans="2:13">
      <c r="B203" s="647" t="s">
        <v>470</v>
      </c>
      <c r="C203" s="260">
        <f t="shared" ref="C203:E203" si="146">C165*C126/10^6</f>
        <v>100.74356467953108</v>
      </c>
      <c r="D203" s="260">
        <f t="shared" si="146"/>
        <v>71.380423309944874</v>
      </c>
      <c r="E203" s="260">
        <f t="shared" si="146"/>
        <v>75.132544392832017</v>
      </c>
      <c r="F203" s="260"/>
      <c r="G203" s="260"/>
      <c r="H203" s="260"/>
      <c r="I203" s="260"/>
      <c r="J203" s="263"/>
      <c r="K203" s="263"/>
      <c r="L203" s="263"/>
      <c r="M203" s="263"/>
    </row>
    <row r="204" spans="2:13">
      <c r="B204" s="647" t="s">
        <v>471</v>
      </c>
      <c r="C204" s="260">
        <f t="shared" ref="C204:E204" si="147">C166*C127/10^6</f>
        <v>222.66506256449915</v>
      </c>
      <c r="D204" s="260">
        <f t="shared" si="147"/>
        <v>191.73819000198279</v>
      </c>
      <c r="E204" s="260">
        <f t="shared" si="147"/>
        <v>173.93926351179687</v>
      </c>
      <c r="F204" s="260"/>
      <c r="G204" s="260"/>
      <c r="H204" s="260"/>
      <c r="I204" s="260"/>
      <c r="J204" s="263"/>
      <c r="K204" s="263"/>
      <c r="L204" s="263"/>
      <c r="M204" s="263"/>
    </row>
    <row r="205" spans="2:13">
      <c r="B205" s="647" t="s">
        <v>472</v>
      </c>
      <c r="C205" s="260">
        <f t="shared" ref="C205:E205" si="148">C167*C128/10^6</f>
        <v>2.6503211150000006</v>
      </c>
      <c r="D205" s="260">
        <f t="shared" si="148"/>
        <v>16.264980565801164</v>
      </c>
      <c r="E205" s="260">
        <f t="shared" si="148"/>
        <v>32.370171613780016</v>
      </c>
      <c r="F205" s="260"/>
      <c r="G205" s="260"/>
      <c r="H205" s="260"/>
      <c r="I205" s="260"/>
      <c r="J205" s="263"/>
      <c r="K205" s="263"/>
      <c r="L205" s="263"/>
      <c r="M205" s="263"/>
    </row>
    <row r="206" spans="2:13">
      <c r="B206" s="647" t="s">
        <v>473</v>
      </c>
      <c r="C206" s="260">
        <f t="shared" ref="C206:E206" si="149">C168*C129/10^6</f>
        <v>138.28747286910556</v>
      </c>
      <c r="D206" s="260">
        <f t="shared" si="149"/>
        <v>157.93580697348725</v>
      </c>
      <c r="E206" s="260">
        <f t="shared" si="149"/>
        <v>116.383127712366</v>
      </c>
      <c r="F206" s="260"/>
      <c r="G206" s="260"/>
      <c r="H206" s="260"/>
      <c r="I206" s="260"/>
      <c r="J206" s="263"/>
      <c r="K206" s="263"/>
      <c r="L206" s="263"/>
      <c r="M206" s="263"/>
    </row>
    <row r="207" spans="2:13">
      <c r="B207" s="647" t="s">
        <v>474</v>
      </c>
      <c r="C207" s="260">
        <f t="shared" ref="C207:E207" si="150">C169*C130/10^6</f>
        <v>31.67770879943772</v>
      </c>
      <c r="D207" s="260">
        <f t="shared" si="150"/>
        <v>38.186444125652827</v>
      </c>
      <c r="E207" s="260">
        <f t="shared" si="150"/>
        <v>25.577368315999983</v>
      </c>
      <c r="F207" s="260"/>
      <c r="G207" s="260"/>
      <c r="H207" s="260"/>
      <c r="I207" s="260"/>
      <c r="J207" s="263"/>
      <c r="K207" s="263"/>
      <c r="L207" s="263"/>
      <c r="M207" s="263"/>
    </row>
    <row r="208" spans="2:13">
      <c r="B208" s="657" t="s">
        <v>475</v>
      </c>
      <c r="C208" s="260">
        <f t="shared" ref="C208:E208" si="151">C170*C131/10^6</f>
        <v>0</v>
      </c>
      <c r="D208" s="260">
        <f t="shared" si="151"/>
        <v>0</v>
      </c>
      <c r="E208" s="260">
        <f t="shared" si="151"/>
        <v>0</v>
      </c>
      <c r="F208" s="260"/>
      <c r="G208" s="260"/>
      <c r="H208" s="260"/>
      <c r="I208" s="260"/>
      <c r="J208" s="263"/>
      <c r="K208" s="263"/>
      <c r="L208" s="263"/>
      <c r="M208" s="263"/>
    </row>
    <row r="209" spans="2:13">
      <c r="B209" s="655" t="s">
        <v>476</v>
      </c>
      <c r="C209" s="260">
        <f t="shared" ref="C209:E209" si="152">C171*C132/10^6</f>
        <v>0</v>
      </c>
      <c r="D209" s="260">
        <f t="shared" si="152"/>
        <v>0</v>
      </c>
      <c r="E209" s="260">
        <f t="shared" si="152"/>
        <v>38.765516174416362</v>
      </c>
      <c r="F209" s="260"/>
      <c r="G209" s="260"/>
      <c r="H209" s="260"/>
      <c r="I209" s="260"/>
      <c r="J209" s="263"/>
      <c r="K209" s="263"/>
      <c r="L209" s="263"/>
      <c r="M209" s="263"/>
    </row>
    <row r="210" spans="2:13">
      <c r="B210" s="655" t="s">
        <v>477</v>
      </c>
      <c r="C210" s="260">
        <f t="shared" ref="C210:E210" si="153">C172*C133/10^6</f>
        <v>0</v>
      </c>
      <c r="D210" s="260">
        <f t="shared" si="153"/>
        <v>0</v>
      </c>
      <c r="E210" s="260">
        <f t="shared" si="153"/>
        <v>0</v>
      </c>
      <c r="F210" s="260"/>
      <c r="G210" s="260"/>
      <c r="H210" s="260"/>
      <c r="I210" s="260"/>
      <c r="J210" s="263"/>
      <c r="K210" s="263"/>
      <c r="L210" s="263"/>
      <c r="M210" s="263"/>
    </row>
    <row r="211" spans="2:13">
      <c r="B211" s="655" t="s">
        <v>478</v>
      </c>
      <c r="C211" s="260">
        <f t="shared" ref="C211:E211" si="154">C173*C134/10^6</f>
        <v>0</v>
      </c>
      <c r="D211" s="260">
        <f t="shared" si="154"/>
        <v>0</v>
      </c>
      <c r="E211" s="260">
        <f t="shared" si="154"/>
        <v>0</v>
      </c>
      <c r="F211" s="260"/>
      <c r="G211" s="260"/>
      <c r="H211" s="260"/>
      <c r="I211" s="260"/>
      <c r="J211" s="263"/>
      <c r="K211" s="263"/>
      <c r="L211" s="263"/>
      <c r="M211" s="263"/>
    </row>
    <row r="212" spans="2:13">
      <c r="B212" s="655" t="s">
        <v>479</v>
      </c>
      <c r="C212" s="260">
        <f t="shared" ref="C212:E212" si="155">C174*C135/10^6</f>
        <v>0</v>
      </c>
      <c r="D212" s="260">
        <f t="shared" si="155"/>
        <v>2.2499999999999996</v>
      </c>
      <c r="E212" s="260">
        <f t="shared" si="155"/>
        <v>18.169860143173583</v>
      </c>
      <c r="F212" s="260"/>
      <c r="G212" s="260"/>
      <c r="H212" s="260"/>
      <c r="I212" s="260"/>
      <c r="J212" s="263"/>
      <c r="K212" s="263"/>
      <c r="L212" s="263"/>
      <c r="M212" s="263"/>
    </row>
    <row r="213" spans="2:13">
      <c r="B213" s="655" t="s">
        <v>480</v>
      </c>
      <c r="C213" s="260">
        <f t="shared" ref="C213:E213" si="156">C175*C136/10^6</f>
        <v>13.409407906828156</v>
      </c>
      <c r="D213" s="260">
        <f t="shared" si="156"/>
        <v>12.438820280724084</v>
      </c>
      <c r="E213" s="260">
        <f t="shared" si="156"/>
        <v>7.7684156421407735</v>
      </c>
      <c r="F213" s="260"/>
      <c r="G213" s="260"/>
      <c r="H213" s="260"/>
      <c r="I213" s="260"/>
      <c r="J213" s="263"/>
      <c r="K213" s="263"/>
      <c r="L213" s="263"/>
      <c r="M213" s="263"/>
    </row>
    <row r="214" spans="2:13">
      <c r="B214" s="655" t="s">
        <v>450</v>
      </c>
      <c r="C214" s="260">
        <f t="shared" ref="C214:E214" si="157">C176*C137/10^6</f>
        <v>0</v>
      </c>
      <c r="D214" s="260">
        <f t="shared" si="157"/>
        <v>0</v>
      </c>
      <c r="E214" s="260">
        <f t="shared" si="157"/>
        <v>0</v>
      </c>
      <c r="F214" s="260"/>
      <c r="G214" s="260"/>
      <c r="H214" s="260"/>
      <c r="I214" s="260"/>
      <c r="J214" s="263"/>
      <c r="K214" s="263"/>
      <c r="L214" s="263"/>
      <c r="M214" s="263"/>
    </row>
    <row r="215" spans="2:13">
      <c r="B215" s="655" t="s">
        <v>451</v>
      </c>
      <c r="C215" s="260">
        <f t="shared" ref="C215:E215" si="158">C177*C138/10^6</f>
        <v>0</v>
      </c>
      <c r="D215" s="260">
        <f t="shared" si="158"/>
        <v>0</v>
      </c>
      <c r="E215" s="260">
        <f t="shared" si="158"/>
        <v>0</v>
      </c>
      <c r="F215" s="260"/>
      <c r="G215" s="260"/>
      <c r="H215" s="260"/>
      <c r="I215" s="260"/>
      <c r="J215" s="263"/>
      <c r="K215" s="263"/>
      <c r="L215" s="263"/>
      <c r="M215" s="263"/>
    </row>
    <row r="216" spans="2:13">
      <c r="B216" s="655" t="s">
        <v>452</v>
      </c>
      <c r="C216" s="260">
        <f t="shared" ref="C216:E216" si="159">C178*C139/10^6</f>
        <v>0</v>
      </c>
      <c r="D216" s="260">
        <f t="shared" si="159"/>
        <v>0</v>
      </c>
      <c r="E216" s="260">
        <f t="shared" si="159"/>
        <v>0</v>
      </c>
      <c r="F216" s="260"/>
      <c r="G216" s="260"/>
      <c r="H216" s="260"/>
      <c r="I216" s="260"/>
      <c r="J216" s="263"/>
      <c r="K216" s="263"/>
      <c r="L216" s="263"/>
      <c r="M216" s="263"/>
    </row>
    <row r="217" spans="2:13">
      <c r="B217" s="655" t="s">
        <v>453</v>
      </c>
      <c r="C217" s="260">
        <f t="shared" ref="C217:E217" si="160">C179*C140/10^6</f>
        <v>0</v>
      </c>
      <c r="D217" s="260">
        <f t="shared" si="160"/>
        <v>0</v>
      </c>
      <c r="E217" s="260">
        <f t="shared" si="160"/>
        <v>0</v>
      </c>
      <c r="F217" s="260"/>
      <c r="G217" s="260"/>
      <c r="H217" s="260"/>
      <c r="I217" s="260"/>
      <c r="J217" s="263"/>
      <c r="K217" s="263"/>
      <c r="L217" s="263"/>
      <c r="M217" s="263"/>
    </row>
    <row r="218" spans="2:13">
      <c r="B218" s="655" t="s">
        <v>454</v>
      </c>
      <c r="C218" s="260">
        <f t="shared" ref="C218:E218" si="161">C180*C141/10^6</f>
        <v>0</v>
      </c>
      <c r="D218" s="260">
        <f t="shared" si="161"/>
        <v>0</v>
      </c>
      <c r="E218" s="260">
        <f t="shared" si="161"/>
        <v>0</v>
      </c>
      <c r="F218" s="260"/>
      <c r="G218" s="260"/>
      <c r="H218" s="260"/>
      <c r="I218" s="260"/>
      <c r="J218" s="263"/>
      <c r="K218" s="263"/>
      <c r="L218" s="263"/>
      <c r="M218" s="263"/>
    </row>
    <row r="219" spans="2:13">
      <c r="B219" s="655" t="s">
        <v>455</v>
      </c>
      <c r="C219" s="260">
        <f t="shared" ref="C219:E219" si="162">C181*C142/10^6</f>
        <v>0</v>
      </c>
      <c r="D219" s="260">
        <f t="shared" si="162"/>
        <v>0</v>
      </c>
      <c r="E219" s="260">
        <f t="shared" si="162"/>
        <v>0</v>
      </c>
      <c r="F219" s="260"/>
      <c r="G219" s="260"/>
      <c r="H219" s="260"/>
      <c r="I219" s="260"/>
      <c r="J219" s="263"/>
      <c r="K219" s="263"/>
      <c r="L219" s="263"/>
      <c r="M219" s="263"/>
    </row>
    <row r="220" spans="2:13">
      <c r="B220" s="655" t="s">
        <v>456</v>
      </c>
      <c r="C220" s="260">
        <f t="shared" ref="C220:E220" si="163">C182*C143/10^6</f>
        <v>0</v>
      </c>
      <c r="D220" s="260">
        <f t="shared" si="163"/>
        <v>0</v>
      </c>
      <c r="E220" s="260">
        <f t="shared" si="163"/>
        <v>0</v>
      </c>
      <c r="F220" s="260"/>
      <c r="G220" s="260"/>
      <c r="H220" s="260"/>
      <c r="I220" s="260"/>
      <c r="J220" s="263"/>
      <c r="K220" s="263"/>
      <c r="L220" s="263"/>
      <c r="M220" s="263"/>
    </row>
    <row r="221" spans="2:13">
      <c r="B221" s="655" t="s">
        <v>457</v>
      </c>
      <c r="C221" s="260">
        <f t="shared" ref="C221:E221" si="164">C183*C144/10^6</f>
        <v>0</v>
      </c>
      <c r="D221" s="260">
        <f t="shared" si="164"/>
        <v>0</v>
      </c>
      <c r="E221" s="260">
        <f t="shared" si="164"/>
        <v>0</v>
      </c>
      <c r="F221" s="260"/>
      <c r="G221" s="260"/>
      <c r="H221" s="260"/>
      <c r="I221" s="260"/>
      <c r="J221" s="263"/>
      <c r="K221" s="263"/>
      <c r="L221" s="263"/>
      <c r="M221" s="263"/>
    </row>
    <row r="222" spans="2:13">
      <c r="B222" s="655" t="s">
        <v>458</v>
      </c>
      <c r="C222" s="260">
        <f t="shared" ref="C222:E222" si="165">C184*C145/10^6</f>
        <v>0</v>
      </c>
      <c r="D222" s="260">
        <f t="shared" si="165"/>
        <v>0</v>
      </c>
      <c r="E222" s="260">
        <f t="shared" si="165"/>
        <v>0</v>
      </c>
      <c r="F222" s="260"/>
      <c r="G222" s="260"/>
      <c r="H222" s="260"/>
      <c r="I222" s="260"/>
      <c r="J222" s="263"/>
      <c r="K222" s="263"/>
      <c r="L222" s="263"/>
      <c r="M222" s="263"/>
    </row>
    <row r="223" spans="2:13">
      <c r="B223" s="655" t="s">
        <v>459</v>
      </c>
      <c r="C223" s="260">
        <f t="shared" ref="C223:E223" si="166">C185*C146/10^6</f>
        <v>0</v>
      </c>
      <c r="D223" s="260">
        <f t="shared" si="166"/>
        <v>0</v>
      </c>
      <c r="E223" s="260">
        <f t="shared" si="166"/>
        <v>0</v>
      </c>
      <c r="F223" s="260"/>
      <c r="G223" s="260"/>
      <c r="H223" s="260"/>
      <c r="I223" s="260"/>
      <c r="J223" s="263"/>
      <c r="K223" s="263"/>
      <c r="L223" s="263"/>
      <c r="M223" s="263"/>
    </row>
    <row r="224" spans="2:13">
      <c r="B224" s="655" t="s">
        <v>460</v>
      </c>
      <c r="C224" s="260">
        <f t="shared" ref="C224:E224" si="167">C186*C147/10^6</f>
        <v>0</v>
      </c>
      <c r="D224" s="260">
        <f t="shared" si="167"/>
        <v>0</v>
      </c>
      <c r="E224" s="260">
        <f t="shared" si="167"/>
        <v>0</v>
      </c>
      <c r="F224" s="260"/>
      <c r="G224" s="260"/>
      <c r="H224" s="260"/>
      <c r="I224" s="260"/>
      <c r="J224" s="263"/>
      <c r="K224" s="263"/>
      <c r="L224" s="263"/>
      <c r="M224" s="263"/>
    </row>
    <row r="225" spans="2:13">
      <c r="B225" s="655" t="s">
        <v>461</v>
      </c>
      <c r="C225" s="260">
        <f t="shared" ref="C225:E225" si="168">C187*C148/10^6</f>
        <v>0</v>
      </c>
      <c r="D225" s="260">
        <f t="shared" si="168"/>
        <v>0</v>
      </c>
      <c r="E225" s="260">
        <f t="shared" si="168"/>
        <v>0</v>
      </c>
      <c r="F225" s="260"/>
      <c r="G225" s="260"/>
      <c r="H225" s="260"/>
      <c r="I225" s="260"/>
      <c r="J225" s="263"/>
      <c r="K225" s="263"/>
      <c r="L225" s="263"/>
      <c r="M225" s="263"/>
    </row>
    <row r="226" spans="2:13">
      <c r="B226" s="655" t="s">
        <v>462</v>
      </c>
      <c r="C226" s="260">
        <f t="shared" ref="C226:E226" si="169">C188*C149/10^6</f>
        <v>0</v>
      </c>
      <c r="D226" s="260">
        <f t="shared" si="169"/>
        <v>0</v>
      </c>
      <c r="E226" s="260">
        <f t="shared" si="169"/>
        <v>0</v>
      </c>
      <c r="F226" s="260"/>
      <c r="G226" s="260"/>
      <c r="H226" s="260"/>
      <c r="I226" s="260"/>
      <c r="J226" s="263"/>
      <c r="K226" s="263"/>
      <c r="L226" s="263"/>
      <c r="M226" s="263"/>
    </row>
    <row r="227" spans="2:13">
      <c r="B227" s="655" t="s">
        <v>463</v>
      </c>
      <c r="C227" s="260">
        <f t="shared" ref="C227:E227" si="170">C189*C150/10^6</f>
        <v>0</v>
      </c>
      <c r="D227" s="260">
        <f t="shared" si="170"/>
        <v>0</v>
      </c>
      <c r="E227" s="260">
        <f t="shared" si="170"/>
        <v>0</v>
      </c>
      <c r="F227" s="260"/>
      <c r="G227" s="260"/>
      <c r="H227" s="260"/>
      <c r="I227" s="260"/>
      <c r="J227" s="263"/>
      <c r="K227" s="263"/>
      <c r="L227" s="263"/>
      <c r="M227" s="263"/>
    </row>
    <row r="228" spans="2:13">
      <c r="B228" s="655" t="s">
        <v>521</v>
      </c>
      <c r="C228" s="260">
        <f t="shared" ref="C228:E228" si="171">C190*C151/10^6</f>
        <v>0</v>
      </c>
      <c r="D228" s="260">
        <f t="shared" si="171"/>
        <v>0</v>
      </c>
      <c r="E228" s="260">
        <f t="shared" si="171"/>
        <v>0</v>
      </c>
      <c r="F228" s="260"/>
      <c r="G228" s="260"/>
      <c r="H228" s="260"/>
      <c r="I228" s="260"/>
      <c r="J228" s="263"/>
      <c r="K228" s="263"/>
      <c r="L228" s="263"/>
      <c r="M228" s="263"/>
    </row>
    <row r="229" spans="2:13">
      <c r="B229" s="655" t="s">
        <v>518</v>
      </c>
      <c r="C229" s="260">
        <f t="shared" ref="C229:E229" si="172">C191*C152/10^6</f>
        <v>0</v>
      </c>
      <c r="D229" s="260">
        <f t="shared" si="172"/>
        <v>0</v>
      </c>
      <c r="E229" s="260">
        <f t="shared" si="172"/>
        <v>0</v>
      </c>
      <c r="F229" s="260"/>
      <c r="G229" s="260"/>
      <c r="H229" s="260"/>
      <c r="I229" s="260"/>
      <c r="J229" s="263"/>
      <c r="K229" s="263"/>
      <c r="L229" s="263"/>
      <c r="M229" s="263"/>
    </row>
    <row r="230" spans="2:13">
      <c r="B230" s="655" t="s">
        <v>519</v>
      </c>
      <c r="C230" s="260">
        <f t="shared" ref="C230:E230" si="173">C192*C153/10^6</f>
        <v>0</v>
      </c>
      <c r="D230" s="260">
        <f t="shared" si="173"/>
        <v>0</v>
      </c>
      <c r="E230" s="260">
        <f t="shared" si="173"/>
        <v>0</v>
      </c>
      <c r="F230" s="260"/>
      <c r="G230" s="260"/>
      <c r="H230" s="260"/>
      <c r="I230" s="260"/>
      <c r="J230" s="263"/>
      <c r="K230" s="263"/>
      <c r="L230" s="263"/>
      <c r="M230" s="263"/>
    </row>
    <row r="231" spans="2:13">
      <c r="B231" s="655" t="s">
        <v>520</v>
      </c>
      <c r="C231" s="260">
        <f t="shared" ref="C231:E231" si="174">C193*C154/10^6</f>
        <v>0</v>
      </c>
      <c r="D231" s="260">
        <f t="shared" si="174"/>
        <v>0</v>
      </c>
      <c r="E231" s="260">
        <f t="shared" si="174"/>
        <v>0</v>
      </c>
      <c r="F231" s="260"/>
      <c r="G231" s="260"/>
      <c r="H231" s="260"/>
      <c r="I231" s="260"/>
      <c r="J231" s="263"/>
      <c r="K231" s="263"/>
      <c r="L231" s="263"/>
      <c r="M231" s="263"/>
    </row>
    <row r="232" spans="2:13">
      <c r="B232" s="655" t="s">
        <v>464</v>
      </c>
      <c r="C232" s="260">
        <f t="shared" ref="C232:E232" si="175">C194*C155/10^6</f>
        <v>0</v>
      </c>
      <c r="D232" s="260">
        <f t="shared" si="175"/>
        <v>0</v>
      </c>
      <c r="E232" s="260">
        <f t="shared" si="175"/>
        <v>0</v>
      </c>
      <c r="F232" s="260"/>
      <c r="G232" s="260"/>
      <c r="H232" s="260"/>
      <c r="I232" s="260"/>
      <c r="J232" s="263"/>
      <c r="K232" s="263"/>
      <c r="L232" s="263"/>
      <c r="M232" s="263"/>
    </row>
    <row r="233" spans="2:13">
      <c r="B233" s="655" t="s">
        <v>465</v>
      </c>
      <c r="C233" s="260">
        <f t="shared" ref="C233:E233" si="176">C195*C156/10^6</f>
        <v>0</v>
      </c>
      <c r="D233" s="260">
        <f t="shared" si="176"/>
        <v>0</v>
      </c>
      <c r="E233" s="260">
        <f t="shared" si="176"/>
        <v>0</v>
      </c>
      <c r="F233" s="260"/>
      <c r="G233" s="260"/>
      <c r="H233" s="260"/>
      <c r="I233" s="260"/>
      <c r="J233" s="263"/>
      <c r="K233" s="263"/>
      <c r="L233" s="263"/>
      <c r="M233" s="263"/>
    </row>
    <row r="234" spans="2:13">
      <c r="B234" s="655" t="s">
        <v>466</v>
      </c>
      <c r="C234" s="260">
        <f t="shared" ref="C234:E234" si="177">C196*C157/10^6</f>
        <v>0</v>
      </c>
      <c r="D234" s="260">
        <f t="shared" si="177"/>
        <v>0</v>
      </c>
      <c r="E234" s="260">
        <f t="shared" si="177"/>
        <v>0</v>
      </c>
      <c r="F234" s="260"/>
      <c r="G234" s="260"/>
      <c r="H234" s="260"/>
      <c r="I234" s="260"/>
      <c r="J234" s="263"/>
      <c r="K234" s="263"/>
      <c r="L234" s="263"/>
      <c r="M234" s="263"/>
    </row>
    <row r="235" spans="2:13">
      <c r="B235" s="655" t="s">
        <v>467</v>
      </c>
      <c r="C235" s="260">
        <f t="shared" ref="C235:E235" si="178">C197*C158/10^6</f>
        <v>0</v>
      </c>
      <c r="D235" s="260">
        <f t="shared" si="178"/>
        <v>0</v>
      </c>
      <c r="E235" s="260">
        <f t="shared" si="178"/>
        <v>0</v>
      </c>
      <c r="F235" s="260"/>
      <c r="G235" s="260"/>
      <c r="H235" s="260"/>
      <c r="I235" s="260"/>
      <c r="J235" s="263"/>
      <c r="K235" s="263"/>
      <c r="L235" s="263"/>
      <c r="M235" s="263"/>
    </row>
    <row r="236" spans="2:13">
      <c r="B236" s="655" t="s">
        <v>468</v>
      </c>
      <c r="C236" s="260">
        <f t="shared" ref="C236:E236" si="179">C198*C159/10^6</f>
        <v>0</v>
      </c>
      <c r="D236" s="260">
        <f t="shared" si="179"/>
        <v>0</v>
      </c>
      <c r="E236" s="260">
        <f t="shared" si="179"/>
        <v>0</v>
      </c>
      <c r="F236" s="260"/>
      <c r="G236" s="260"/>
      <c r="H236" s="260"/>
      <c r="I236" s="260"/>
      <c r="J236" s="263"/>
      <c r="K236" s="263"/>
      <c r="L236" s="263"/>
      <c r="M236" s="263"/>
    </row>
    <row r="237" spans="2:13">
      <c r="B237" s="655" t="s">
        <v>431</v>
      </c>
      <c r="C237" s="260">
        <f t="shared" ref="C237:E237" si="180">C199*C160/10^6</f>
        <v>0</v>
      </c>
      <c r="D237" s="260">
        <f t="shared" si="180"/>
        <v>0</v>
      </c>
      <c r="E237" s="260">
        <f t="shared" si="180"/>
        <v>0</v>
      </c>
      <c r="F237" s="260"/>
      <c r="G237" s="260"/>
      <c r="H237" s="260"/>
      <c r="I237" s="260"/>
      <c r="J237" s="263"/>
      <c r="K237" s="263"/>
      <c r="L237" s="263"/>
      <c r="M237" s="263"/>
    </row>
    <row r="238" spans="2:13">
      <c r="B238" s="658" t="s">
        <v>9</v>
      </c>
      <c r="C238" s="257">
        <f>SUM(C203:C237)</f>
        <v>509.43353793440167</v>
      </c>
      <c r="D238" s="257">
        <f t="shared" ref="D238:E238" si="181">SUM(D203:D237)</f>
        <v>490.19466525759299</v>
      </c>
      <c r="E238" s="257">
        <f t="shared" si="181"/>
        <v>488.10626750650562</v>
      </c>
      <c r="F238" s="257"/>
      <c r="G238" s="257"/>
      <c r="H238" s="257"/>
      <c r="I238" s="257"/>
      <c r="J238" s="257"/>
      <c r="K238" s="257"/>
      <c r="L238" s="257"/>
      <c r="M238" s="257"/>
    </row>
    <row r="239" spans="2:13">
      <c r="C239" s="8"/>
      <c r="D239" s="8">
        <f t="shared" ref="D239:E239" si="182">IF(C238=0,"",D238/C238-1)</f>
        <v>-3.7765225970038174E-2</v>
      </c>
      <c r="E239" s="8">
        <f t="shared" si="182"/>
        <v>-4.2603436942544315E-3</v>
      </c>
      <c r="F239" s="8"/>
      <c r="G239" s="8"/>
      <c r="H239" s="8"/>
      <c r="I239" s="8"/>
      <c r="J239" s="8"/>
      <c r="K239" s="8"/>
      <c r="L239" s="8"/>
      <c r="M239" s="8"/>
    </row>
    <row r="240" spans="2:13">
      <c r="B240" s="652"/>
      <c r="C240" s="362"/>
      <c r="D240" s="362"/>
      <c r="E240" s="362"/>
      <c r="F240" s="362"/>
      <c r="G240" s="362"/>
      <c r="H240" s="362"/>
      <c r="I240" s="362"/>
      <c r="J240" s="362"/>
      <c r="K240" s="362"/>
      <c r="L240" s="362"/>
      <c r="M240" s="362"/>
    </row>
    <row r="242" spans="2:13" ht="15.6">
      <c r="B242" s="659" t="s">
        <v>496</v>
      </c>
      <c r="D242" s="321"/>
      <c r="J242" s="660" t="str">
        <f>B242</f>
        <v>Units - Global-Enterprise</v>
      </c>
      <c r="M242" s="533"/>
    </row>
    <row r="243" spans="2:13">
      <c r="B243" s="644" t="s">
        <v>10</v>
      </c>
      <c r="C243" s="38">
        <v>2016</v>
      </c>
      <c r="D243" s="7">
        <v>2017</v>
      </c>
      <c r="E243" s="7">
        <v>2018</v>
      </c>
      <c r="F243" s="7">
        <v>2019</v>
      </c>
      <c r="G243" s="7">
        <v>2020</v>
      </c>
      <c r="H243" s="7">
        <v>2021</v>
      </c>
      <c r="I243" s="7">
        <v>2022</v>
      </c>
      <c r="J243" s="7">
        <v>2023</v>
      </c>
      <c r="K243" s="7">
        <v>2024</v>
      </c>
      <c r="L243" s="7">
        <v>2025</v>
      </c>
      <c r="M243" s="7">
        <v>2026</v>
      </c>
    </row>
    <row r="244" spans="2:13">
      <c r="B244" s="647" t="s">
        <v>470</v>
      </c>
      <c r="C244" s="760">
        <v>10920773.9461</v>
      </c>
      <c r="D244" s="760">
        <v>9133982.9199999981</v>
      </c>
      <c r="E244" s="760">
        <v>11118806.42</v>
      </c>
      <c r="F244" s="760"/>
      <c r="G244" s="760"/>
      <c r="H244" s="760"/>
      <c r="I244" s="760"/>
      <c r="J244" s="760"/>
      <c r="K244" s="760"/>
      <c r="L244" s="761"/>
      <c r="M244" s="761"/>
    </row>
    <row r="245" spans="2:13">
      <c r="B245" s="647" t="s">
        <v>471</v>
      </c>
      <c r="C245" s="760">
        <v>9581383.4976669345</v>
      </c>
      <c r="D245" s="760">
        <v>10651002.256871285</v>
      </c>
      <c r="E245" s="760">
        <v>11676562.954181647</v>
      </c>
      <c r="F245" s="760"/>
      <c r="G245" s="760"/>
      <c r="H245" s="760"/>
      <c r="I245" s="760"/>
      <c r="J245" s="760"/>
      <c r="K245" s="760"/>
      <c r="L245" s="761"/>
      <c r="M245" s="761"/>
    </row>
    <row r="246" spans="2:13">
      <c r="B246" s="647" t="s">
        <v>472</v>
      </c>
      <c r="C246" s="762">
        <v>10329.6</v>
      </c>
      <c r="D246" s="762">
        <v>108088.4</v>
      </c>
      <c r="E246" s="762">
        <v>358674.3</v>
      </c>
      <c r="F246" s="762"/>
      <c r="G246" s="762"/>
      <c r="H246" s="762"/>
      <c r="I246" s="762"/>
      <c r="J246" s="762"/>
      <c r="K246" s="762"/>
      <c r="L246" s="761"/>
      <c r="M246" s="761"/>
    </row>
    <row r="247" spans="2:13">
      <c r="B247" s="647" t="s">
        <v>473</v>
      </c>
      <c r="C247" s="763">
        <v>705814.4</v>
      </c>
      <c r="D247" s="763">
        <v>876553.7</v>
      </c>
      <c r="E247" s="763">
        <v>739497.64999999991</v>
      </c>
      <c r="F247" s="763"/>
      <c r="G247" s="763"/>
      <c r="H247" s="763"/>
      <c r="I247" s="763"/>
      <c r="J247" s="763"/>
      <c r="K247" s="763"/>
      <c r="L247" s="761"/>
      <c r="M247" s="761"/>
    </row>
    <row r="248" spans="2:13">
      <c r="B248" s="647" t="s">
        <v>474</v>
      </c>
      <c r="C248" s="763">
        <v>67648.499999999985</v>
      </c>
      <c r="D248" s="763">
        <v>87696.239999999976</v>
      </c>
      <c r="E248" s="763">
        <v>58719.55999999999</v>
      </c>
      <c r="F248" s="763"/>
      <c r="G248" s="763"/>
      <c r="H248" s="763"/>
      <c r="I248" s="763"/>
      <c r="J248" s="763"/>
      <c r="K248" s="763"/>
      <c r="L248" s="763"/>
      <c r="M248" s="763"/>
    </row>
    <row r="249" spans="2:13">
      <c r="B249" s="657" t="s">
        <v>475</v>
      </c>
      <c r="C249" s="762">
        <v>0</v>
      </c>
      <c r="D249" s="762">
        <v>0</v>
      </c>
      <c r="E249" s="762">
        <v>0</v>
      </c>
      <c r="F249" s="762"/>
      <c r="G249" s="762"/>
      <c r="H249" s="762"/>
      <c r="I249" s="762"/>
      <c r="J249" s="762"/>
      <c r="K249" s="762"/>
      <c r="L249" s="762"/>
      <c r="M249" s="762"/>
    </row>
    <row r="250" spans="2:13">
      <c r="B250" s="655" t="s">
        <v>476</v>
      </c>
      <c r="C250" s="762">
        <v>0</v>
      </c>
      <c r="D250" s="762">
        <v>0</v>
      </c>
      <c r="E250" s="762">
        <v>304265.36</v>
      </c>
      <c r="F250" s="762"/>
      <c r="G250" s="762"/>
      <c r="H250" s="762"/>
      <c r="I250" s="762"/>
      <c r="J250" s="762"/>
      <c r="K250" s="762"/>
      <c r="L250" s="762"/>
      <c r="M250" s="762"/>
    </row>
    <row r="251" spans="2:13">
      <c r="B251" s="655" t="s">
        <v>477</v>
      </c>
      <c r="C251" s="761">
        <v>0</v>
      </c>
      <c r="D251" s="761">
        <v>0</v>
      </c>
      <c r="E251" s="761">
        <v>0</v>
      </c>
      <c r="F251" s="761"/>
      <c r="G251" s="761"/>
      <c r="H251" s="761"/>
      <c r="I251" s="761"/>
      <c r="J251" s="761"/>
      <c r="K251" s="761"/>
      <c r="L251" s="761"/>
      <c r="M251" s="761"/>
    </row>
    <row r="252" spans="2:13">
      <c r="B252" s="655" t="s">
        <v>478</v>
      </c>
      <c r="C252" s="761">
        <v>0</v>
      </c>
      <c r="D252" s="761">
        <v>0</v>
      </c>
      <c r="E252" s="761">
        <v>0</v>
      </c>
      <c r="F252" s="761"/>
      <c r="G252" s="761"/>
      <c r="H252" s="761"/>
      <c r="I252" s="761"/>
      <c r="J252" s="761"/>
      <c r="K252" s="761"/>
      <c r="L252" s="761"/>
      <c r="M252" s="761"/>
    </row>
    <row r="253" spans="2:13">
      <c r="B253" s="655" t="s">
        <v>479</v>
      </c>
      <c r="C253" s="764">
        <v>0</v>
      </c>
      <c r="D253" s="764">
        <v>4499.9999999999991</v>
      </c>
      <c r="E253" s="764">
        <v>31894.555882352935</v>
      </c>
      <c r="F253" s="764"/>
      <c r="G253" s="764"/>
      <c r="H253" s="764"/>
      <c r="I253" s="764"/>
      <c r="J253" s="764"/>
      <c r="K253" s="764"/>
      <c r="L253" s="764"/>
      <c r="M253" s="764"/>
    </row>
    <row r="254" spans="2:13">
      <c r="B254" s="655" t="s">
        <v>480</v>
      </c>
      <c r="C254" s="764">
        <v>1491.1999999999996</v>
      </c>
      <c r="D254" s="764">
        <v>2054.3999999999996</v>
      </c>
      <c r="E254" s="764">
        <v>2019.9999999999995</v>
      </c>
      <c r="F254" s="764"/>
      <c r="G254" s="764"/>
      <c r="H254" s="764"/>
      <c r="I254" s="764"/>
      <c r="J254" s="764"/>
      <c r="K254" s="764"/>
      <c r="L254" s="764"/>
      <c r="M254" s="764"/>
    </row>
    <row r="255" spans="2:13">
      <c r="B255" s="655" t="s">
        <v>450</v>
      </c>
      <c r="C255" s="764">
        <v>0</v>
      </c>
      <c r="D255" s="764">
        <v>0</v>
      </c>
      <c r="E255" s="764">
        <v>0</v>
      </c>
      <c r="F255" s="764"/>
      <c r="G255" s="764"/>
      <c r="H255" s="764"/>
      <c r="I255" s="764"/>
      <c r="J255" s="764"/>
      <c r="K255" s="764"/>
      <c r="L255" s="764"/>
      <c r="M255" s="764"/>
    </row>
    <row r="256" spans="2:13">
      <c r="B256" s="655" t="s">
        <v>451</v>
      </c>
      <c r="C256" s="764">
        <v>0</v>
      </c>
      <c r="D256" s="764">
        <v>0</v>
      </c>
      <c r="E256" s="764">
        <v>0</v>
      </c>
      <c r="F256" s="764"/>
      <c r="G256" s="764"/>
      <c r="H256" s="764"/>
      <c r="I256" s="764"/>
      <c r="J256" s="764"/>
      <c r="K256" s="764"/>
      <c r="L256" s="764"/>
      <c r="M256" s="764"/>
    </row>
    <row r="257" spans="2:15">
      <c r="B257" s="655" t="s">
        <v>452</v>
      </c>
      <c r="C257" s="764">
        <v>0</v>
      </c>
      <c r="D257" s="764">
        <v>0</v>
      </c>
      <c r="E257" s="764">
        <v>0</v>
      </c>
      <c r="F257" s="764"/>
      <c r="G257" s="764"/>
      <c r="H257" s="764"/>
      <c r="I257" s="764"/>
      <c r="J257" s="764"/>
      <c r="K257" s="764"/>
      <c r="L257" s="764"/>
      <c r="M257" s="764"/>
    </row>
    <row r="258" spans="2:15">
      <c r="B258" s="655" t="s">
        <v>453</v>
      </c>
      <c r="C258" s="764">
        <v>0</v>
      </c>
      <c r="D258" s="764">
        <v>0</v>
      </c>
      <c r="E258" s="764">
        <v>0</v>
      </c>
      <c r="F258" s="764"/>
      <c r="G258" s="764"/>
      <c r="H258" s="764"/>
      <c r="I258" s="764"/>
      <c r="J258" s="764"/>
      <c r="K258" s="764"/>
      <c r="L258" s="764"/>
      <c r="M258" s="764"/>
      <c r="O258" s="251"/>
    </row>
    <row r="259" spans="2:15">
      <c r="B259" s="655" t="s">
        <v>454</v>
      </c>
      <c r="C259" s="764">
        <v>0</v>
      </c>
      <c r="D259" s="764">
        <v>0</v>
      </c>
      <c r="E259" s="764">
        <v>0</v>
      </c>
      <c r="F259" s="764"/>
      <c r="G259" s="764"/>
      <c r="H259" s="764"/>
      <c r="I259" s="764"/>
      <c r="J259" s="764"/>
      <c r="K259" s="764"/>
      <c r="L259" s="764"/>
      <c r="M259" s="764"/>
      <c r="O259" s="253"/>
    </row>
    <row r="260" spans="2:15">
      <c r="B260" s="655" t="s">
        <v>455</v>
      </c>
      <c r="C260" s="764">
        <v>0</v>
      </c>
      <c r="D260" s="764">
        <v>0</v>
      </c>
      <c r="E260" s="764">
        <v>0</v>
      </c>
      <c r="F260" s="764"/>
      <c r="G260" s="764"/>
      <c r="H260" s="764"/>
      <c r="I260" s="764"/>
      <c r="J260" s="764"/>
      <c r="K260" s="764"/>
      <c r="L260" s="764"/>
      <c r="M260" s="764"/>
    </row>
    <row r="261" spans="2:15">
      <c r="B261" s="655" t="s">
        <v>456</v>
      </c>
      <c r="C261" s="764">
        <v>0</v>
      </c>
      <c r="D261" s="764">
        <v>0</v>
      </c>
      <c r="E261" s="764">
        <v>0</v>
      </c>
      <c r="F261" s="764"/>
      <c r="G261" s="764"/>
      <c r="H261" s="764"/>
      <c r="I261" s="764"/>
      <c r="J261" s="764"/>
      <c r="K261" s="764"/>
      <c r="L261" s="764"/>
      <c r="M261" s="764"/>
    </row>
    <row r="262" spans="2:15">
      <c r="B262" s="655" t="s">
        <v>457</v>
      </c>
      <c r="C262" s="764">
        <v>0</v>
      </c>
      <c r="D262" s="764">
        <v>0</v>
      </c>
      <c r="E262" s="764">
        <v>0</v>
      </c>
      <c r="F262" s="764"/>
      <c r="G262" s="764"/>
      <c r="H262" s="764"/>
      <c r="I262" s="764"/>
      <c r="J262" s="764"/>
      <c r="K262" s="764"/>
      <c r="L262" s="764"/>
      <c r="M262" s="764"/>
    </row>
    <row r="263" spans="2:15">
      <c r="B263" s="655" t="s">
        <v>458</v>
      </c>
      <c r="C263" s="764">
        <v>0</v>
      </c>
      <c r="D263" s="764">
        <v>0</v>
      </c>
      <c r="E263" s="764">
        <v>0</v>
      </c>
      <c r="F263" s="764"/>
      <c r="G263" s="764"/>
      <c r="H263" s="764"/>
      <c r="I263" s="764"/>
      <c r="J263" s="764"/>
      <c r="K263" s="764"/>
      <c r="L263" s="764"/>
      <c r="M263" s="764"/>
    </row>
    <row r="264" spans="2:15">
      <c r="B264" s="655" t="s">
        <v>459</v>
      </c>
      <c r="C264" s="764">
        <v>0</v>
      </c>
      <c r="D264" s="764">
        <v>0</v>
      </c>
      <c r="E264" s="764">
        <v>0</v>
      </c>
      <c r="F264" s="764"/>
      <c r="G264" s="764"/>
      <c r="H264" s="764"/>
      <c r="I264" s="764"/>
      <c r="J264" s="764"/>
      <c r="K264" s="764"/>
      <c r="L264" s="764"/>
      <c r="M264" s="764"/>
    </row>
    <row r="265" spans="2:15">
      <c r="B265" s="655" t="s">
        <v>460</v>
      </c>
      <c r="C265" s="764">
        <v>0</v>
      </c>
      <c r="D265" s="764">
        <v>0</v>
      </c>
      <c r="E265" s="764">
        <v>0</v>
      </c>
      <c r="F265" s="764"/>
      <c r="G265" s="764"/>
      <c r="H265" s="764"/>
      <c r="I265" s="764"/>
      <c r="J265" s="764"/>
      <c r="K265" s="764"/>
      <c r="L265" s="764"/>
      <c r="M265" s="764"/>
    </row>
    <row r="266" spans="2:15">
      <c r="B266" s="655" t="s">
        <v>461</v>
      </c>
      <c r="C266" s="764">
        <v>0</v>
      </c>
      <c r="D266" s="764">
        <v>0</v>
      </c>
      <c r="E266" s="764">
        <v>0</v>
      </c>
      <c r="F266" s="764"/>
      <c r="G266" s="764"/>
      <c r="H266" s="764"/>
      <c r="I266" s="764"/>
      <c r="J266" s="764"/>
      <c r="K266" s="764"/>
      <c r="L266" s="764"/>
      <c r="M266" s="764"/>
    </row>
    <row r="267" spans="2:15">
      <c r="B267" s="655" t="s">
        <v>462</v>
      </c>
      <c r="C267" s="764">
        <v>0</v>
      </c>
      <c r="D267" s="764">
        <v>0</v>
      </c>
      <c r="E267" s="764">
        <v>0</v>
      </c>
      <c r="F267" s="764"/>
      <c r="G267" s="764"/>
      <c r="H267" s="764"/>
      <c r="I267" s="764"/>
      <c r="J267" s="764"/>
      <c r="K267" s="764"/>
      <c r="L267" s="764"/>
      <c r="M267" s="764"/>
    </row>
    <row r="268" spans="2:15">
      <c r="B268" s="655" t="s">
        <v>463</v>
      </c>
      <c r="C268" s="764">
        <v>0</v>
      </c>
      <c r="D268" s="764">
        <v>0</v>
      </c>
      <c r="E268" s="764">
        <v>0</v>
      </c>
      <c r="F268" s="764"/>
      <c r="G268" s="764"/>
      <c r="H268" s="764"/>
      <c r="I268" s="764"/>
      <c r="J268" s="764"/>
      <c r="K268" s="764"/>
      <c r="L268" s="764"/>
      <c r="M268" s="764"/>
    </row>
    <row r="269" spans="2:15">
      <c r="B269" s="655" t="s">
        <v>521</v>
      </c>
      <c r="C269" s="764">
        <v>0</v>
      </c>
      <c r="D269" s="764">
        <v>0</v>
      </c>
      <c r="E269" s="764">
        <v>0</v>
      </c>
      <c r="F269" s="764"/>
      <c r="G269" s="764"/>
      <c r="H269" s="764"/>
      <c r="I269" s="764"/>
      <c r="J269" s="764"/>
      <c r="K269" s="764"/>
      <c r="L269" s="764"/>
      <c r="M269" s="764"/>
    </row>
    <row r="270" spans="2:15">
      <c r="B270" s="655" t="s">
        <v>518</v>
      </c>
      <c r="C270" s="764">
        <v>0</v>
      </c>
      <c r="D270" s="764">
        <v>0</v>
      </c>
      <c r="E270" s="764">
        <v>0</v>
      </c>
      <c r="F270" s="764"/>
      <c r="G270" s="764"/>
      <c r="H270" s="764"/>
      <c r="I270" s="764"/>
      <c r="J270" s="764"/>
      <c r="K270" s="764"/>
      <c r="L270" s="764"/>
      <c r="M270" s="764"/>
    </row>
    <row r="271" spans="2:15">
      <c r="B271" s="655" t="s">
        <v>519</v>
      </c>
      <c r="C271" s="764">
        <v>0</v>
      </c>
      <c r="D271" s="764">
        <v>0</v>
      </c>
      <c r="E271" s="764">
        <v>0</v>
      </c>
      <c r="F271" s="764"/>
      <c r="G271" s="764"/>
      <c r="H271" s="764"/>
      <c r="I271" s="764"/>
      <c r="J271" s="764"/>
      <c r="K271" s="764"/>
      <c r="L271" s="764"/>
      <c r="M271" s="764"/>
    </row>
    <row r="272" spans="2:15">
      <c r="B272" s="655" t="s">
        <v>520</v>
      </c>
      <c r="C272" s="764">
        <v>0</v>
      </c>
      <c r="D272" s="764">
        <v>0</v>
      </c>
      <c r="E272" s="764">
        <v>0</v>
      </c>
      <c r="F272" s="764"/>
      <c r="G272" s="764"/>
      <c r="H272" s="764"/>
      <c r="I272" s="764"/>
      <c r="J272" s="764"/>
      <c r="K272" s="764"/>
      <c r="L272" s="764"/>
      <c r="M272" s="764"/>
    </row>
    <row r="273" spans="1:13">
      <c r="B273" s="655" t="s">
        <v>464</v>
      </c>
      <c r="C273" s="764">
        <v>0</v>
      </c>
      <c r="D273" s="764">
        <v>0</v>
      </c>
      <c r="E273" s="764">
        <v>0</v>
      </c>
      <c r="F273" s="764"/>
      <c r="G273" s="764"/>
      <c r="H273" s="764"/>
      <c r="I273" s="764"/>
      <c r="J273" s="764"/>
      <c r="K273" s="764"/>
      <c r="L273" s="764"/>
      <c r="M273" s="764"/>
    </row>
    <row r="274" spans="1:13">
      <c r="B274" s="655" t="s">
        <v>465</v>
      </c>
      <c r="C274" s="764">
        <v>0</v>
      </c>
      <c r="D274" s="764">
        <v>0</v>
      </c>
      <c r="E274" s="764">
        <v>0</v>
      </c>
      <c r="F274" s="764"/>
      <c r="G274" s="764"/>
      <c r="H274" s="764"/>
      <c r="I274" s="764"/>
      <c r="J274" s="764"/>
      <c r="K274" s="764"/>
      <c r="L274" s="764"/>
      <c r="M274" s="764"/>
    </row>
    <row r="275" spans="1:13">
      <c r="B275" s="655" t="s">
        <v>466</v>
      </c>
      <c r="C275" s="764">
        <v>0</v>
      </c>
      <c r="D275" s="764">
        <v>0</v>
      </c>
      <c r="E275" s="764">
        <v>0</v>
      </c>
      <c r="F275" s="764"/>
      <c r="G275" s="764"/>
      <c r="H275" s="764"/>
      <c r="I275" s="764"/>
      <c r="J275" s="764"/>
      <c r="K275" s="764"/>
      <c r="L275" s="764"/>
      <c r="M275" s="764"/>
    </row>
    <row r="276" spans="1:13">
      <c r="B276" s="655" t="s">
        <v>467</v>
      </c>
      <c r="C276" s="764">
        <v>0</v>
      </c>
      <c r="D276" s="764">
        <v>0</v>
      </c>
      <c r="E276" s="764">
        <v>0</v>
      </c>
      <c r="F276" s="764"/>
      <c r="G276" s="764"/>
      <c r="H276" s="764"/>
      <c r="I276" s="764"/>
      <c r="J276" s="764"/>
      <c r="K276" s="764"/>
      <c r="L276" s="764"/>
      <c r="M276" s="764"/>
    </row>
    <row r="277" spans="1:13">
      <c r="B277" s="655" t="s">
        <v>468</v>
      </c>
      <c r="C277" s="764">
        <v>0</v>
      </c>
      <c r="D277" s="764">
        <v>0</v>
      </c>
      <c r="E277" s="764">
        <v>0</v>
      </c>
      <c r="F277" s="764"/>
      <c r="G277" s="764"/>
      <c r="H277" s="764"/>
      <c r="I277" s="764"/>
      <c r="J277" s="764"/>
      <c r="K277" s="764"/>
      <c r="L277" s="764"/>
      <c r="M277" s="764"/>
    </row>
    <row r="278" spans="1:13">
      <c r="B278" s="655" t="s">
        <v>431</v>
      </c>
      <c r="C278" s="764">
        <v>0</v>
      </c>
      <c r="D278" s="764">
        <v>0</v>
      </c>
      <c r="E278" s="764">
        <v>0</v>
      </c>
      <c r="F278" s="764"/>
      <c r="G278" s="764"/>
      <c r="H278" s="764"/>
      <c r="I278" s="764"/>
      <c r="J278" s="764"/>
      <c r="K278" s="764"/>
      <c r="L278" s="764"/>
      <c r="M278" s="764"/>
    </row>
    <row r="279" spans="1:13">
      <c r="B279" s="655" t="str">
        <f>B43</f>
        <v>TOTAL</v>
      </c>
      <c r="C279" s="215">
        <f>SUM(C244:C278)</f>
        <v>21287441.143766936</v>
      </c>
      <c r="D279" s="215">
        <f t="shared" ref="D279:E279" si="183">SUM(D244:D278)</f>
        <v>20863877.916871279</v>
      </c>
      <c r="E279" s="215">
        <f t="shared" si="183"/>
        <v>24290440.800063998</v>
      </c>
      <c r="F279" s="215"/>
      <c r="G279" s="215"/>
      <c r="H279" s="215"/>
      <c r="I279" s="215"/>
      <c r="J279" s="215"/>
      <c r="K279" s="215"/>
      <c r="L279" s="215"/>
      <c r="M279" s="215"/>
    </row>
    <row r="280" spans="1:13">
      <c r="C280" s="8"/>
      <c r="D280" s="8">
        <f t="shared" ref="D280:E280" si="184">IF(C279=0,"",D279/C279-1)</f>
        <v>-1.9897329323664503E-2</v>
      </c>
      <c r="E280" s="8">
        <f t="shared" si="184"/>
        <v>0.16423422802056731</v>
      </c>
      <c r="F280" s="8"/>
      <c r="G280" s="8"/>
      <c r="H280" s="8"/>
      <c r="I280" s="8"/>
      <c r="J280" s="8"/>
      <c r="K280" s="8"/>
      <c r="L280" s="8"/>
      <c r="M280" s="8"/>
    </row>
    <row r="281" spans="1:13">
      <c r="B281" s="659" t="s">
        <v>497</v>
      </c>
      <c r="C281" s="254"/>
      <c r="D281" s="254"/>
      <c r="E281" s="254"/>
      <c r="F281" s="254"/>
      <c r="G281" s="254"/>
      <c r="H281" s="254"/>
      <c r="I281" s="254"/>
      <c r="J281" s="254"/>
      <c r="K281" s="254"/>
      <c r="L281" s="254"/>
      <c r="M281" s="254"/>
    </row>
    <row r="282" spans="1:13">
      <c r="B282" s="651" t="s">
        <v>10</v>
      </c>
      <c r="C282" s="135">
        <v>2016</v>
      </c>
      <c r="D282" s="128">
        <v>2017</v>
      </c>
      <c r="E282" s="128">
        <v>2018</v>
      </c>
      <c r="F282" s="128">
        <v>2019</v>
      </c>
      <c r="G282" s="128">
        <v>2020</v>
      </c>
      <c r="H282" s="128">
        <v>2021</v>
      </c>
      <c r="I282" s="128">
        <v>2022</v>
      </c>
      <c r="J282" s="128">
        <v>2023</v>
      </c>
      <c r="K282" s="128">
        <v>2024</v>
      </c>
      <c r="L282" s="128">
        <v>2025</v>
      </c>
      <c r="M282" s="128">
        <v>2026</v>
      </c>
    </row>
    <row r="283" spans="1:13">
      <c r="A283" s="659"/>
      <c r="B283" s="647" t="s">
        <v>470</v>
      </c>
      <c r="C283" s="260">
        <f t="shared" ref="C283:E283" si="185">IF(C244=0,,C321*10^6/C244)</f>
        <v>10.982080179171732</v>
      </c>
      <c r="D283" s="260">
        <f t="shared" si="185"/>
        <v>9.4154445837284086</v>
      </c>
      <c r="E283" s="260">
        <f t="shared" si="185"/>
        <v>8.2405476520203695</v>
      </c>
      <c r="F283" s="260"/>
      <c r="G283" s="260"/>
      <c r="H283" s="260"/>
      <c r="I283" s="260"/>
      <c r="J283" s="263"/>
      <c r="K283" s="263"/>
      <c r="L283" s="263"/>
      <c r="M283" s="263"/>
    </row>
    <row r="284" spans="1:13">
      <c r="A284" s="659"/>
      <c r="B284" s="647" t="s">
        <v>471</v>
      </c>
      <c r="C284" s="260">
        <f t="shared" ref="C284:E284" si="186">IF(C245=0,,C322*10^6/C245)</f>
        <v>27.999209068459479</v>
      </c>
      <c r="D284" s="260">
        <f t="shared" si="186"/>
        <v>22.224557756013187</v>
      </c>
      <c r="E284" s="260">
        <f t="shared" si="186"/>
        <v>18.856257940824523</v>
      </c>
      <c r="F284" s="260"/>
      <c r="G284" s="260"/>
      <c r="H284" s="260"/>
      <c r="I284" s="260"/>
      <c r="J284" s="263"/>
      <c r="K284" s="263"/>
      <c r="L284" s="263"/>
      <c r="M284" s="263"/>
    </row>
    <row r="285" spans="1:13">
      <c r="A285" s="659"/>
      <c r="B285" s="647" t="s">
        <v>472</v>
      </c>
      <c r="C285" s="260">
        <f t="shared" ref="C285:E285" si="187">IF(C246=0,,C323*10^6/C246)</f>
        <v>270.07935447645605</v>
      </c>
      <c r="D285" s="260">
        <f t="shared" si="187"/>
        <v>161.80484135984955</v>
      </c>
      <c r="E285" s="260">
        <f t="shared" si="187"/>
        <v>99.17526055811642</v>
      </c>
      <c r="F285" s="260"/>
      <c r="G285" s="260"/>
      <c r="H285" s="260"/>
      <c r="I285" s="260"/>
      <c r="J285" s="263"/>
      <c r="K285" s="263"/>
      <c r="L285" s="263"/>
      <c r="M285" s="263"/>
    </row>
    <row r="286" spans="1:13">
      <c r="A286" s="659"/>
      <c r="B286" s="647" t="s">
        <v>473</v>
      </c>
      <c r="C286" s="260">
        <f t="shared" ref="C286:E286" si="188">IF(C247=0,,C324*10^6/C247)</f>
        <v>230.50131104138549</v>
      </c>
      <c r="D286" s="260">
        <f t="shared" si="188"/>
        <v>217.08208497361207</v>
      </c>
      <c r="E286" s="260">
        <f t="shared" si="188"/>
        <v>194.29794498869654</v>
      </c>
      <c r="F286" s="260"/>
      <c r="G286" s="260"/>
      <c r="H286" s="260"/>
      <c r="I286" s="260"/>
      <c r="J286" s="263"/>
      <c r="K286" s="263"/>
      <c r="L286" s="263"/>
      <c r="M286" s="263"/>
    </row>
    <row r="287" spans="1:13">
      <c r="A287" s="659"/>
      <c r="B287" s="647" t="s">
        <v>474</v>
      </c>
      <c r="C287" s="260">
        <f t="shared" ref="C287:E287" si="189">IF(C248=0,,C325*10^6/C248)</f>
        <v>468.26919738704817</v>
      </c>
      <c r="D287" s="260">
        <f t="shared" si="189"/>
        <v>435.43992451275949</v>
      </c>
      <c r="E287" s="260">
        <f t="shared" si="189"/>
        <v>435.5851494118823</v>
      </c>
      <c r="F287" s="260"/>
      <c r="G287" s="260"/>
      <c r="H287" s="260"/>
      <c r="I287" s="260"/>
      <c r="J287" s="263"/>
      <c r="K287" s="263"/>
      <c r="L287" s="263"/>
      <c r="M287" s="263"/>
    </row>
    <row r="288" spans="1:13">
      <c r="A288" s="659"/>
      <c r="B288" s="657" t="s">
        <v>475</v>
      </c>
      <c r="C288" s="260">
        <f t="shared" ref="C288:E288" si="190">IF(C249=0,,C326*10^6/C249)</f>
        <v>0</v>
      </c>
      <c r="D288" s="260">
        <f t="shared" si="190"/>
        <v>0</v>
      </c>
      <c r="E288" s="260">
        <f t="shared" si="190"/>
        <v>0</v>
      </c>
      <c r="F288" s="260"/>
      <c r="G288" s="260"/>
      <c r="H288" s="260"/>
      <c r="I288" s="260"/>
      <c r="J288" s="263"/>
      <c r="K288" s="263"/>
      <c r="L288" s="263"/>
      <c r="M288" s="263"/>
    </row>
    <row r="289" spans="1:13">
      <c r="A289" s="659"/>
      <c r="B289" s="655" t="s">
        <v>476</v>
      </c>
      <c r="C289" s="260">
        <f t="shared" ref="C289:E289" si="191">IF(C250=0,,C327*10^6/C250)</f>
        <v>0</v>
      </c>
      <c r="D289" s="260">
        <f t="shared" si="191"/>
        <v>0</v>
      </c>
      <c r="E289" s="260">
        <f t="shared" si="191"/>
        <v>141.56325829976674</v>
      </c>
      <c r="F289" s="260"/>
      <c r="G289" s="260"/>
      <c r="H289" s="260"/>
      <c r="I289" s="260"/>
      <c r="J289" s="263"/>
      <c r="K289" s="263"/>
      <c r="L289" s="263"/>
      <c r="M289" s="263"/>
    </row>
    <row r="290" spans="1:13">
      <c r="A290" s="659"/>
      <c r="B290" s="655" t="s">
        <v>477</v>
      </c>
      <c r="C290" s="260">
        <f t="shared" ref="C290:E290" si="192">IF(C251=0,,C328*10^6/C251)</f>
        <v>0</v>
      </c>
      <c r="D290" s="260">
        <f t="shared" si="192"/>
        <v>0</v>
      </c>
      <c r="E290" s="260">
        <f t="shared" si="192"/>
        <v>0</v>
      </c>
      <c r="F290" s="260"/>
      <c r="G290" s="260"/>
      <c r="H290" s="260"/>
      <c r="I290" s="260"/>
      <c r="J290" s="263"/>
      <c r="K290" s="263"/>
      <c r="L290" s="263"/>
      <c r="M290" s="263"/>
    </row>
    <row r="291" spans="1:13">
      <c r="A291" s="659"/>
      <c r="B291" s="655" t="s">
        <v>478</v>
      </c>
      <c r="C291" s="260">
        <f t="shared" ref="C291:E291" si="193">IF(C252=0,,C329*10^6/C252)</f>
        <v>0</v>
      </c>
      <c r="D291" s="260">
        <f t="shared" si="193"/>
        <v>0</v>
      </c>
      <c r="E291" s="260">
        <f t="shared" si="193"/>
        <v>0</v>
      </c>
      <c r="F291" s="260"/>
      <c r="G291" s="260"/>
      <c r="H291" s="260"/>
      <c r="I291" s="260"/>
      <c r="J291" s="263"/>
      <c r="K291" s="263"/>
      <c r="L291" s="263"/>
      <c r="M291" s="263"/>
    </row>
    <row r="292" spans="1:13">
      <c r="A292" s="659"/>
      <c r="B292" s="655" t="s">
        <v>479</v>
      </c>
      <c r="C292" s="260">
        <f t="shared" ref="C292:E292" si="194">IF(C253=0,,C330*10^6/C253)</f>
        <v>0</v>
      </c>
      <c r="D292" s="260">
        <f t="shared" si="194"/>
        <v>500</v>
      </c>
      <c r="E292" s="260">
        <f t="shared" si="194"/>
        <v>632.98368432793882</v>
      </c>
      <c r="F292" s="260"/>
      <c r="G292" s="260"/>
      <c r="H292" s="260"/>
      <c r="I292" s="260"/>
      <c r="J292" s="263"/>
      <c r="K292" s="263"/>
      <c r="L292" s="263"/>
      <c r="M292" s="263"/>
    </row>
    <row r="293" spans="1:13">
      <c r="A293" s="659"/>
      <c r="B293" s="655" t="s">
        <v>480</v>
      </c>
      <c r="C293" s="260">
        <f t="shared" ref="C293:E293" si="195">IF(C254=0,,C331*10^6/C254)</f>
        <v>8992.3604525403425</v>
      </c>
      <c r="D293" s="260">
        <f t="shared" si="195"/>
        <v>6054.7217098540141</v>
      </c>
      <c r="E293" s="260">
        <f t="shared" si="195"/>
        <v>3845.7503178914726</v>
      </c>
      <c r="F293" s="260"/>
      <c r="G293" s="260"/>
      <c r="H293" s="260"/>
      <c r="I293" s="260"/>
      <c r="J293" s="263"/>
      <c r="K293" s="263"/>
      <c r="L293" s="263"/>
      <c r="M293" s="263"/>
    </row>
    <row r="294" spans="1:13">
      <c r="B294" s="655" t="s">
        <v>450</v>
      </c>
      <c r="C294" s="260">
        <f t="shared" ref="C294:E294" si="196">IF(C255=0,,C332*10^6/C255)</f>
        <v>0</v>
      </c>
      <c r="D294" s="260">
        <f t="shared" si="196"/>
        <v>0</v>
      </c>
      <c r="E294" s="260">
        <f t="shared" si="196"/>
        <v>0</v>
      </c>
      <c r="F294" s="260"/>
      <c r="G294" s="260"/>
      <c r="H294" s="260"/>
      <c r="I294" s="260"/>
      <c r="J294" s="263"/>
      <c r="K294" s="263"/>
      <c r="L294" s="263"/>
      <c r="M294" s="263"/>
    </row>
    <row r="295" spans="1:13">
      <c r="B295" s="655" t="s">
        <v>451</v>
      </c>
      <c r="C295" s="260">
        <f t="shared" ref="C295:E295" si="197">IF(C256=0,,C333*10^6/C256)</f>
        <v>0</v>
      </c>
      <c r="D295" s="260">
        <f t="shared" si="197"/>
        <v>0</v>
      </c>
      <c r="E295" s="260">
        <f t="shared" si="197"/>
        <v>0</v>
      </c>
      <c r="F295" s="260"/>
      <c r="G295" s="260"/>
      <c r="H295" s="260"/>
      <c r="I295" s="260"/>
      <c r="J295" s="263"/>
      <c r="K295" s="263"/>
      <c r="L295" s="263"/>
      <c r="M295" s="263"/>
    </row>
    <row r="296" spans="1:13">
      <c r="B296" s="655" t="s">
        <v>452</v>
      </c>
      <c r="C296" s="260">
        <f t="shared" ref="C296:E296" si="198">IF(C257=0,,C334*10^6/C257)</f>
        <v>0</v>
      </c>
      <c r="D296" s="260">
        <f t="shared" si="198"/>
        <v>0</v>
      </c>
      <c r="E296" s="260">
        <f t="shared" si="198"/>
        <v>0</v>
      </c>
      <c r="F296" s="260"/>
      <c r="G296" s="260"/>
      <c r="H296" s="260"/>
      <c r="I296" s="260"/>
      <c r="J296" s="263"/>
      <c r="K296" s="263"/>
      <c r="L296" s="263"/>
      <c r="M296" s="263"/>
    </row>
    <row r="297" spans="1:13">
      <c r="B297" s="655" t="s">
        <v>453</v>
      </c>
      <c r="C297" s="260">
        <f t="shared" ref="C297:E297" si="199">IF(C258=0,,C335*10^6/C258)</f>
        <v>0</v>
      </c>
      <c r="D297" s="260">
        <f t="shared" si="199"/>
        <v>0</v>
      </c>
      <c r="E297" s="260">
        <f t="shared" si="199"/>
        <v>0</v>
      </c>
      <c r="F297" s="260"/>
      <c r="G297" s="260"/>
      <c r="H297" s="260"/>
      <c r="I297" s="260"/>
      <c r="J297" s="263"/>
      <c r="K297" s="263"/>
      <c r="L297" s="263"/>
      <c r="M297" s="263"/>
    </row>
    <row r="298" spans="1:13">
      <c r="B298" s="655" t="s">
        <v>454</v>
      </c>
      <c r="C298" s="260">
        <f t="shared" ref="C298:E298" si="200">IF(C259=0,,C336*10^6/C259)</f>
        <v>0</v>
      </c>
      <c r="D298" s="260">
        <f t="shared" si="200"/>
        <v>0</v>
      </c>
      <c r="E298" s="260">
        <f t="shared" si="200"/>
        <v>0</v>
      </c>
      <c r="F298" s="260"/>
      <c r="G298" s="260"/>
      <c r="H298" s="260"/>
      <c r="I298" s="260"/>
      <c r="J298" s="263"/>
      <c r="K298" s="263"/>
      <c r="L298" s="263"/>
      <c r="M298" s="263"/>
    </row>
    <row r="299" spans="1:13">
      <c r="B299" s="655" t="s">
        <v>455</v>
      </c>
      <c r="C299" s="260">
        <f t="shared" ref="C299:E299" si="201">IF(C260=0,,C337*10^6/C260)</f>
        <v>0</v>
      </c>
      <c r="D299" s="260">
        <f t="shared" si="201"/>
        <v>0</v>
      </c>
      <c r="E299" s="260">
        <f t="shared" si="201"/>
        <v>0</v>
      </c>
      <c r="F299" s="260"/>
      <c r="G299" s="260"/>
      <c r="H299" s="260"/>
      <c r="I299" s="260"/>
      <c r="J299" s="263"/>
      <c r="K299" s="263"/>
      <c r="L299" s="263"/>
      <c r="M299" s="263"/>
    </row>
    <row r="300" spans="1:13">
      <c r="B300" s="655" t="s">
        <v>456</v>
      </c>
      <c r="C300" s="260">
        <f t="shared" ref="C300:E300" si="202">IF(C261=0,,C338*10^6/C261)</f>
        <v>0</v>
      </c>
      <c r="D300" s="260">
        <f t="shared" si="202"/>
        <v>0</v>
      </c>
      <c r="E300" s="260">
        <f t="shared" si="202"/>
        <v>0</v>
      </c>
      <c r="F300" s="260"/>
      <c r="G300" s="260"/>
      <c r="H300" s="260"/>
      <c r="I300" s="260"/>
      <c r="J300" s="263"/>
      <c r="K300" s="263"/>
      <c r="L300" s="263"/>
      <c r="M300" s="263"/>
    </row>
    <row r="301" spans="1:13">
      <c r="B301" s="655" t="s">
        <v>457</v>
      </c>
      <c r="C301" s="260">
        <f t="shared" ref="C301:E301" si="203">IF(C262=0,,C339*10^6/C262)</f>
        <v>0</v>
      </c>
      <c r="D301" s="260">
        <f t="shared" si="203"/>
        <v>0</v>
      </c>
      <c r="E301" s="260">
        <f t="shared" si="203"/>
        <v>0</v>
      </c>
      <c r="F301" s="260"/>
      <c r="G301" s="260"/>
      <c r="H301" s="260"/>
      <c r="I301" s="260"/>
      <c r="J301" s="263"/>
      <c r="K301" s="263"/>
      <c r="L301" s="263"/>
      <c r="M301" s="263"/>
    </row>
    <row r="302" spans="1:13">
      <c r="B302" s="655" t="s">
        <v>458</v>
      </c>
      <c r="C302" s="260">
        <f t="shared" ref="C302:E302" si="204">IF(C263=0,,C340*10^6/C263)</f>
        <v>0</v>
      </c>
      <c r="D302" s="260">
        <f t="shared" si="204"/>
        <v>0</v>
      </c>
      <c r="E302" s="260">
        <f t="shared" si="204"/>
        <v>0</v>
      </c>
      <c r="F302" s="260"/>
      <c r="G302" s="260"/>
      <c r="H302" s="260"/>
      <c r="I302" s="260"/>
      <c r="J302" s="263"/>
      <c r="K302" s="263"/>
      <c r="L302" s="263"/>
      <c r="M302" s="263"/>
    </row>
    <row r="303" spans="1:13">
      <c r="B303" s="655" t="s">
        <v>459</v>
      </c>
      <c r="C303" s="260">
        <f t="shared" ref="C303:E303" si="205">IF(C264=0,,C341*10^6/C264)</f>
        <v>0</v>
      </c>
      <c r="D303" s="260">
        <f t="shared" si="205"/>
        <v>0</v>
      </c>
      <c r="E303" s="260">
        <f t="shared" si="205"/>
        <v>0</v>
      </c>
      <c r="F303" s="260"/>
      <c r="G303" s="260"/>
      <c r="H303" s="260"/>
      <c r="I303" s="260"/>
      <c r="J303" s="263"/>
      <c r="K303" s="263"/>
      <c r="L303" s="263"/>
      <c r="M303" s="263"/>
    </row>
    <row r="304" spans="1:13">
      <c r="B304" s="655" t="s">
        <v>460</v>
      </c>
      <c r="C304" s="260">
        <f t="shared" ref="C304:E304" si="206">IF(C265=0,,C342*10^6/C265)</f>
        <v>0</v>
      </c>
      <c r="D304" s="260">
        <f t="shared" si="206"/>
        <v>0</v>
      </c>
      <c r="E304" s="260">
        <f t="shared" si="206"/>
        <v>0</v>
      </c>
      <c r="F304" s="260"/>
      <c r="G304" s="260"/>
      <c r="H304" s="260"/>
      <c r="I304" s="260"/>
      <c r="J304" s="263"/>
      <c r="K304" s="263"/>
      <c r="L304" s="263"/>
      <c r="M304" s="263"/>
    </row>
    <row r="305" spans="1:13">
      <c r="B305" s="655" t="s">
        <v>461</v>
      </c>
      <c r="C305" s="260">
        <f t="shared" ref="C305:E305" si="207">IF(C266=0,,C343*10^6/C266)</f>
        <v>0</v>
      </c>
      <c r="D305" s="260">
        <f t="shared" si="207"/>
        <v>0</v>
      </c>
      <c r="E305" s="260">
        <f t="shared" si="207"/>
        <v>0</v>
      </c>
      <c r="F305" s="260"/>
      <c r="G305" s="260"/>
      <c r="H305" s="260"/>
      <c r="I305" s="260"/>
      <c r="J305" s="263"/>
      <c r="K305" s="263"/>
      <c r="L305" s="263"/>
      <c r="M305" s="263"/>
    </row>
    <row r="306" spans="1:13">
      <c r="B306" s="655" t="s">
        <v>462</v>
      </c>
      <c r="C306" s="260">
        <f t="shared" ref="C306:E306" si="208">IF(C267=0,,C344*10^6/C267)</f>
        <v>0</v>
      </c>
      <c r="D306" s="260">
        <f t="shared" si="208"/>
        <v>0</v>
      </c>
      <c r="E306" s="260">
        <f t="shared" si="208"/>
        <v>0</v>
      </c>
      <c r="F306" s="260"/>
      <c r="G306" s="260"/>
      <c r="H306" s="260"/>
      <c r="I306" s="260"/>
      <c r="J306" s="263"/>
      <c r="K306" s="263"/>
      <c r="L306" s="263"/>
      <c r="M306" s="263"/>
    </row>
    <row r="307" spans="1:13">
      <c r="B307" s="655" t="s">
        <v>463</v>
      </c>
      <c r="C307" s="260">
        <f t="shared" ref="C307:E307" si="209">IF(C268=0,,C345*10^6/C268)</f>
        <v>0</v>
      </c>
      <c r="D307" s="260">
        <f t="shared" si="209"/>
        <v>0</v>
      </c>
      <c r="E307" s="260">
        <f t="shared" si="209"/>
        <v>0</v>
      </c>
      <c r="F307" s="260"/>
      <c r="G307" s="260"/>
      <c r="H307" s="260"/>
      <c r="I307" s="260"/>
      <c r="J307" s="263"/>
      <c r="K307" s="263"/>
      <c r="L307" s="263"/>
      <c r="M307" s="263"/>
    </row>
    <row r="308" spans="1:13">
      <c r="B308" s="655" t="s">
        <v>521</v>
      </c>
      <c r="C308" s="260">
        <f t="shared" ref="C308:E308" si="210">IF(C269=0,,C346*10^6/C269)</f>
        <v>0</v>
      </c>
      <c r="D308" s="260">
        <f t="shared" si="210"/>
        <v>0</v>
      </c>
      <c r="E308" s="260">
        <f t="shared" si="210"/>
        <v>0</v>
      </c>
      <c r="F308" s="260"/>
      <c r="G308" s="260"/>
      <c r="H308" s="260"/>
      <c r="I308" s="260"/>
      <c r="J308" s="263"/>
      <c r="K308" s="263"/>
      <c r="L308" s="263"/>
      <c r="M308" s="263"/>
    </row>
    <row r="309" spans="1:13">
      <c r="B309" s="655" t="s">
        <v>518</v>
      </c>
      <c r="C309" s="260">
        <f t="shared" ref="C309:E309" si="211">IF(C270=0,,C347*10^6/C270)</f>
        <v>0</v>
      </c>
      <c r="D309" s="260">
        <f t="shared" si="211"/>
        <v>0</v>
      </c>
      <c r="E309" s="260">
        <f t="shared" si="211"/>
        <v>0</v>
      </c>
      <c r="F309" s="260"/>
      <c r="G309" s="260"/>
      <c r="H309" s="260"/>
      <c r="I309" s="260"/>
      <c r="J309" s="263"/>
      <c r="K309" s="263"/>
      <c r="L309" s="263"/>
      <c r="M309" s="263"/>
    </row>
    <row r="310" spans="1:13">
      <c r="B310" s="655" t="s">
        <v>519</v>
      </c>
      <c r="C310" s="260">
        <f t="shared" ref="C310:E310" si="212">IF(C271=0,,C348*10^6/C271)</f>
        <v>0</v>
      </c>
      <c r="D310" s="260">
        <f t="shared" si="212"/>
        <v>0</v>
      </c>
      <c r="E310" s="260">
        <f t="shared" si="212"/>
        <v>0</v>
      </c>
      <c r="F310" s="260"/>
      <c r="G310" s="260"/>
      <c r="H310" s="260"/>
      <c r="I310" s="260"/>
      <c r="J310" s="263"/>
      <c r="K310" s="263"/>
      <c r="L310" s="263"/>
      <c r="M310" s="263"/>
    </row>
    <row r="311" spans="1:13">
      <c r="B311" s="655" t="s">
        <v>520</v>
      </c>
      <c r="C311" s="260">
        <f t="shared" ref="C311:E311" si="213">IF(C272=0,,C349*10^6/C272)</f>
        <v>0</v>
      </c>
      <c r="D311" s="260">
        <f t="shared" si="213"/>
        <v>0</v>
      </c>
      <c r="E311" s="260">
        <f t="shared" si="213"/>
        <v>0</v>
      </c>
      <c r="F311" s="260"/>
      <c r="G311" s="260"/>
      <c r="H311" s="260"/>
      <c r="I311" s="260"/>
      <c r="J311" s="263"/>
      <c r="K311" s="263"/>
      <c r="L311" s="263"/>
      <c r="M311" s="263"/>
    </row>
    <row r="312" spans="1:13">
      <c r="B312" s="655" t="s">
        <v>464</v>
      </c>
      <c r="C312" s="260">
        <f t="shared" ref="C312:E312" si="214">IF(C273=0,,C350*10^6/C273)</f>
        <v>0</v>
      </c>
      <c r="D312" s="260">
        <f t="shared" si="214"/>
        <v>0</v>
      </c>
      <c r="E312" s="260">
        <f t="shared" si="214"/>
        <v>0</v>
      </c>
      <c r="F312" s="260"/>
      <c r="G312" s="260"/>
      <c r="H312" s="260"/>
      <c r="I312" s="260"/>
      <c r="J312" s="263"/>
      <c r="K312" s="263"/>
      <c r="L312" s="263"/>
      <c r="M312" s="263"/>
    </row>
    <row r="313" spans="1:13">
      <c r="B313" s="655" t="s">
        <v>465</v>
      </c>
      <c r="C313" s="260">
        <f t="shared" ref="C313:E313" si="215">IF(C274=0,,C351*10^6/C274)</f>
        <v>0</v>
      </c>
      <c r="D313" s="260">
        <f t="shared" si="215"/>
        <v>0</v>
      </c>
      <c r="E313" s="260">
        <f t="shared" si="215"/>
        <v>0</v>
      </c>
      <c r="F313" s="260"/>
      <c r="G313" s="260"/>
      <c r="H313" s="260"/>
      <c r="I313" s="260"/>
      <c r="J313" s="263"/>
      <c r="K313" s="263"/>
      <c r="L313" s="263"/>
      <c r="M313" s="263"/>
    </row>
    <row r="314" spans="1:13">
      <c r="B314" s="655" t="s">
        <v>466</v>
      </c>
      <c r="C314" s="260">
        <f t="shared" ref="C314:E314" si="216">IF(C275=0,,C352*10^6/C275)</f>
        <v>0</v>
      </c>
      <c r="D314" s="260">
        <f t="shared" si="216"/>
        <v>0</v>
      </c>
      <c r="E314" s="260">
        <f t="shared" si="216"/>
        <v>0</v>
      </c>
      <c r="F314" s="260"/>
      <c r="G314" s="260"/>
      <c r="H314" s="260"/>
      <c r="I314" s="260"/>
      <c r="J314" s="263"/>
      <c r="K314" s="263"/>
      <c r="L314" s="263"/>
      <c r="M314" s="263"/>
    </row>
    <row r="315" spans="1:13">
      <c r="B315" s="655" t="s">
        <v>467</v>
      </c>
      <c r="C315" s="260">
        <f t="shared" ref="C315:E315" si="217">IF(C276=0,,C353*10^6/C276)</f>
        <v>0</v>
      </c>
      <c r="D315" s="260">
        <f t="shared" si="217"/>
        <v>0</v>
      </c>
      <c r="E315" s="260">
        <f t="shared" si="217"/>
        <v>0</v>
      </c>
      <c r="F315" s="260"/>
      <c r="G315" s="260"/>
      <c r="H315" s="260"/>
      <c r="I315" s="260"/>
      <c r="J315" s="263"/>
      <c r="K315" s="263"/>
      <c r="L315" s="263"/>
      <c r="M315" s="263"/>
    </row>
    <row r="316" spans="1:13">
      <c r="B316" s="655" t="s">
        <v>468</v>
      </c>
      <c r="C316" s="260">
        <f t="shared" ref="C316:E316" si="218">IF(C277=0,,C354*10^6/C277)</f>
        <v>0</v>
      </c>
      <c r="D316" s="260">
        <f t="shared" si="218"/>
        <v>0</v>
      </c>
      <c r="E316" s="260">
        <f t="shared" si="218"/>
        <v>0</v>
      </c>
      <c r="F316" s="260"/>
      <c r="G316" s="260"/>
      <c r="H316" s="260"/>
      <c r="I316" s="260"/>
      <c r="J316" s="263"/>
      <c r="K316" s="263"/>
      <c r="L316" s="263"/>
      <c r="M316" s="263"/>
    </row>
    <row r="317" spans="1:13">
      <c r="A317" s="659"/>
      <c r="B317" s="655" t="s">
        <v>431</v>
      </c>
      <c r="C317" s="260">
        <f t="shared" ref="C317:E317" si="219">IF(C278=0,,C355*10^6/C278)</f>
        <v>0</v>
      </c>
      <c r="D317" s="260">
        <f t="shared" si="219"/>
        <v>0</v>
      </c>
      <c r="E317" s="260">
        <f t="shared" si="219"/>
        <v>0</v>
      </c>
      <c r="F317" s="260"/>
      <c r="G317" s="260"/>
      <c r="H317" s="260"/>
      <c r="I317" s="260"/>
      <c r="J317" s="263"/>
      <c r="K317" s="263"/>
      <c r="L317" s="263"/>
      <c r="M317" s="263"/>
    </row>
    <row r="318" spans="1:13">
      <c r="A318" s="659"/>
      <c r="C318" s="2"/>
      <c r="D318" s="2"/>
      <c r="E318" s="2"/>
      <c r="F318" s="2"/>
      <c r="G318" s="2"/>
      <c r="H318" s="2"/>
      <c r="I318" s="2"/>
      <c r="J318" s="2"/>
      <c r="K318" s="2"/>
      <c r="L318" s="2"/>
      <c r="M318" s="2"/>
    </row>
    <row r="319" spans="1:13" ht="15.6">
      <c r="B319" s="659" t="s">
        <v>498</v>
      </c>
      <c r="E319" s="321"/>
      <c r="J319" s="660" t="str">
        <f>B319</f>
        <v>Sales ($M) - Global-Enterprise</v>
      </c>
      <c r="M319" s="533"/>
    </row>
    <row r="320" spans="1:13">
      <c r="B320" s="656" t="s">
        <v>10</v>
      </c>
      <c r="C320" s="122">
        <v>2016</v>
      </c>
      <c r="D320" s="122">
        <v>2017</v>
      </c>
      <c r="E320" s="122">
        <v>2018</v>
      </c>
      <c r="F320" s="122">
        <v>2019</v>
      </c>
      <c r="G320" s="122">
        <v>2020</v>
      </c>
      <c r="H320" s="122">
        <v>2021</v>
      </c>
      <c r="I320" s="122">
        <v>2022</v>
      </c>
      <c r="J320" s="122">
        <v>2023</v>
      </c>
      <c r="K320" s="122">
        <v>2024</v>
      </c>
      <c r="L320" s="122">
        <v>2025</v>
      </c>
      <c r="M320" s="122">
        <v>2026</v>
      </c>
    </row>
    <row r="321" spans="1:13">
      <c r="A321" s="659"/>
      <c r="B321" s="647" t="s">
        <v>470</v>
      </c>
      <c r="C321" s="765">
        <v>119.93281509467987</v>
      </c>
      <c r="D321" s="765">
        <v>86.000510011981774</v>
      </c>
      <c r="E321" s="765">
        <v>91.625054137600003</v>
      </c>
      <c r="F321" s="765"/>
      <c r="G321" s="765"/>
      <c r="H321" s="765"/>
      <c r="I321" s="765"/>
      <c r="J321" s="765"/>
      <c r="K321" s="765"/>
      <c r="L321" s="765"/>
      <c r="M321" s="765"/>
    </row>
    <row r="322" spans="1:13">
      <c r="A322" s="659"/>
      <c r="B322" s="647" t="s">
        <v>471</v>
      </c>
      <c r="C322" s="765">
        <v>268.27115971626404</v>
      </c>
      <c r="D322" s="765">
        <v>236.71381481726269</v>
      </c>
      <c r="E322" s="765">
        <v>220.17628292632514</v>
      </c>
      <c r="F322" s="765"/>
      <c r="G322" s="765"/>
      <c r="H322" s="765"/>
      <c r="I322" s="765"/>
      <c r="J322" s="765"/>
      <c r="K322" s="765"/>
      <c r="L322" s="765"/>
      <c r="M322" s="765"/>
    </row>
    <row r="323" spans="1:13">
      <c r="A323" s="659"/>
      <c r="B323" s="647" t="s">
        <v>472</v>
      </c>
      <c r="C323" s="765">
        <v>2.7898117000000004</v>
      </c>
      <c r="D323" s="765">
        <v>17.489226414839962</v>
      </c>
      <c r="E323" s="765">
        <v>35.571617158000016</v>
      </c>
      <c r="F323" s="765"/>
      <c r="G323" s="765"/>
      <c r="H323" s="765"/>
      <c r="I323" s="765"/>
      <c r="J323" s="765"/>
      <c r="K323" s="765"/>
      <c r="L323" s="765"/>
      <c r="M323" s="765"/>
    </row>
    <row r="324" spans="1:13">
      <c r="A324" s="659"/>
      <c r="B324" s="647" t="s">
        <v>473</v>
      </c>
      <c r="C324" s="765">
        <v>162.6911445518889</v>
      </c>
      <c r="D324" s="765">
        <v>190.28410478733406</v>
      </c>
      <c r="E324" s="765">
        <v>143.68287371897037</v>
      </c>
      <c r="F324" s="765"/>
      <c r="G324" s="765"/>
      <c r="H324" s="765"/>
      <c r="I324" s="765"/>
      <c r="J324" s="765"/>
      <c r="K324" s="765"/>
      <c r="L324" s="765"/>
      <c r="M324" s="765"/>
    </row>
    <row r="325" spans="1:13">
      <c r="A325" s="659"/>
      <c r="B325" s="647" t="s">
        <v>474</v>
      </c>
      <c r="C325" s="765">
        <v>31.67770879943772</v>
      </c>
      <c r="D325" s="765">
        <v>38.186444125652827</v>
      </c>
      <c r="E325" s="765">
        <v>25.577368315999983</v>
      </c>
      <c r="F325" s="765"/>
      <c r="G325" s="765"/>
      <c r="H325" s="765"/>
      <c r="I325" s="765"/>
      <c r="J325" s="765"/>
      <c r="K325" s="765"/>
      <c r="L325" s="765"/>
      <c r="M325" s="765"/>
    </row>
    <row r="326" spans="1:13">
      <c r="A326" s="659"/>
      <c r="B326" s="657" t="s">
        <v>475</v>
      </c>
      <c r="C326" s="765">
        <v>0</v>
      </c>
      <c r="D326" s="765">
        <v>0</v>
      </c>
      <c r="E326" s="765">
        <v>0</v>
      </c>
      <c r="F326" s="765"/>
      <c r="G326" s="765"/>
      <c r="H326" s="765"/>
      <c r="I326" s="765"/>
      <c r="J326" s="765"/>
      <c r="K326" s="765"/>
      <c r="L326" s="765"/>
      <c r="M326" s="765"/>
    </row>
    <row r="327" spans="1:13">
      <c r="A327" s="659"/>
      <c r="B327" s="655" t="s">
        <v>476</v>
      </c>
      <c r="C327" s="765">
        <v>0</v>
      </c>
      <c r="D327" s="765">
        <v>0</v>
      </c>
      <c r="E327" s="765">
        <v>43.072795749351513</v>
      </c>
      <c r="F327" s="765"/>
      <c r="G327" s="765"/>
      <c r="H327" s="765"/>
      <c r="I327" s="765"/>
      <c r="J327" s="765"/>
      <c r="K327" s="765"/>
      <c r="L327" s="765"/>
      <c r="M327" s="765"/>
    </row>
    <row r="328" spans="1:13">
      <c r="A328" s="659"/>
      <c r="B328" s="655" t="s">
        <v>477</v>
      </c>
      <c r="C328" s="765">
        <v>0</v>
      </c>
      <c r="D328" s="765">
        <v>0</v>
      </c>
      <c r="E328" s="765">
        <v>0</v>
      </c>
      <c r="F328" s="765"/>
      <c r="G328" s="765"/>
      <c r="H328" s="765"/>
      <c r="I328" s="765"/>
      <c r="J328" s="765"/>
      <c r="K328" s="765"/>
      <c r="L328" s="765"/>
      <c r="M328" s="765"/>
    </row>
    <row r="329" spans="1:13">
      <c r="A329" s="659"/>
      <c r="B329" s="655" t="s">
        <v>478</v>
      </c>
      <c r="C329" s="765">
        <v>0</v>
      </c>
      <c r="D329" s="765">
        <v>0</v>
      </c>
      <c r="E329" s="765">
        <v>0</v>
      </c>
      <c r="F329" s="765"/>
      <c r="G329" s="765"/>
      <c r="H329" s="765"/>
      <c r="I329" s="765"/>
      <c r="J329" s="765"/>
      <c r="K329" s="765"/>
      <c r="L329" s="765"/>
      <c r="M329" s="765"/>
    </row>
    <row r="330" spans="1:13">
      <c r="A330" s="659"/>
      <c r="B330" s="655" t="s">
        <v>479</v>
      </c>
      <c r="C330" s="765">
        <v>0</v>
      </c>
      <c r="D330" s="765">
        <v>2.2499999999999996</v>
      </c>
      <c r="E330" s="765">
        <v>20.188733492415093</v>
      </c>
      <c r="F330" s="765"/>
      <c r="G330" s="765"/>
      <c r="H330" s="765"/>
      <c r="I330" s="765"/>
      <c r="J330" s="765"/>
      <c r="K330" s="765"/>
      <c r="L330" s="765"/>
      <c r="M330" s="765"/>
    </row>
    <row r="331" spans="1:13">
      <c r="A331" s="659"/>
      <c r="B331" s="655" t="s">
        <v>480</v>
      </c>
      <c r="C331" s="765">
        <v>13.409407906828156</v>
      </c>
      <c r="D331" s="765">
        <v>12.438820280724084</v>
      </c>
      <c r="E331" s="765">
        <v>7.7684156421407735</v>
      </c>
      <c r="F331" s="765"/>
      <c r="G331" s="765"/>
      <c r="H331" s="765"/>
      <c r="I331" s="765"/>
      <c r="J331" s="765"/>
      <c r="K331" s="765"/>
      <c r="L331" s="765"/>
      <c r="M331" s="765"/>
    </row>
    <row r="332" spans="1:13">
      <c r="B332" s="655" t="s">
        <v>450</v>
      </c>
      <c r="C332" s="765">
        <v>0</v>
      </c>
      <c r="D332" s="765">
        <v>0</v>
      </c>
      <c r="E332" s="765">
        <v>0</v>
      </c>
      <c r="F332" s="765"/>
      <c r="G332" s="765"/>
      <c r="H332" s="765"/>
      <c r="I332" s="765"/>
      <c r="J332" s="765"/>
      <c r="K332" s="765"/>
      <c r="L332" s="765"/>
      <c r="M332" s="765"/>
    </row>
    <row r="333" spans="1:13">
      <c r="B333" s="655" t="s">
        <v>451</v>
      </c>
      <c r="C333" s="765">
        <v>0</v>
      </c>
      <c r="D333" s="765">
        <v>0</v>
      </c>
      <c r="E333" s="765">
        <v>0</v>
      </c>
      <c r="F333" s="765"/>
      <c r="G333" s="765"/>
      <c r="H333" s="765"/>
      <c r="I333" s="765"/>
      <c r="J333" s="765"/>
      <c r="K333" s="765"/>
      <c r="L333" s="765"/>
      <c r="M333" s="765"/>
    </row>
    <row r="334" spans="1:13">
      <c r="B334" s="655" t="s">
        <v>452</v>
      </c>
      <c r="C334" s="765">
        <v>0</v>
      </c>
      <c r="D334" s="765">
        <v>0</v>
      </c>
      <c r="E334" s="765">
        <v>0</v>
      </c>
      <c r="F334" s="765"/>
      <c r="G334" s="765"/>
      <c r="H334" s="765"/>
      <c r="I334" s="765"/>
      <c r="J334" s="765"/>
      <c r="K334" s="765"/>
      <c r="L334" s="765"/>
      <c r="M334" s="765"/>
    </row>
    <row r="335" spans="1:13">
      <c r="B335" s="655" t="s">
        <v>453</v>
      </c>
      <c r="C335" s="765">
        <v>0</v>
      </c>
      <c r="D335" s="765">
        <v>0</v>
      </c>
      <c r="E335" s="765">
        <v>0</v>
      </c>
      <c r="F335" s="765"/>
      <c r="G335" s="765"/>
      <c r="H335" s="765"/>
      <c r="I335" s="765"/>
      <c r="J335" s="765"/>
      <c r="K335" s="765"/>
      <c r="L335" s="765"/>
      <c r="M335" s="765"/>
    </row>
    <row r="336" spans="1:13">
      <c r="B336" s="655" t="s">
        <v>454</v>
      </c>
      <c r="C336" s="765">
        <v>0</v>
      </c>
      <c r="D336" s="765">
        <v>0</v>
      </c>
      <c r="E336" s="765">
        <v>0</v>
      </c>
      <c r="F336" s="765"/>
      <c r="G336" s="765"/>
      <c r="H336" s="765"/>
      <c r="I336" s="765"/>
      <c r="J336" s="765"/>
      <c r="K336" s="765"/>
      <c r="L336" s="765"/>
      <c r="M336" s="765"/>
    </row>
    <row r="337" spans="2:13">
      <c r="B337" s="655" t="s">
        <v>455</v>
      </c>
      <c r="C337" s="765">
        <v>0</v>
      </c>
      <c r="D337" s="765">
        <v>0</v>
      </c>
      <c r="E337" s="765">
        <v>0</v>
      </c>
      <c r="F337" s="765"/>
      <c r="G337" s="765"/>
      <c r="H337" s="765"/>
      <c r="I337" s="765"/>
      <c r="J337" s="765"/>
      <c r="K337" s="765"/>
      <c r="L337" s="765"/>
      <c r="M337" s="765"/>
    </row>
    <row r="338" spans="2:13">
      <c r="B338" s="655" t="s">
        <v>456</v>
      </c>
      <c r="C338" s="765">
        <v>0</v>
      </c>
      <c r="D338" s="765">
        <v>0</v>
      </c>
      <c r="E338" s="765">
        <v>0</v>
      </c>
      <c r="F338" s="765"/>
      <c r="G338" s="765"/>
      <c r="H338" s="765"/>
      <c r="I338" s="765"/>
      <c r="J338" s="765"/>
      <c r="K338" s="765"/>
      <c r="L338" s="765"/>
      <c r="M338" s="765"/>
    </row>
    <row r="339" spans="2:13">
      <c r="B339" s="655" t="s">
        <v>457</v>
      </c>
      <c r="C339" s="765">
        <v>0</v>
      </c>
      <c r="D339" s="765">
        <v>0</v>
      </c>
      <c r="E339" s="765">
        <v>0</v>
      </c>
      <c r="F339" s="765"/>
      <c r="G339" s="765"/>
      <c r="H339" s="765"/>
      <c r="I339" s="765"/>
      <c r="J339" s="765"/>
      <c r="K339" s="765"/>
      <c r="L339" s="765"/>
      <c r="M339" s="765"/>
    </row>
    <row r="340" spans="2:13">
      <c r="B340" s="655" t="s">
        <v>458</v>
      </c>
      <c r="C340" s="765">
        <v>0</v>
      </c>
      <c r="D340" s="765">
        <v>0</v>
      </c>
      <c r="E340" s="765">
        <v>0</v>
      </c>
      <c r="F340" s="765"/>
      <c r="G340" s="765"/>
      <c r="H340" s="765"/>
      <c r="I340" s="765"/>
      <c r="J340" s="765"/>
      <c r="K340" s="765"/>
      <c r="L340" s="765"/>
      <c r="M340" s="765"/>
    </row>
    <row r="341" spans="2:13">
      <c r="B341" s="655" t="s">
        <v>459</v>
      </c>
      <c r="C341" s="765">
        <v>0</v>
      </c>
      <c r="D341" s="765">
        <v>0</v>
      </c>
      <c r="E341" s="765">
        <v>0</v>
      </c>
      <c r="F341" s="765"/>
      <c r="G341" s="765"/>
      <c r="H341" s="765"/>
      <c r="I341" s="765"/>
      <c r="J341" s="765"/>
      <c r="K341" s="765"/>
      <c r="L341" s="765"/>
      <c r="M341" s="765"/>
    </row>
    <row r="342" spans="2:13">
      <c r="B342" s="655" t="s">
        <v>460</v>
      </c>
      <c r="C342" s="765">
        <v>0</v>
      </c>
      <c r="D342" s="765">
        <v>0</v>
      </c>
      <c r="E342" s="765">
        <v>0</v>
      </c>
      <c r="F342" s="765"/>
      <c r="G342" s="765"/>
      <c r="H342" s="765"/>
      <c r="I342" s="765"/>
      <c r="J342" s="765"/>
      <c r="K342" s="765"/>
      <c r="L342" s="765"/>
      <c r="M342" s="765"/>
    </row>
    <row r="343" spans="2:13">
      <c r="B343" s="655" t="s">
        <v>461</v>
      </c>
      <c r="C343" s="765">
        <v>0</v>
      </c>
      <c r="D343" s="765">
        <v>0</v>
      </c>
      <c r="E343" s="765">
        <v>0</v>
      </c>
      <c r="F343" s="765"/>
      <c r="G343" s="765"/>
      <c r="H343" s="765"/>
      <c r="I343" s="765"/>
      <c r="J343" s="765"/>
      <c r="K343" s="765"/>
      <c r="L343" s="765"/>
      <c r="M343" s="765"/>
    </row>
    <row r="344" spans="2:13">
      <c r="B344" s="655" t="s">
        <v>462</v>
      </c>
      <c r="C344" s="765">
        <v>0</v>
      </c>
      <c r="D344" s="765">
        <v>0</v>
      </c>
      <c r="E344" s="765">
        <v>0</v>
      </c>
      <c r="F344" s="765"/>
      <c r="G344" s="765"/>
      <c r="H344" s="765"/>
      <c r="I344" s="765"/>
      <c r="J344" s="765"/>
      <c r="K344" s="765"/>
      <c r="L344" s="765"/>
      <c r="M344" s="765"/>
    </row>
    <row r="345" spans="2:13">
      <c r="B345" s="655" t="s">
        <v>463</v>
      </c>
      <c r="C345" s="765">
        <v>0</v>
      </c>
      <c r="D345" s="765">
        <v>0</v>
      </c>
      <c r="E345" s="765">
        <v>0</v>
      </c>
      <c r="F345" s="765"/>
      <c r="G345" s="765"/>
      <c r="H345" s="765"/>
      <c r="I345" s="765"/>
      <c r="J345" s="765"/>
      <c r="K345" s="765"/>
      <c r="L345" s="765"/>
      <c r="M345" s="765"/>
    </row>
    <row r="346" spans="2:13">
      <c r="B346" s="655" t="s">
        <v>521</v>
      </c>
      <c r="C346" s="765">
        <v>0</v>
      </c>
      <c r="D346" s="765">
        <v>0</v>
      </c>
      <c r="E346" s="765">
        <v>0</v>
      </c>
      <c r="F346" s="765"/>
      <c r="G346" s="765"/>
      <c r="H346" s="765"/>
      <c r="I346" s="765"/>
      <c r="J346" s="765"/>
      <c r="K346" s="765"/>
      <c r="L346" s="765"/>
      <c r="M346" s="765"/>
    </row>
    <row r="347" spans="2:13">
      <c r="B347" s="655" t="s">
        <v>518</v>
      </c>
      <c r="C347" s="765">
        <v>0</v>
      </c>
      <c r="D347" s="765">
        <v>0</v>
      </c>
      <c r="E347" s="765">
        <v>0</v>
      </c>
      <c r="F347" s="765"/>
      <c r="G347" s="765"/>
      <c r="H347" s="765"/>
      <c r="I347" s="765"/>
      <c r="J347" s="765"/>
      <c r="K347" s="765"/>
      <c r="L347" s="765"/>
      <c r="M347" s="765"/>
    </row>
    <row r="348" spans="2:13">
      <c r="B348" s="655" t="s">
        <v>519</v>
      </c>
      <c r="C348" s="765">
        <v>0</v>
      </c>
      <c r="D348" s="765">
        <v>0</v>
      </c>
      <c r="E348" s="765">
        <v>0</v>
      </c>
      <c r="F348" s="765"/>
      <c r="G348" s="765"/>
      <c r="H348" s="765"/>
      <c r="I348" s="765"/>
      <c r="J348" s="765"/>
      <c r="K348" s="765"/>
      <c r="L348" s="765"/>
      <c r="M348" s="765"/>
    </row>
    <row r="349" spans="2:13">
      <c r="B349" s="655" t="s">
        <v>520</v>
      </c>
      <c r="C349" s="765">
        <v>0</v>
      </c>
      <c r="D349" s="765">
        <v>0</v>
      </c>
      <c r="E349" s="765">
        <v>0</v>
      </c>
      <c r="F349" s="765"/>
      <c r="G349" s="765"/>
      <c r="H349" s="765"/>
      <c r="I349" s="765"/>
      <c r="J349" s="765"/>
      <c r="K349" s="765"/>
      <c r="L349" s="765"/>
      <c r="M349" s="765"/>
    </row>
    <row r="350" spans="2:13">
      <c r="B350" s="655" t="s">
        <v>464</v>
      </c>
      <c r="C350" s="765">
        <v>0</v>
      </c>
      <c r="D350" s="765">
        <v>0</v>
      </c>
      <c r="E350" s="765">
        <v>0</v>
      </c>
      <c r="F350" s="765"/>
      <c r="G350" s="765"/>
      <c r="H350" s="765"/>
      <c r="I350" s="765"/>
      <c r="J350" s="765"/>
      <c r="K350" s="765"/>
      <c r="L350" s="765"/>
      <c r="M350" s="765"/>
    </row>
    <row r="351" spans="2:13">
      <c r="B351" s="655" t="s">
        <v>465</v>
      </c>
      <c r="C351" s="765">
        <v>0</v>
      </c>
      <c r="D351" s="765">
        <v>0</v>
      </c>
      <c r="E351" s="765">
        <v>0</v>
      </c>
      <c r="F351" s="765"/>
      <c r="G351" s="765"/>
      <c r="H351" s="765"/>
      <c r="I351" s="765"/>
      <c r="J351" s="765"/>
      <c r="K351" s="765"/>
      <c r="L351" s="765"/>
      <c r="M351" s="765"/>
    </row>
    <row r="352" spans="2:13">
      <c r="B352" s="655" t="s">
        <v>466</v>
      </c>
      <c r="C352" s="765">
        <v>0</v>
      </c>
      <c r="D352" s="765">
        <v>0</v>
      </c>
      <c r="E352" s="765">
        <v>0</v>
      </c>
      <c r="F352" s="765"/>
      <c r="G352" s="765"/>
      <c r="H352" s="765"/>
      <c r="I352" s="765"/>
      <c r="J352" s="765"/>
      <c r="K352" s="765"/>
      <c r="L352" s="765"/>
      <c r="M352" s="765"/>
    </row>
    <row r="353" spans="1:13">
      <c r="B353" s="655" t="s">
        <v>467</v>
      </c>
      <c r="C353" s="765">
        <v>0</v>
      </c>
      <c r="D353" s="765">
        <v>0</v>
      </c>
      <c r="E353" s="765">
        <v>0</v>
      </c>
      <c r="F353" s="765"/>
      <c r="G353" s="765"/>
      <c r="H353" s="765"/>
      <c r="I353" s="765"/>
      <c r="J353" s="765"/>
      <c r="K353" s="765"/>
      <c r="L353" s="765"/>
      <c r="M353" s="765"/>
    </row>
    <row r="354" spans="1:13">
      <c r="B354" s="655" t="s">
        <v>468</v>
      </c>
      <c r="C354" s="765">
        <v>0</v>
      </c>
      <c r="D354" s="765">
        <v>0</v>
      </c>
      <c r="E354" s="765">
        <v>0</v>
      </c>
      <c r="F354" s="765"/>
      <c r="G354" s="765"/>
      <c r="H354" s="765"/>
      <c r="I354" s="765"/>
      <c r="J354" s="765"/>
      <c r="K354" s="765"/>
      <c r="L354" s="765"/>
      <c r="M354" s="765"/>
    </row>
    <row r="355" spans="1:13">
      <c r="A355" s="659"/>
      <c r="B355" s="655" t="s">
        <v>431</v>
      </c>
      <c r="C355" s="765">
        <v>0</v>
      </c>
      <c r="D355" s="765">
        <v>0</v>
      </c>
      <c r="E355" s="765">
        <v>0</v>
      </c>
      <c r="F355" s="765"/>
      <c r="G355" s="765"/>
      <c r="H355" s="765"/>
      <c r="I355" s="765"/>
      <c r="J355" s="765"/>
      <c r="K355" s="765"/>
      <c r="L355" s="765"/>
      <c r="M355" s="765"/>
    </row>
    <row r="356" spans="1:13">
      <c r="A356" s="659"/>
      <c r="B356" s="658" t="s">
        <v>9</v>
      </c>
      <c r="C356" s="343">
        <f>SUM(C321:C355)</f>
        <v>598.77204776909866</v>
      </c>
      <c r="D356" s="343">
        <f t="shared" ref="D356:E356" si="220">SUM(D321:D355)</f>
        <v>583.36292043779531</v>
      </c>
      <c r="E356" s="343">
        <f t="shared" si="220"/>
        <v>587.66314114080285</v>
      </c>
      <c r="F356" s="343"/>
      <c r="G356" s="343"/>
      <c r="H356" s="343"/>
      <c r="I356" s="343"/>
      <c r="J356" s="343"/>
      <c r="K356" s="343"/>
      <c r="L356" s="343"/>
      <c r="M356" s="343"/>
    </row>
    <row r="357" spans="1:13">
      <c r="C357" s="8"/>
      <c r="D357" s="8">
        <f t="shared" ref="D357:E357" si="221">IF(C356=0,"",D356/C356-1)</f>
        <v>-2.5734546875918141E-2</v>
      </c>
      <c r="E357" s="8">
        <f t="shared" si="221"/>
        <v>7.3714330348255697E-3</v>
      </c>
      <c r="F357" s="8"/>
      <c r="G357" s="8"/>
      <c r="H357" s="8"/>
      <c r="I357" s="8"/>
      <c r="J357" s="8"/>
      <c r="K357" s="8"/>
      <c r="L357" s="8"/>
      <c r="M357" s="8"/>
    </row>
    <row r="358" spans="1:13">
      <c r="C358" s="643"/>
      <c r="D358" s="643"/>
      <c r="E358" s="643"/>
      <c r="F358" s="643"/>
      <c r="G358" s="643"/>
      <c r="H358" s="643"/>
      <c r="I358" s="643"/>
      <c r="J358" s="643"/>
      <c r="K358" s="643"/>
      <c r="L358" s="643"/>
      <c r="M358" s="643"/>
    </row>
    <row r="399" spans="2:2">
      <c r="B399"/>
    </row>
    <row r="400" spans="2:2">
      <c r="B400"/>
    </row>
    <row r="401" spans="2:3">
      <c r="B401"/>
    </row>
    <row r="402" spans="2:3">
      <c r="B402"/>
    </row>
    <row r="403" spans="2:3">
      <c r="B403"/>
    </row>
    <row r="404" spans="2:3">
      <c r="B404"/>
    </row>
    <row r="405" spans="2:3">
      <c r="B405"/>
    </row>
    <row r="406" spans="2:3">
      <c r="B406"/>
    </row>
    <row r="407" spans="2:3">
      <c r="B407"/>
      <c r="C407"/>
    </row>
    <row r="408" spans="2:3">
      <c r="B408"/>
    </row>
    <row r="457" spans="6:6">
      <c r="F457" s="159">
        <f>SUM(F437:F456)</f>
        <v>0</v>
      </c>
    </row>
  </sheetData>
  <printOptions headings="1"/>
  <pageMargins left="0.7" right="0.7" top="0.75" bottom="0.75" header="0.3" footer="0.3"/>
  <pageSetup scale="10"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A1:AD212"/>
  <sheetViews>
    <sheetView showGridLines="0" zoomScale="70" zoomScaleNormal="70" zoomScalePageLayoutView="70" workbookViewId="0"/>
  </sheetViews>
  <sheetFormatPr defaultColWidth="8.44140625" defaultRowHeight="13.2"/>
  <cols>
    <col min="1" max="1" width="4.44140625" style="55" customWidth="1"/>
    <col min="2" max="2" width="13" customWidth="1"/>
    <col min="3" max="3" width="9.44140625" style="159" customWidth="1"/>
    <col min="4" max="4" width="11.44140625" style="163" customWidth="1"/>
    <col min="5" max="5" width="11.44140625" customWidth="1"/>
    <col min="6" max="7" width="11.44140625" style="16" customWidth="1"/>
    <col min="8" max="15" width="11.44140625" style="159" customWidth="1"/>
    <col min="16" max="16" width="14.77734375" customWidth="1"/>
    <col min="17" max="17" width="14" bestFit="1" customWidth="1"/>
    <col min="18" max="18" width="10.21875" customWidth="1"/>
    <col min="19" max="19" width="12.44140625" customWidth="1"/>
    <col min="20" max="20" width="8.44140625" customWidth="1"/>
    <col min="29" max="29" width="8.44140625" style="159"/>
    <col min="30" max="30" width="8.44140625" style="159" customWidth="1"/>
  </cols>
  <sheetData>
    <row r="1" spans="1:30" s="159" customFormat="1">
      <c r="A1" s="55"/>
      <c r="D1" s="163"/>
    </row>
    <row r="2" spans="1:30" s="159" customFormat="1" ht="17.399999999999999">
      <c r="A2" s="55"/>
      <c r="B2" s="75" t="str">
        <f>Introduction!B2</f>
        <v>LightCounting Optical Components Market Forecast for China</v>
      </c>
      <c r="D2" s="163"/>
    </row>
    <row r="3" spans="1:30" ht="15">
      <c r="B3" s="201" t="str">
        <f>Introduction!B3</f>
        <v>Sample template for January 2022 report</v>
      </c>
    </row>
    <row r="4" spans="1:30" s="16" customFormat="1" ht="15.6">
      <c r="A4" s="55"/>
      <c r="B4" s="203" t="s">
        <v>300</v>
      </c>
      <c r="C4" s="159"/>
      <c r="D4" s="163"/>
      <c r="H4" s="159"/>
      <c r="I4" s="159"/>
      <c r="J4" s="159"/>
      <c r="K4" s="159"/>
      <c r="L4" s="159"/>
      <c r="M4" s="159"/>
      <c r="N4" s="159"/>
      <c r="O4" s="159"/>
      <c r="AC4" s="159"/>
      <c r="AD4" s="159"/>
    </row>
    <row r="5" spans="1:30" s="159" customFormat="1">
      <c r="A5" s="55"/>
      <c r="D5" s="163"/>
    </row>
    <row r="6" spans="1:30" s="16" customFormat="1" ht="14.4">
      <c r="A6" s="55"/>
      <c r="B6" s="207" t="s">
        <v>304</v>
      </c>
      <c r="D6" s="163"/>
      <c r="E6" s="448"/>
      <c r="H6" s="159"/>
      <c r="I6" s="159"/>
      <c r="J6" s="206"/>
      <c r="K6" s="159"/>
      <c r="L6" s="45"/>
      <c r="N6" s="312" t="str">
        <f>B6</f>
        <v>Units consumed in China</v>
      </c>
      <c r="O6" s="312"/>
      <c r="P6" s="43"/>
      <c r="Q6" s="247" t="s">
        <v>204</v>
      </c>
      <c r="AB6" s="491"/>
      <c r="AC6" s="491"/>
      <c r="AD6" s="491"/>
    </row>
    <row r="7" spans="1:30" ht="17.25" customHeight="1">
      <c r="A7" s="98"/>
      <c r="B7" s="96" t="s">
        <v>10</v>
      </c>
      <c r="C7" s="96" t="s">
        <v>11</v>
      </c>
      <c r="D7" s="191" t="s">
        <v>135</v>
      </c>
      <c r="E7" s="210">
        <v>2016</v>
      </c>
      <c r="F7" s="210">
        <v>2017</v>
      </c>
      <c r="G7" s="210">
        <v>2018</v>
      </c>
      <c r="H7" s="210">
        <v>2019</v>
      </c>
      <c r="I7" s="210">
        <v>2020</v>
      </c>
      <c r="J7" s="210">
        <v>2021</v>
      </c>
      <c r="K7" s="210">
        <v>2022</v>
      </c>
      <c r="L7" s="210">
        <v>2023</v>
      </c>
      <c r="M7" s="210">
        <v>2024</v>
      </c>
      <c r="N7" s="210">
        <v>2025</v>
      </c>
      <c r="O7" s="210">
        <v>2026</v>
      </c>
      <c r="P7" s="159"/>
      <c r="Q7" s="96" t="str">
        <f t="shared" ref="Q7:Q27" si="0">B7</f>
        <v>Data Rate</v>
      </c>
      <c r="R7" s="96" t="str">
        <f t="shared" ref="R7:R27" si="1">C7</f>
        <v>Reach</v>
      </c>
      <c r="S7" s="191" t="str">
        <f t="shared" ref="S7:S27" si="2">D7</f>
        <v>Wavelengths</v>
      </c>
      <c r="T7" s="210">
        <v>2016</v>
      </c>
      <c r="U7" s="210">
        <v>2017</v>
      </c>
      <c r="V7" s="210">
        <v>2018</v>
      </c>
      <c r="W7" s="210">
        <v>2019</v>
      </c>
      <c r="X7" s="210">
        <v>2020</v>
      </c>
      <c r="Y7" s="210">
        <v>2021</v>
      </c>
      <c r="Z7" s="210">
        <v>2022</v>
      </c>
      <c r="AA7" s="210">
        <v>2023</v>
      </c>
      <c r="AB7" s="210">
        <v>2024</v>
      </c>
      <c r="AC7" s="210">
        <v>2025</v>
      </c>
      <c r="AD7" s="210">
        <v>2026</v>
      </c>
    </row>
    <row r="8" spans="1:30" ht="13.05" customHeight="1">
      <c r="A8" s="798" t="s">
        <v>356</v>
      </c>
      <c r="B8" s="234" t="s">
        <v>412</v>
      </c>
      <c r="C8" s="238" t="s">
        <v>53</v>
      </c>
      <c r="D8" s="235" t="s">
        <v>53</v>
      </c>
      <c r="E8" s="753">
        <v>6856508.8199999994</v>
      </c>
      <c r="F8" s="753">
        <v>4551141.9196715504</v>
      </c>
      <c r="G8" s="753">
        <v>3848962.9464188186</v>
      </c>
      <c r="H8" s="753"/>
      <c r="I8" s="753"/>
      <c r="J8" s="753"/>
      <c r="K8" s="753"/>
      <c r="L8" s="753"/>
      <c r="M8" s="753"/>
      <c r="N8" s="753"/>
      <c r="O8" s="753"/>
      <c r="P8" s="159"/>
      <c r="Q8" s="234" t="str">
        <f t="shared" si="0"/>
        <v>1,3,6,12 Gbps</v>
      </c>
      <c r="R8" s="238" t="str">
        <f t="shared" si="1"/>
        <v>all</v>
      </c>
      <c r="S8" s="235" t="str">
        <f t="shared" si="2"/>
        <v>all</v>
      </c>
      <c r="T8" s="360">
        <f t="shared" ref="T8:T25" si="3">IF(E8=0,"",E8/E145)</f>
        <v>0.6</v>
      </c>
      <c r="U8" s="360">
        <f t="shared" ref="U8:U25" si="4">IF(F8=0,"",F8/F145)</f>
        <v>0.55999999999999994</v>
      </c>
      <c r="V8" s="360">
        <f t="shared" ref="V8:V25" si="5">IF(G8=0,"",G8/G145)</f>
        <v>0.51999999999999991</v>
      </c>
      <c r="W8" s="360" t="str">
        <f t="shared" ref="W8:W25" si="6">IF(H8=0,"",H8/H145)</f>
        <v/>
      </c>
      <c r="X8" s="360" t="str">
        <f t="shared" ref="X8:X25" si="7">IF(I8=0,"",I8/I145)</f>
        <v/>
      </c>
      <c r="Y8" s="360" t="str">
        <f t="shared" ref="Y8:Y25" si="8">IF(J8=0,"",J8/J145)</f>
        <v/>
      </c>
      <c r="Z8" s="360" t="str">
        <f t="shared" ref="Z8:Z25" si="9">IF(K8=0,"",K8/K145)</f>
        <v/>
      </c>
      <c r="AA8" s="360" t="str">
        <f t="shared" ref="AA8:AA25" si="10">IF(L8=0,"",L8/L145)</f>
        <v/>
      </c>
      <c r="AB8" s="360" t="str">
        <f t="shared" ref="AB8:AB25" si="11">IF(M8=0,"",M8/M145)</f>
        <v/>
      </c>
      <c r="AC8" s="360" t="str">
        <f t="shared" ref="AC8:AC25" si="12">IF(N8=0,"",N8/N145)</f>
        <v/>
      </c>
      <c r="AD8" s="360" t="str">
        <f t="shared" ref="AD8:AD25" si="13">IF(O8=0,"",O8/O145)</f>
        <v/>
      </c>
    </row>
    <row r="9" spans="1:30" s="159" customFormat="1">
      <c r="A9" s="799"/>
      <c r="B9" s="234" t="s">
        <v>61</v>
      </c>
      <c r="C9" s="238" t="s">
        <v>53</v>
      </c>
      <c r="D9" s="235" t="s">
        <v>413</v>
      </c>
      <c r="E9" s="753">
        <v>4533611.8415123792</v>
      </c>
      <c r="F9" s="753">
        <v>2642648.6253008307</v>
      </c>
      <c r="G9" s="753">
        <v>6045696.4691382274</v>
      </c>
      <c r="H9" s="753"/>
      <c r="I9" s="753"/>
      <c r="J9" s="753"/>
      <c r="K9" s="753"/>
      <c r="L9" s="753"/>
      <c r="M9" s="753"/>
      <c r="N9" s="753"/>
      <c r="O9" s="753"/>
      <c r="Q9" s="234" t="str">
        <f t="shared" si="0"/>
        <v>10 Gbps</v>
      </c>
      <c r="R9" s="238" t="str">
        <f t="shared" si="1"/>
        <v>all</v>
      </c>
      <c r="S9" s="235" t="str">
        <f t="shared" si="2"/>
        <v>grey</v>
      </c>
      <c r="T9" s="360">
        <f t="shared" si="3"/>
        <v>0.6</v>
      </c>
      <c r="U9" s="360">
        <f t="shared" si="4"/>
        <v>0.55999999999999994</v>
      </c>
      <c r="V9" s="360">
        <f t="shared" si="5"/>
        <v>0.7</v>
      </c>
      <c r="W9" s="360" t="str">
        <f t="shared" si="6"/>
        <v/>
      </c>
      <c r="X9" s="360" t="str">
        <f t="shared" si="7"/>
        <v/>
      </c>
      <c r="Y9" s="360" t="str">
        <f t="shared" si="8"/>
        <v/>
      </c>
      <c r="Z9" s="360" t="str">
        <f t="shared" si="9"/>
        <v/>
      </c>
      <c r="AA9" s="360" t="str">
        <f t="shared" si="10"/>
        <v/>
      </c>
      <c r="AB9" s="360" t="str">
        <f t="shared" si="11"/>
        <v/>
      </c>
      <c r="AC9" s="360" t="str">
        <f t="shared" si="12"/>
        <v/>
      </c>
      <c r="AD9" s="360" t="str">
        <f t="shared" si="13"/>
        <v/>
      </c>
    </row>
    <row r="10" spans="1:30" s="159" customFormat="1">
      <c r="A10" s="799"/>
      <c r="B10" s="225" t="s">
        <v>414</v>
      </c>
      <c r="C10" s="238" t="s">
        <v>415</v>
      </c>
      <c r="D10" s="235" t="s">
        <v>416</v>
      </c>
      <c r="E10" s="753">
        <v>0</v>
      </c>
      <c r="F10" s="753">
        <v>0</v>
      </c>
      <c r="G10" s="753">
        <v>0</v>
      </c>
      <c r="H10" s="753"/>
      <c r="I10" s="753"/>
      <c r="J10" s="753"/>
      <c r="K10" s="753"/>
      <c r="L10" s="753"/>
      <c r="M10" s="753"/>
      <c r="N10" s="753"/>
      <c r="O10" s="753"/>
      <c r="Q10" s="225" t="str">
        <f t="shared" si="0"/>
        <v>25 Gbps</v>
      </c>
      <c r="R10" s="238" t="str">
        <f t="shared" si="1"/>
        <v>≤ 0.5 km</v>
      </c>
      <c r="S10" s="235" t="str">
        <f t="shared" si="2"/>
        <v>grey MMF</v>
      </c>
      <c r="T10" s="360" t="str">
        <f t="shared" si="3"/>
        <v/>
      </c>
      <c r="U10" s="360" t="str">
        <f t="shared" si="4"/>
        <v/>
      </c>
      <c r="V10" s="360" t="str">
        <f t="shared" si="5"/>
        <v/>
      </c>
      <c r="W10" s="360" t="str">
        <f t="shared" si="6"/>
        <v/>
      </c>
      <c r="X10" s="360" t="str">
        <f t="shared" si="7"/>
        <v/>
      </c>
      <c r="Y10" s="360" t="str">
        <f t="shared" si="8"/>
        <v/>
      </c>
      <c r="Z10" s="360" t="str">
        <f t="shared" si="9"/>
        <v/>
      </c>
      <c r="AA10" s="360" t="str">
        <f t="shared" si="10"/>
        <v/>
      </c>
      <c r="AB10" s="360" t="str">
        <f t="shared" si="11"/>
        <v/>
      </c>
      <c r="AC10" s="360" t="str">
        <f t="shared" si="12"/>
        <v/>
      </c>
      <c r="AD10" s="360" t="str">
        <f t="shared" si="13"/>
        <v/>
      </c>
    </row>
    <row r="11" spans="1:30" s="159" customFormat="1">
      <c r="A11" s="799"/>
      <c r="B11" s="225" t="s">
        <v>414</v>
      </c>
      <c r="C11" s="238" t="s">
        <v>417</v>
      </c>
      <c r="D11" s="235" t="s">
        <v>418</v>
      </c>
      <c r="E11" s="753">
        <v>0</v>
      </c>
      <c r="F11" s="753">
        <v>0</v>
      </c>
      <c r="G11" s="753">
        <v>21068.800000000003</v>
      </c>
      <c r="H11" s="753"/>
      <c r="I11" s="753"/>
      <c r="J11" s="753"/>
      <c r="K11" s="753"/>
      <c r="L11" s="753"/>
      <c r="M11" s="753"/>
      <c r="N11" s="753"/>
      <c r="O11" s="753"/>
      <c r="Q11" s="225" t="str">
        <f t="shared" si="0"/>
        <v>25 Gbps</v>
      </c>
      <c r="R11" s="238" t="str">
        <f t="shared" si="1"/>
        <v>300 m</v>
      </c>
      <c r="S11" s="235" t="str">
        <f t="shared" si="2"/>
        <v>grey SMF</v>
      </c>
      <c r="T11" s="360" t="str">
        <f t="shared" si="3"/>
        <v/>
      </c>
      <c r="U11" s="360" t="str">
        <f t="shared" si="4"/>
        <v/>
      </c>
      <c r="V11" s="360">
        <f t="shared" si="5"/>
        <v>0.80000000000000016</v>
      </c>
      <c r="W11" s="360" t="str">
        <f t="shared" si="6"/>
        <v/>
      </c>
      <c r="X11" s="360" t="str">
        <f t="shared" si="7"/>
        <v/>
      </c>
      <c r="Y11" s="360" t="str">
        <f t="shared" si="8"/>
        <v/>
      </c>
      <c r="Z11" s="360" t="str">
        <f t="shared" si="9"/>
        <v/>
      </c>
      <c r="AA11" s="360" t="str">
        <f t="shared" si="10"/>
        <v/>
      </c>
      <c r="AB11" s="360" t="str">
        <f t="shared" si="11"/>
        <v/>
      </c>
      <c r="AC11" s="360" t="str">
        <f t="shared" si="12"/>
        <v/>
      </c>
      <c r="AD11" s="360" t="str">
        <f t="shared" si="13"/>
        <v/>
      </c>
    </row>
    <row r="12" spans="1:30" ht="13.5" customHeight="1">
      <c r="A12" s="799"/>
      <c r="B12" s="160" t="s">
        <v>414</v>
      </c>
      <c r="C12" s="238" t="s">
        <v>609</v>
      </c>
      <c r="D12" s="235" t="s">
        <v>610</v>
      </c>
      <c r="E12" s="753">
        <v>0</v>
      </c>
      <c r="F12" s="753">
        <v>0</v>
      </c>
      <c r="G12" s="753">
        <v>182615.96000000002</v>
      </c>
      <c r="H12" s="753"/>
      <c r="I12" s="753"/>
      <c r="J12" s="753"/>
      <c r="K12" s="753"/>
      <c r="L12" s="753"/>
      <c r="M12" s="753"/>
      <c r="N12" s="753"/>
      <c r="O12" s="753"/>
      <c r="P12" s="159"/>
      <c r="Q12" s="160" t="str">
        <f t="shared" si="0"/>
        <v>25 Gbps</v>
      </c>
      <c r="R12" s="238" t="str">
        <f t="shared" si="1"/>
        <v>10, 20 km</v>
      </c>
      <c r="S12" s="235" t="str">
        <f t="shared" si="2"/>
        <v>duplex</v>
      </c>
      <c r="T12" s="360" t="str">
        <f t="shared" si="3"/>
        <v/>
      </c>
      <c r="U12" s="360" t="str">
        <f t="shared" si="4"/>
        <v/>
      </c>
      <c r="V12" s="360">
        <f t="shared" si="5"/>
        <v>0.8</v>
      </c>
      <c r="W12" s="360" t="str">
        <f t="shared" si="6"/>
        <v/>
      </c>
      <c r="X12" s="360" t="str">
        <f t="shared" si="7"/>
        <v/>
      </c>
      <c r="Y12" s="360" t="str">
        <f t="shared" si="8"/>
        <v/>
      </c>
      <c r="Z12" s="360" t="str">
        <f t="shared" si="9"/>
        <v/>
      </c>
      <c r="AA12" s="360" t="str">
        <f t="shared" si="10"/>
        <v/>
      </c>
      <c r="AB12" s="360" t="str">
        <f t="shared" si="11"/>
        <v/>
      </c>
      <c r="AC12" s="360" t="str">
        <f t="shared" si="12"/>
        <v/>
      </c>
      <c r="AD12" s="360" t="str">
        <f t="shared" si="13"/>
        <v/>
      </c>
    </row>
    <row r="13" spans="1:30" s="159" customFormat="1">
      <c r="A13" s="799"/>
      <c r="B13" s="226" t="s">
        <v>414</v>
      </c>
      <c r="C13" s="238" t="s">
        <v>609</v>
      </c>
      <c r="D13" s="235" t="s">
        <v>611</v>
      </c>
      <c r="E13" s="753">
        <v>0</v>
      </c>
      <c r="F13" s="753">
        <v>0</v>
      </c>
      <c r="G13" s="753">
        <v>9948.84</v>
      </c>
      <c r="H13" s="753"/>
      <c r="I13" s="753"/>
      <c r="J13" s="753"/>
      <c r="K13" s="753"/>
      <c r="L13" s="753"/>
      <c r="M13" s="753"/>
      <c r="N13" s="753"/>
      <c r="O13" s="753"/>
      <c r="Q13" s="226" t="str">
        <f t="shared" si="0"/>
        <v>25 Gbps</v>
      </c>
      <c r="R13" s="238" t="str">
        <f t="shared" si="1"/>
        <v>10, 20 km</v>
      </c>
      <c r="S13" s="235" t="str">
        <f t="shared" si="2"/>
        <v>Bi-Di</v>
      </c>
      <c r="T13" s="360" t="str">
        <f t="shared" si="3"/>
        <v/>
      </c>
      <c r="U13" s="360" t="str">
        <f t="shared" si="4"/>
        <v/>
      </c>
      <c r="V13" s="360">
        <f t="shared" si="5"/>
        <v>0.8</v>
      </c>
      <c r="W13" s="360" t="str">
        <f t="shared" si="6"/>
        <v/>
      </c>
      <c r="X13" s="360" t="str">
        <f t="shared" si="7"/>
        <v/>
      </c>
      <c r="Y13" s="360" t="str">
        <f t="shared" si="8"/>
        <v/>
      </c>
      <c r="Z13" s="360" t="str">
        <f t="shared" si="9"/>
        <v/>
      </c>
      <c r="AA13" s="360" t="str">
        <f t="shared" si="10"/>
        <v/>
      </c>
      <c r="AB13" s="360" t="str">
        <f t="shared" si="11"/>
        <v/>
      </c>
      <c r="AC13" s="360" t="str">
        <f t="shared" si="12"/>
        <v/>
      </c>
      <c r="AD13" s="360" t="str">
        <f t="shared" si="13"/>
        <v/>
      </c>
    </row>
    <row r="14" spans="1:30" s="159" customFormat="1">
      <c r="A14" s="799"/>
      <c r="B14" s="226" t="s">
        <v>419</v>
      </c>
      <c r="C14" s="238" t="s">
        <v>53</v>
      </c>
      <c r="D14" s="235" t="s">
        <v>413</v>
      </c>
      <c r="E14" s="753">
        <v>0</v>
      </c>
      <c r="F14" s="753">
        <v>0</v>
      </c>
      <c r="G14" s="753">
        <v>0</v>
      </c>
      <c r="H14" s="753"/>
      <c r="I14" s="753"/>
      <c r="J14" s="753"/>
      <c r="K14" s="753"/>
      <c r="L14" s="753"/>
      <c r="M14" s="753"/>
      <c r="N14" s="753"/>
      <c r="O14" s="753"/>
      <c r="Q14" s="226" t="str">
        <f t="shared" si="0"/>
        <v>50 Gbps</v>
      </c>
      <c r="R14" s="238" t="str">
        <f t="shared" si="1"/>
        <v>all</v>
      </c>
      <c r="S14" s="235" t="str">
        <f t="shared" si="2"/>
        <v>grey</v>
      </c>
      <c r="T14" s="360" t="str">
        <f t="shared" si="3"/>
        <v/>
      </c>
      <c r="U14" s="360" t="str">
        <f t="shared" si="4"/>
        <v/>
      </c>
      <c r="V14" s="360" t="str">
        <f t="shared" si="5"/>
        <v/>
      </c>
      <c r="W14" s="360" t="str">
        <f t="shared" si="6"/>
        <v/>
      </c>
      <c r="X14" s="360" t="str">
        <f t="shared" si="7"/>
        <v/>
      </c>
      <c r="Y14" s="360" t="str">
        <f t="shared" si="8"/>
        <v/>
      </c>
      <c r="Z14" s="360" t="str">
        <f t="shared" si="9"/>
        <v/>
      </c>
      <c r="AA14" s="360" t="str">
        <f t="shared" si="10"/>
        <v/>
      </c>
      <c r="AB14" s="360" t="str">
        <f t="shared" si="11"/>
        <v/>
      </c>
      <c r="AC14" s="360" t="str">
        <f t="shared" si="12"/>
        <v/>
      </c>
      <c r="AD14" s="360" t="str">
        <f t="shared" si="13"/>
        <v/>
      </c>
    </row>
    <row r="15" spans="1:30" s="159" customFormat="1">
      <c r="A15" s="799"/>
      <c r="B15" s="160" t="s">
        <v>20</v>
      </c>
      <c r="C15" s="160" t="s">
        <v>53</v>
      </c>
      <c r="D15" s="160" t="s">
        <v>413</v>
      </c>
      <c r="E15" s="753">
        <v>0</v>
      </c>
      <c r="F15" s="753">
        <v>0</v>
      </c>
      <c r="G15" s="753">
        <v>0</v>
      </c>
      <c r="H15" s="753"/>
      <c r="I15" s="753"/>
      <c r="J15" s="753"/>
      <c r="K15" s="753"/>
      <c r="L15" s="753"/>
      <c r="M15" s="753"/>
      <c r="N15" s="753"/>
      <c r="O15" s="753"/>
      <c r="Q15" s="226" t="str">
        <f t="shared" si="0"/>
        <v>100 Gbps</v>
      </c>
      <c r="R15" s="238" t="str">
        <f t="shared" si="1"/>
        <v>all</v>
      </c>
      <c r="S15" s="235" t="str">
        <f t="shared" si="2"/>
        <v>grey</v>
      </c>
      <c r="T15" s="360" t="str">
        <f t="shared" si="3"/>
        <v/>
      </c>
      <c r="U15" s="360" t="str">
        <f t="shared" si="4"/>
        <v/>
      </c>
      <c r="V15" s="360" t="str">
        <f t="shared" si="5"/>
        <v/>
      </c>
      <c r="W15" s="360" t="str">
        <f t="shared" si="6"/>
        <v/>
      </c>
      <c r="X15" s="360" t="str">
        <f t="shared" si="7"/>
        <v/>
      </c>
      <c r="Y15" s="360" t="str">
        <f t="shared" si="8"/>
        <v/>
      </c>
      <c r="Z15" s="360" t="str">
        <f t="shared" si="9"/>
        <v/>
      </c>
      <c r="AA15" s="360" t="str">
        <f t="shared" si="10"/>
        <v/>
      </c>
      <c r="AB15" s="360" t="str">
        <f t="shared" si="11"/>
        <v/>
      </c>
      <c r="AC15" s="360" t="str">
        <f t="shared" si="12"/>
        <v/>
      </c>
      <c r="AD15" s="360" t="str">
        <f t="shared" si="13"/>
        <v/>
      </c>
    </row>
    <row r="16" spans="1:30" s="159" customFormat="1">
      <c r="A16" s="799"/>
      <c r="B16" s="160" t="s">
        <v>61</v>
      </c>
      <c r="C16" s="160" t="s">
        <v>53</v>
      </c>
      <c r="D16" s="160" t="s">
        <v>14</v>
      </c>
      <c r="E16" s="753">
        <v>0</v>
      </c>
      <c r="F16" s="753">
        <v>0</v>
      </c>
      <c r="G16" s="753">
        <v>0</v>
      </c>
      <c r="H16" s="753"/>
      <c r="I16" s="753"/>
      <c r="J16" s="753"/>
      <c r="K16" s="753"/>
      <c r="L16" s="753"/>
      <c r="M16" s="753"/>
      <c r="N16" s="753"/>
      <c r="O16" s="753"/>
      <c r="Q16" s="226" t="str">
        <f t="shared" si="0"/>
        <v>10 Gbps</v>
      </c>
      <c r="R16" s="238" t="str">
        <f t="shared" si="1"/>
        <v>all</v>
      </c>
      <c r="S16" s="235" t="str">
        <f t="shared" si="2"/>
        <v>CWDM</v>
      </c>
      <c r="T16" s="360" t="str">
        <f t="shared" si="3"/>
        <v/>
      </c>
      <c r="U16" s="360" t="str">
        <f t="shared" si="4"/>
        <v/>
      </c>
      <c r="V16" s="360" t="str">
        <f t="shared" si="5"/>
        <v/>
      </c>
      <c r="W16" s="360" t="str">
        <f t="shared" si="6"/>
        <v/>
      </c>
      <c r="X16" s="360" t="str">
        <f t="shared" si="7"/>
        <v/>
      </c>
      <c r="Y16" s="360" t="str">
        <f t="shared" si="8"/>
        <v/>
      </c>
      <c r="Z16" s="360" t="str">
        <f t="shared" si="9"/>
        <v/>
      </c>
      <c r="AA16" s="360" t="str">
        <f t="shared" si="10"/>
        <v/>
      </c>
      <c r="AB16" s="360" t="str">
        <f t="shared" si="11"/>
        <v/>
      </c>
      <c r="AC16" s="360" t="str">
        <f t="shared" si="12"/>
        <v/>
      </c>
      <c r="AD16" s="360" t="str">
        <f t="shared" si="13"/>
        <v/>
      </c>
    </row>
    <row r="17" spans="1:30" s="159" customFormat="1">
      <c r="A17" s="799"/>
      <c r="B17" s="160" t="s">
        <v>61</v>
      </c>
      <c r="C17" s="160" t="s">
        <v>53</v>
      </c>
      <c r="D17" s="160" t="s">
        <v>21</v>
      </c>
      <c r="E17" s="753">
        <v>0</v>
      </c>
      <c r="F17" s="753">
        <v>0</v>
      </c>
      <c r="G17" s="753">
        <v>0</v>
      </c>
      <c r="H17" s="753"/>
      <c r="I17" s="753"/>
      <c r="J17" s="753"/>
      <c r="K17" s="753"/>
      <c r="L17" s="753"/>
      <c r="M17" s="753"/>
      <c r="N17" s="753"/>
      <c r="O17" s="753"/>
      <c r="Q17" s="226" t="str">
        <f t="shared" si="0"/>
        <v>10 Gbps</v>
      </c>
      <c r="R17" s="238" t="str">
        <f t="shared" si="1"/>
        <v>all</v>
      </c>
      <c r="S17" s="235" t="str">
        <f t="shared" si="2"/>
        <v>DWDM</v>
      </c>
      <c r="T17" s="360" t="str">
        <f t="shared" si="3"/>
        <v/>
      </c>
      <c r="U17" s="360" t="str">
        <f t="shared" si="4"/>
        <v/>
      </c>
      <c r="V17" s="360" t="str">
        <f t="shared" si="5"/>
        <v/>
      </c>
      <c r="W17" s="360" t="str">
        <f t="shared" si="6"/>
        <v/>
      </c>
      <c r="X17" s="360" t="str">
        <f t="shared" si="7"/>
        <v/>
      </c>
      <c r="Y17" s="360" t="str">
        <f t="shared" si="8"/>
        <v/>
      </c>
      <c r="Z17" s="360" t="str">
        <f t="shared" si="9"/>
        <v/>
      </c>
      <c r="AA17" s="360" t="str">
        <f t="shared" si="10"/>
        <v/>
      </c>
      <c r="AB17" s="360" t="str">
        <f t="shared" si="11"/>
        <v/>
      </c>
      <c r="AC17" s="360" t="str">
        <f t="shared" si="12"/>
        <v/>
      </c>
      <c r="AD17" s="360" t="str">
        <f t="shared" si="13"/>
        <v/>
      </c>
    </row>
    <row r="18" spans="1:30" s="159" customFormat="1">
      <c r="A18" s="799"/>
      <c r="B18" s="160" t="s">
        <v>414</v>
      </c>
      <c r="C18" s="160" t="s">
        <v>53</v>
      </c>
      <c r="D18" s="160" t="s">
        <v>14</v>
      </c>
      <c r="E18" s="753">
        <v>0</v>
      </c>
      <c r="F18" s="753">
        <v>0</v>
      </c>
      <c r="G18" s="753">
        <v>0</v>
      </c>
      <c r="H18" s="753"/>
      <c r="I18" s="753"/>
      <c r="J18" s="753"/>
      <c r="K18" s="753"/>
      <c r="L18" s="753"/>
      <c r="M18" s="753"/>
      <c r="N18" s="753"/>
      <c r="O18" s="753"/>
      <c r="Q18" s="226" t="str">
        <f t="shared" si="0"/>
        <v>25 Gbps</v>
      </c>
      <c r="R18" s="238" t="str">
        <f t="shared" si="1"/>
        <v>all</v>
      </c>
      <c r="S18" s="235" t="str">
        <f t="shared" si="2"/>
        <v>CWDM</v>
      </c>
      <c r="T18" s="360" t="str">
        <f t="shared" si="3"/>
        <v/>
      </c>
      <c r="U18" s="360" t="str">
        <f t="shared" si="4"/>
        <v/>
      </c>
      <c r="V18" s="360" t="str">
        <f t="shared" si="5"/>
        <v/>
      </c>
      <c r="W18" s="360" t="str">
        <f t="shared" si="6"/>
        <v/>
      </c>
      <c r="X18" s="360" t="str">
        <f t="shared" si="7"/>
        <v/>
      </c>
      <c r="Y18" s="360" t="str">
        <f t="shared" si="8"/>
        <v/>
      </c>
      <c r="Z18" s="360" t="str">
        <f t="shared" si="9"/>
        <v/>
      </c>
      <c r="AA18" s="360" t="str">
        <f t="shared" si="10"/>
        <v/>
      </c>
      <c r="AB18" s="360" t="str">
        <f t="shared" si="11"/>
        <v/>
      </c>
      <c r="AC18" s="360" t="str">
        <f t="shared" si="12"/>
        <v/>
      </c>
      <c r="AD18" s="360" t="str">
        <f t="shared" si="13"/>
        <v/>
      </c>
    </row>
    <row r="19" spans="1:30" s="159" customFormat="1">
      <c r="A19" s="799"/>
      <c r="B19" s="160" t="s">
        <v>414</v>
      </c>
      <c r="C19" s="160" t="s">
        <v>53</v>
      </c>
      <c r="D19" s="160" t="s">
        <v>21</v>
      </c>
      <c r="E19" s="753">
        <v>0</v>
      </c>
      <c r="F19" s="753">
        <v>0</v>
      </c>
      <c r="G19" s="753">
        <v>0</v>
      </c>
      <c r="H19" s="753"/>
      <c r="I19" s="753"/>
      <c r="J19" s="753"/>
      <c r="K19" s="753"/>
      <c r="L19" s="753"/>
      <c r="M19" s="753"/>
      <c r="N19" s="753"/>
      <c r="O19" s="753"/>
      <c r="Q19" s="226" t="str">
        <f t="shared" si="0"/>
        <v>25 Gbps</v>
      </c>
      <c r="R19" s="238" t="str">
        <f t="shared" si="1"/>
        <v>all</v>
      </c>
      <c r="S19" s="235" t="str">
        <f t="shared" si="2"/>
        <v>DWDM</v>
      </c>
      <c r="T19" s="360" t="str">
        <f t="shared" si="3"/>
        <v/>
      </c>
      <c r="U19" s="360" t="str">
        <f t="shared" si="4"/>
        <v/>
      </c>
      <c r="V19" s="360" t="str">
        <f t="shared" si="5"/>
        <v/>
      </c>
      <c r="W19" s="360" t="str">
        <f t="shared" si="6"/>
        <v/>
      </c>
      <c r="X19" s="360" t="str">
        <f t="shared" si="7"/>
        <v/>
      </c>
      <c r="Y19" s="360" t="str">
        <f t="shared" si="8"/>
        <v/>
      </c>
      <c r="Z19" s="360" t="str">
        <f t="shared" si="9"/>
        <v/>
      </c>
      <c r="AA19" s="360" t="str">
        <f t="shared" si="10"/>
        <v/>
      </c>
      <c r="AB19" s="360" t="str">
        <f t="shared" si="11"/>
        <v/>
      </c>
      <c r="AC19" s="360" t="str">
        <f t="shared" si="12"/>
        <v/>
      </c>
      <c r="AD19" s="360" t="str">
        <f t="shared" si="13"/>
        <v/>
      </c>
    </row>
    <row r="20" spans="1:30" s="162" customFormat="1" ht="13.8" thickBot="1">
      <c r="A20" s="800"/>
      <c r="B20" s="481" t="s">
        <v>373</v>
      </c>
      <c r="C20" s="481" t="s">
        <v>19</v>
      </c>
      <c r="D20" s="481" t="s">
        <v>19</v>
      </c>
      <c r="E20" s="549">
        <f t="shared" ref="E20:G20" si="14">SUM(E8:E19)</f>
        <v>11390120.661512379</v>
      </c>
      <c r="F20" s="549">
        <f t="shared" si="14"/>
        <v>7193790.5449723806</v>
      </c>
      <c r="G20" s="549">
        <f t="shared" si="14"/>
        <v>10108293.015557047</v>
      </c>
      <c r="H20" s="549"/>
      <c r="I20" s="549"/>
      <c r="J20" s="549"/>
      <c r="K20" s="549"/>
      <c r="L20" s="549"/>
      <c r="M20" s="549"/>
      <c r="N20" s="549"/>
      <c r="O20" s="549"/>
      <c r="P20" s="159"/>
      <c r="Q20" s="481" t="str">
        <f t="shared" si="0"/>
        <v>Total FH</v>
      </c>
      <c r="R20" s="481" t="str">
        <f t="shared" si="1"/>
        <v>All</v>
      </c>
      <c r="S20" s="481" t="str">
        <f t="shared" si="2"/>
        <v>All</v>
      </c>
      <c r="T20" s="498">
        <f t="shared" si="3"/>
        <v>0.59871998272702509</v>
      </c>
      <c r="U20" s="498">
        <f t="shared" si="4"/>
        <v>0.55338746572391195</v>
      </c>
      <c r="V20" s="498">
        <f t="shared" si="5"/>
        <v>0.61393842643907592</v>
      </c>
      <c r="W20" s="498" t="str">
        <f t="shared" si="6"/>
        <v/>
      </c>
      <c r="X20" s="498" t="str">
        <f t="shared" si="7"/>
        <v/>
      </c>
      <c r="Y20" s="498" t="str">
        <f t="shared" si="8"/>
        <v/>
      </c>
      <c r="Z20" s="498" t="str">
        <f t="shared" si="9"/>
        <v/>
      </c>
      <c r="AA20" s="498" t="str">
        <f t="shared" si="10"/>
        <v/>
      </c>
      <c r="AB20" s="498" t="str">
        <f t="shared" si="11"/>
        <v/>
      </c>
      <c r="AC20" s="498" t="str">
        <f t="shared" si="12"/>
        <v/>
      </c>
      <c r="AD20" s="498" t="str">
        <f t="shared" si="13"/>
        <v/>
      </c>
    </row>
    <row r="21" spans="1:30" s="159" customFormat="1">
      <c r="A21" s="799" t="s">
        <v>357</v>
      </c>
      <c r="B21" s="226" t="s">
        <v>612</v>
      </c>
      <c r="C21" s="226" t="s">
        <v>613</v>
      </c>
      <c r="D21" s="226" t="s">
        <v>614</v>
      </c>
      <c r="E21" s="754">
        <v>290384.61845625</v>
      </c>
      <c r="F21" s="754">
        <v>257463.00200000001</v>
      </c>
      <c r="G21" s="754">
        <v>249959.1346153846</v>
      </c>
      <c r="H21" s="754"/>
      <c r="I21" s="754"/>
      <c r="J21" s="754"/>
      <c r="K21" s="754"/>
      <c r="L21" s="754"/>
      <c r="M21" s="754"/>
      <c r="N21" s="754"/>
      <c r="O21" s="754"/>
      <c r="Q21" s="226" t="str">
        <f t="shared" si="0"/>
        <v>1GbE</v>
      </c>
      <c r="R21" s="226" t="str">
        <f t="shared" si="1"/>
        <v>SFP</v>
      </c>
      <c r="S21" s="226" t="str">
        <f t="shared" si="2"/>
        <v>All reaches</v>
      </c>
      <c r="T21" s="497">
        <f t="shared" si="3"/>
        <v>0.44999999999999996</v>
      </c>
      <c r="U21" s="497">
        <f t="shared" si="4"/>
        <v>0.4</v>
      </c>
      <c r="V21" s="497">
        <f t="shared" si="5"/>
        <v>0.375</v>
      </c>
      <c r="W21" s="497" t="str">
        <f t="shared" si="6"/>
        <v/>
      </c>
      <c r="X21" s="497" t="str">
        <f t="shared" si="7"/>
        <v/>
      </c>
      <c r="Y21" s="497" t="str">
        <f t="shared" si="8"/>
        <v/>
      </c>
      <c r="Z21" s="497" t="str">
        <f t="shared" si="9"/>
        <v/>
      </c>
      <c r="AA21" s="497" t="str">
        <f t="shared" si="10"/>
        <v/>
      </c>
      <c r="AB21" s="497" t="str">
        <f t="shared" si="11"/>
        <v/>
      </c>
      <c r="AC21" s="497" t="str">
        <f t="shared" si="12"/>
        <v/>
      </c>
      <c r="AD21" s="497" t="str">
        <f t="shared" si="13"/>
        <v/>
      </c>
    </row>
    <row r="22" spans="1:30" s="159" customFormat="1">
      <c r="A22" s="799"/>
      <c r="B22" s="160" t="s">
        <v>615</v>
      </c>
      <c r="C22" s="160" t="s">
        <v>599</v>
      </c>
      <c r="D22" s="160" t="s">
        <v>614</v>
      </c>
      <c r="E22" s="755">
        <v>30595.551681000001</v>
      </c>
      <c r="F22" s="755">
        <v>284056.73514</v>
      </c>
      <c r="G22" s="755">
        <v>352500</v>
      </c>
      <c r="H22" s="755"/>
      <c r="I22" s="755"/>
      <c r="J22" s="755"/>
      <c r="K22" s="755"/>
      <c r="L22" s="755"/>
      <c r="M22" s="755"/>
      <c r="N22" s="755"/>
      <c r="O22" s="755"/>
      <c r="Q22" s="11" t="str">
        <f t="shared" si="0"/>
        <v>10 GbE</v>
      </c>
      <c r="R22" s="11" t="str">
        <f t="shared" si="1"/>
        <v>SFP+</v>
      </c>
      <c r="S22" s="11" t="str">
        <f t="shared" si="2"/>
        <v>All reaches</v>
      </c>
      <c r="T22" s="360">
        <f t="shared" si="3"/>
        <v>0.05</v>
      </c>
      <c r="U22" s="360">
        <f t="shared" si="4"/>
        <v>0.45</v>
      </c>
      <c r="V22" s="360">
        <f t="shared" si="5"/>
        <v>0.5</v>
      </c>
      <c r="W22" s="360" t="str">
        <f t="shared" si="6"/>
        <v/>
      </c>
      <c r="X22" s="360" t="str">
        <f t="shared" si="7"/>
        <v/>
      </c>
      <c r="Y22" s="360" t="str">
        <f t="shared" si="8"/>
        <v/>
      </c>
      <c r="Z22" s="360" t="str">
        <f t="shared" si="9"/>
        <v/>
      </c>
      <c r="AA22" s="360" t="str">
        <f t="shared" si="10"/>
        <v/>
      </c>
      <c r="AB22" s="360" t="str">
        <f t="shared" si="11"/>
        <v/>
      </c>
      <c r="AC22" s="360" t="str">
        <f t="shared" si="12"/>
        <v/>
      </c>
      <c r="AD22" s="360" t="str">
        <f t="shared" si="13"/>
        <v/>
      </c>
    </row>
    <row r="23" spans="1:30" s="159" customFormat="1">
      <c r="A23" s="799"/>
      <c r="B23" s="160" t="s">
        <v>616</v>
      </c>
      <c r="C23" s="160" t="s">
        <v>600</v>
      </c>
      <c r="D23" s="160" t="s">
        <v>614</v>
      </c>
      <c r="E23" s="755">
        <v>0</v>
      </c>
      <c r="F23" s="755">
        <v>1800</v>
      </c>
      <c r="G23" s="755">
        <v>16362</v>
      </c>
      <c r="H23" s="755"/>
      <c r="I23" s="755"/>
      <c r="J23" s="755"/>
      <c r="K23" s="755"/>
      <c r="L23" s="755"/>
      <c r="M23" s="755"/>
      <c r="N23" s="755"/>
      <c r="O23" s="755"/>
      <c r="Q23" s="11" t="str">
        <f t="shared" si="0"/>
        <v>25 GbE</v>
      </c>
      <c r="R23" s="11" t="str">
        <f t="shared" si="1"/>
        <v>SFP28</v>
      </c>
      <c r="S23" s="11" t="str">
        <f t="shared" si="2"/>
        <v>All reaches</v>
      </c>
      <c r="T23" s="360" t="str">
        <f t="shared" si="3"/>
        <v/>
      </c>
      <c r="U23" s="360">
        <f t="shared" si="4"/>
        <v>0.9</v>
      </c>
      <c r="V23" s="360">
        <f t="shared" si="5"/>
        <v>0.9</v>
      </c>
      <c r="W23" s="360" t="str">
        <f t="shared" si="6"/>
        <v/>
      </c>
      <c r="X23" s="360" t="str">
        <f t="shared" si="7"/>
        <v/>
      </c>
      <c r="Y23" s="360" t="str">
        <f t="shared" si="8"/>
        <v/>
      </c>
      <c r="Z23" s="360" t="str">
        <f t="shared" si="9"/>
        <v/>
      </c>
      <c r="AA23" s="360" t="str">
        <f t="shared" si="10"/>
        <v/>
      </c>
      <c r="AB23" s="360" t="str">
        <f t="shared" si="11"/>
        <v/>
      </c>
      <c r="AC23" s="360" t="str">
        <f t="shared" si="12"/>
        <v/>
      </c>
      <c r="AD23" s="360" t="str">
        <f t="shared" si="13"/>
        <v/>
      </c>
    </row>
    <row r="24" spans="1:30" s="159" customFormat="1">
      <c r="A24" s="799"/>
      <c r="B24" s="160" t="s">
        <v>617</v>
      </c>
      <c r="C24" s="160" t="s">
        <v>618</v>
      </c>
      <c r="D24" s="160" t="s">
        <v>614</v>
      </c>
      <c r="E24" s="755">
        <v>0</v>
      </c>
      <c r="F24" s="755">
        <v>0</v>
      </c>
      <c r="G24" s="755">
        <v>0</v>
      </c>
      <c r="H24" s="755"/>
      <c r="I24" s="755"/>
      <c r="J24" s="755"/>
      <c r="K24" s="755"/>
      <c r="L24" s="755"/>
      <c r="M24" s="755"/>
      <c r="N24" s="755"/>
      <c r="O24" s="755"/>
      <c r="Q24" s="11" t="str">
        <f t="shared" si="0"/>
        <v>50 GbE</v>
      </c>
      <c r="R24" s="11" t="str">
        <f t="shared" si="1"/>
        <v>QSFP28</v>
      </c>
      <c r="S24" s="11" t="str">
        <f t="shared" si="2"/>
        <v>All reaches</v>
      </c>
      <c r="T24" s="360" t="str">
        <f t="shared" si="3"/>
        <v/>
      </c>
      <c r="U24" s="360" t="str">
        <f t="shared" si="4"/>
        <v/>
      </c>
      <c r="V24" s="360" t="str">
        <f t="shared" si="5"/>
        <v/>
      </c>
      <c r="W24" s="360" t="str">
        <f t="shared" si="6"/>
        <v/>
      </c>
      <c r="X24" s="360" t="str">
        <f t="shared" si="7"/>
        <v/>
      </c>
      <c r="Y24" s="360" t="str">
        <f t="shared" si="8"/>
        <v/>
      </c>
      <c r="Z24" s="360" t="str">
        <f t="shared" si="9"/>
        <v/>
      </c>
      <c r="AA24" s="360" t="str">
        <f t="shared" si="10"/>
        <v/>
      </c>
      <c r="AB24" s="360" t="str">
        <f t="shared" si="11"/>
        <v/>
      </c>
      <c r="AC24" s="360" t="str">
        <f t="shared" si="12"/>
        <v/>
      </c>
      <c r="AD24" s="360" t="str">
        <f t="shared" si="13"/>
        <v/>
      </c>
    </row>
    <row r="25" spans="1:30" s="159" customFormat="1">
      <c r="A25" s="799"/>
      <c r="B25" s="160" t="s">
        <v>619</v>
      </c>
      <c r="C25" s="160" t="s">
        <v>618</v>
      </c>
      <c r="D25" s="160" t="s">
        <v>614</v>
      </c>
      <c r="E25" s="755">
        <v>0</v>
      </c>
      <c r="F25" s="755">
        <v>0</v>
      </c>
      <c r="G25" s="755">
        <v>0</v>
      </c>
      <c r="H25" s="755"/>
      <c r="I25" s="755"/>
      <c r="J25" s="755"/>
      <c r="K25" s="755"/>
      <c r="L25" s="755"/>
      <c r="M25" s="755"/>
      <c r="N25" s="755"/>
      <c r="O25" s="755"/>
      <c r="Q25" s="11" t="str">
        <f t="shared" si="0"/>
        <v>100 GbE</v>
      </c>
      <c r="R25" s="11" t="str">
        <f t="shared" si="1"/>
        <v>QSFP28</v>
      </c>
      <c r="S25" s="11" t="str">
        <f t="shared" si="2"/>
        <v>All reaches</v>
      </c>
      <c r="T25" s="360" t="str">
        <f t="shared" si="3"/>
        <v/>
      </c>
      <c r="U25" s="360" t="str">
        <f t="shared" si="4"/>
        <v/>
      </c>
      <c r="V25" s="360" t="str">
        <f t="shared" si="5"/>
        <v/>
      </c>
      <c r="W25" s="360" t="str">
        <f t="shared" si="6"/>
        <v/>
      </c>
      <c r="X25" s="360" t="str">
        <f t="shared" si="7"/>
        <v/>
      </c>
      <c r="Y25" s="360" t="str">
        <f t="shared" si="8"/>
        <v/>
      </c>
      <c r="Z25" s="360" t="str">
        <f t="shared" si="9"/>
        <v/>
      </c>
      <c r="AA25" s="360" t="str">
        <f t="shared" si="10"/>
        <v/>
      </c>
      <c r="AB25" s="360" t="str">
        <f t="shared" si="11"/>
        <v/>
      </c>
      <c r="AC25" s="360" t="str">
        <f t="shared" si="12"/>
        <v/>
      </c>
      <c r="AD25" s="360" t="str">
        <f t="shared" si="13"/>
        <v/>
      </c>
    </row>
    <row r="26" spans="1:30" s="159" customFormat="1">
      <c r="A26" s="799"/>
      <c r="B26" s="160" t="s">
        <v>620</v>
      </c>
      <c r="C26" s="160" t="s">
        <v>621</v>
      </c>
      <c r="D26" s="160" t="s">
        <v>614</v>
      </c>
      <c r="E26" s="755">
        <v>0</v>
      </c>
      <c r="F26" s="755">
        <v>0</v>
      </c>
      <c r="G26" s="755">
        <v>0</v>
      </c>
      <c r="H26" s="755"/>
      <c r="I26" s="755"/>
      <c r="J26" s="755"/>
      <c r="K26" s="755"/>
      <c r="L26" s="755"/>
      <c r="M26" s="755"/>
      <c r="N26" s="755"/>
      <c r="O26" s="755"/>
      <c r="Q26" s="11" t="str">
        <f t="shared" si="0"/>
        <v>200 GbE</v>
      </c>
      <c r="R26" s="11" t="str">
        <f t="shared" si="1"/>
        <v>QSFP29</v>
      </c>
      <c r="S26" s="11" t="str">
        <f t="shared" si="2"/>
        <v>All reaches</v>
      </c>
      <c r="T26" s="360" t="str">
        <f t="shared" ref="T26:AD26" si="15">IF(E26=0,"",E26/E164)</f>
        <v/>
      </c>
      <c r="U26" s="360" t="str">
        <f t="shared" si="15"/>
        <v/>
      </c>
      <c r="V26" s="360" t="str">
        <f t="shared" si="15"/>
        <v/>
      </c>
      <c r="W26" s="360" t="str">
        <f t="shared" si="15"/>
        <v/>
      </c>
      <c r="X26" s="360" t="str">
        <f t="shared" si="15"/>
        <v/>
      </c>
      <c r="Y26" s="360" t="str">
        <f t="shared" si="15"/>
        <v/>
      </c>
      <c r="Z26" s="360" t="str">
        <f t="shared" si="15"/>
        <v/>
      </c>
      <c r="AA26" s="360" t="str">
        <f t="shared" si="15"/>
        <v/>
      </c>
      <c r="AB26" s="360" t="str">
        <f t="shared" si="15"/>
        <v/>
      </c>
      <c r="AC26" s="360" t="str">
        <f t="shared" si="15"/>
        <v/>
      </c>
      <c r="AD26" s="360" t="str">
        <f t="shared" si="15"/>
        <v/>
      </c>
    </row>
    <row r="27" spans="1:30" s="159" customFormat="1">
      <c r="A27" s="801"/>
      <c r="B27" s="160" t="s">
        <v>622</v>
      </c>
      <c r="C27" s="160" t="s">
        <v>19</v>
      </c>
      <c r="D27" s="160" t="s">
        <v>614</v>
      </c>
      <c r="E27" s="487">
        <f t="shared" ref="E27:G27" si="16">SUM(E21:E26)</f>
        <v>320980.17013724998</v>
      </c>
      <c r="F27" s="487">
        <f t="shared" si="16"/>
        <v>543319.73713999998</v>
      </c>
      <c r="G27" s="487">
        <f t="shared" si="16"/>
        <v>618821.13461538462</v>
      </c>
      <c r="H27" s="487"/>
      <c r="I27" s="487"/>
      <c r="J27" s="487"/>
      <c r="K27" s="487"/>
      <c r="L27" s="487"/>
      <c r="M27" s="487"/>
      <c r="N27" s="487"/>
      <c r="O27" s="487"/>
      <c r="Q27" s="11" t="str">
        <f t="shared" si="0"/>
        <v>Total BH</v>
      </c>
      <c r="R27" s="11" t="str">
        <f t="shared" si="1"/>
        <v>All</v>
      </c>
      <c r="S27" s="11" t="str">
        <f t="shared" si="2"/>
        <v>All reaches</v>
      </c>
      <c r="T27" s="360">
        <f t="shared" ref="T27:AD27" si="17">IF(E27=0,"",E27/E164)</f>
        <v>0.25531146166067925</v>
      </c>
      <c r="U27" s="360">
        <f t="shared" si="17"/>
        <v>0.42550081820208407</v>
      </c>
      <c r="V27" s="360">
        <f t="shared" si="17"/>
        <v>0.4452790897452148</v>
      </c>
      <c r="W27" s="360" t="str">
        <f t="shared" si="17"/>
        <v/>
      </c>
      <c r="X27" s="360" t="str">
        <f t="shared" si="17"/>
        <v/>
      </c>
      <c r="Y27" s="360" t="str">
        <f t="shared" si="17"/>
        <v/>
      </c>
      <c r="Z27" s="360" t="str">
        <f t="shared" si="17"/>
        <v/>
      </c>
      <c r="AA27" s="360" t="str">
        <f t="shared" si="17"/>
        <v/>
      </c>
      <c r="AB27" s="360" t="str">
        <f t="shared" si="17"/>
        <v/>
      </c>
      <c r="AC27" s="360" t="str">
        <f t="shared" si="17"/>
        <v/>
      </c>
      <c r="AD27" s="360" t="str">
        <f t="shared" si="17"/>
        <v/>
      </c>
    </row>
    <row r="28" spans="1:30">
      <c r="A28" s="99"/>
      <c r="D28" s="192"/>
      <c r="E28" s="58"/>
      <c r="F28" s="58">
        <f t="shared" ref="F28:G28" si="18">IF(E20=0,"",F20/E20-1)</f>
        <v>-0.36841840760471889</v>
      </c>
      <c r="G28" s="58">
        <f t="shared" si="18"/>
        <v>0.40514141360726197</v>
      </c>
      <c r="H28" s="58"/>
      <c r="I28" s="58"/>
      <c r="J28" s="58"/>
      <c r="K28" s="58"/>
      <c r="L28" s="359"/>
      <c r="M28" s="359"/>
      <c r="N28" s="359"/>
      <c r="O28" s="359"/>
      <c r="P28" s="159"/>
      <c r="AB28" s="159"/>
    </row>
    <row r="29" spans="1:30" s="162" customFormat="1" ht="14.4">
      <c r="A29" s="42"/>
      <c r="B29" s="358" t="s">
        <v>305</v>
      </c>
      <c r="C29" s="45"/>
      <c r="D29" s="192"/>
      <c r="E29" s="448" t="s">
        <v>180</v>
      </c>
      <c r="F29" s="45"/>
      <c r="G29" s="45"/>
      <c r="H29" s="45"/>
      <c r="I29" s="45"/>
      <c r="J29" s="206"/>
      <c r="K29" s="159"/>
      <c r="L29" s="45"/>
      <c r="N29" s="312"/>
      <c r="O29" s="312"/>
      <c r="P29" s="159"/>
    </row>
    <row r="30" spans="1:30" ht="12.75" customHeight="1">
      <c r="A30" s="100"/>
      <c r="B30" s="97" t="s">
        <v>10</v>
      </c>
      <c r="C30" s="97" t="s">
        <v>11</v>
      </c>
      <c r="D30" s="196" t="str">
        <f t="shared" ref="D30:D42" si="19">D7</f>
        <v>Wavelengths</v>
      </c>
      <c r="E30" s="97">
        <v>2016</v>
      </c>
      <c r="F30" s="97">
        <v>2017</v>
      </c>
      <c r="G30" s="97">
        <v>2018</v>
      </c>
      <c r="H30" s="97">
        <v>2019</v>
      </c>
      <c r="I30" s="97">
        <v>2020</v>
      </c>
      <c r="J30" s="97">
        <v>2021</v>
      </c>
      <c r="K30" s="97">
        <v>2022</v>
      </c>
      <c r="L30" s="97">
        <v>2023</v>
      </c>
      <c r="M30" s="97">
        <v>2024</v>
      </c>
      <c r="N30" s="97">
        <v>2025</v>
      </c>
      <c r="O30" s="97">
        <v>2026</v>
      </c>
      <c r="P30" s="159"/>
      <c r="Q30" s="162"/>
    </row>
    <row r="31" spans="1:30" s="16" customFormat="1" ht="14.55" customHeight="1">
      <c r="A31" s="798" t="str">
        <f>A8</f>
        <v>Fronthaul</v>
      </c>
      <c r="B31" s="234" t="str">
        <f>B8</f>
        <v>1,3,6,12 Gbps</v>
      </c>
      <c r="C31" s="238" t="str">
        <f>C8</f>
        <v>all</v>
      </c>
      <c r="D31" s="235" t="str">
        <f t="shared" si="19"/>
        <v>all</v>
      </c>
      <c r="E31" s="236">
        <f t="shared" ref="E31:G31" si="20">IF(E8=0,,E52*10^6/E8)</f>
        <v>16.897696433557229</v>
      </c>
      <c r="F31" s="236">
        <f t="shared" si="20"/>
        <v>14.724913670056409</v>
      </c>
      <c r="G31" s="236">
        <f t="shared" si="20"/>
        <v>13.531647388757277</v>
      </c>
      <c r="H31" s="236"/>
      <c r="I31" s="236"/>
      <c r="J31" s="236"/>
      <c r="K31" s="236"/>
      <c r="L31" s="236"/>
      <c r="M31" s="236"/>
      <c r="N31" s="236"/>
      <c r="O31" s="236"/>
      <c r="P31" s="159"/>
      <c r="Q31" s="162"/>
      <c r="AC31" s="159"/>
      <c r="AD31" s="159"/>
    </row>
    <row r="32" spans="1:30" s="159" customFormat="1" ht="14.55" customHeight="1">
      <c r="A32" s="799"/>
      <c r="B32" s="234" t="str">
        <f t="shared" ref="B32:C42" si="21">B9</f>
        <v>10 Gbps</v>
      </c>
      <c r="C32" s="238" t="str">
        <f t="shared" si="21"/>
        <v>all</v>
      </c>
      <c r="D32" s="235" t="str">
        <f t="shared" si="19"/>
        <v>grey</v>
      </c>
      <c r="E32" s="236">
        <f t="shared" ref="E32:G32" si="22">IF(E9=0,,E53*10^6/E9)</f>
        <v>22.694952593933319</v>
      </c>
      <c r="F32" s="236">
        <f t="shared" si="22"/>
        <v>19.352876755863903</v>
      </c>
      <c r="G32" s="236">
        <f t="shared" si="22"/>
        <v>19.26118686562452</v>
      </c>
      <c r="H32" s="236"/>
      <c r="I32" s="236"/>
      <c r="J32" s="236"/>
      <c r="K32" s="236"/>
      <c r="L32" s="236"/>
      <c r="M32" s="236"/>
      <c r="N32" s="236"/>
      <c r="O32" s="236"/>
      <c r="Q32" s="162"/>
    </row>
    <row r="33" spans="1:17" s="159" customFormat="1" ht="14.55" customHeight="1">
      <c r="A33" s="799"/>
      <c r="B33" s="225" t="str">
        <f t="shared" si="21"/>
        <v>25 Gbps</v>
      </c>
      <c r="C33" s="238" t="str">
        <f t="shared" si="21"/>
        <v>≤ 0.5 km</v>
      </c>
      <c r="D33" s="235" t="str">
        <f t="shared" si="19"/>
        <v>grey MMF</v>
      </c>
      <c r="E33" s="236">
        <f t="shared" ref="E33:G33" si="23">IF(E10=0,,E54*10^6/E10)</f>
        <v>0</v>
      </c>
      <c r="F33" s="236">
        <f t="shared" si="23"/>
        <v>0</v>
      </c>
      <c r="G33" s="236">
        <f t="shared" si="23"/>
        <v>0</v>
      </c>
      <c r="H33" s="236"/>
      <c r="I33" s="236"/>
      <c r="J33" s="236"/>
      <c r="K33" s="236"/>
      <c r="L33" s="236"/>
      <c r="M33" s="236"/>
      <c r="N33" s="236"/>
      <c r="O33" s="236"/>
      <c r="Q33" s="162"/>
    </row>
    <row r="34" spans="1:17" s="159" customFormat="1" ht="14.55" customHeight="1">
      <c r="A34" s="799"/>
      <c r="B34" s="225" t="str">
        <f t="shared" si="21"/>
        <v>25 Gbps</v>
      </c>
      <c r="C34" s="238" t="str">
        <f t="shared" si="21"/>
        <v>300 m</v>
      </c>
      <c r="D34" s="235" t="str">
        <f t="shared" si="19"/>
        <v>grey SMF</v>
      </c>
      <c r="E34" s="236">
        <f t="shared" ref="E34:G34" si="24">IF(E11=0,,E55*10^6/E11)</f>
        <v>0</v>
      </c>
      <c r="F34" s="236">
        <f t="shared" si="24"/>
        <v>0</v>
      </c>
      <c r="G34" s="236">
        <f t="shared" si="24"/>
        <v>56.000000000000007</v>
      </c>
      <c r="H34" s="236"/>
      <c r="I34" s="236"/>
      <c r="J34" s="236"/>
      <c r="K34" s="236"/>
      <c r="L34" s="236"/>
      <c r="M34" s="236"/>
      <c r="N34" s="236"/>
      <c r="O34" s="236"/>
      <c r="Q34" s="162"/>
    </row>
    <row r="35" spans="1:17" ht="14.55" customHeight="1">
      <c r="A35" s="799"/>
      <c r="B35" s="160" t="str">
        <f t="shared" si="21"/>
        <v>25 Gbps</v>
      </c>
      <c r="C35" s="238" t="str">
        <f t="shared" si="21"/>
        <v>10, 20 km</v>
      </c>
      <c r="D35" s="235" t="str">
        <f t="shared" si="19"/>
        <v>duplex</v>
      </c>
      <c r="E35" s="236">
        <f t="shared" ref="E35:G35" si="25">IF(E12=0,,E56*10^6/E12)</f>
        <v>0</v>
      </c>
      <c r="F35" s="236">
        <f t="shared" si="25"/>
        <v>0</v>
      </c>
      <c r="G35" s="236">
        <f t="shared" si="25"/>
        <v>68.327574993463031</v>
      </c>
      <c r="H35" s="236"/>
      <c r="I35" s="236"/>
      <c r="J35" s="236"/>
      <c r="K35" s="236"/>
      <c r="L35" s="236"/>
      <c r="M35" s="236"/>
      <c r="N35" s="236"/>
      <c r="O35" s="236"/>
      <c r="P35" s="159"/>
      <c r="Q35" s="162"/>
    </row>
    <row r="36" spans="1:17" s="159" customFormat="1">
      <c r="A36" s="799"/>
      <c r="B36" s="226" t="str">
        <f t="shared" si="21"/>
        <v>25 Gbps</v>
      </c>
      <c r="C36" s="238" t="str">
        <f t="shared" si="21"/>
        <v>10, 20 km</v>
      </c>
      <c r="D36" s="235" t="str">
        <f t="shared" si="19"/>
        <v>Bi-Di</v>
      </c>
      <c r="E36" s="236">
        <f t="shared" ref="E36:G36" si="26">IF(E13=0,,E57*10^6/E13)</f>
        <v>0</v>
      </c>
      <c r="F36" s="236">
        <f t="shared" si="26"/>
        <v>0</v>
      </c>
      <c r="G36" s="236">
        <f t="shared" si="26"/>
        <v>106.0740355704779</v>
      </c>
      <c r="H36" s="236"/>
      <c r="I36" s="236"/>
      <c r="J36" s="236"/>
      <c r="K36" s="236"/>
      <c r="L36" s="236"/>
      <c r="M36" s="236"/>
      <c r="N36" s="236"/>
      <c r="O36" s="236"/>
      <c r="Q36" s="162"/>
    </row>
    <row r="37" spans="1:17" s="159" customFormat="1">
      <c r="A37" s="799"/>
      <c r="B37" s="226" t="str">
        <f t="shared" si="21"/>
        <v>50 Gbps</v>
      </c>
      <c r="C37" s="297" t="str">
        <f t="shared" si="21"/>
        <v>all</v>
      </c>
      <c r="D37" s="235" t="str">
        <f t="shared" si="19"/>
        <v>grey</v>
      </c>
      <c r="E37" s="236">
        <f t="shared" ref="E37:G37" si="27">IF(E14=0,,E58*10^6/E14)</f>
        <v>0</v>
      </c>
      <c r="F37" s="236">
        <f t="shared" si="27"/>
        <v>0</v>
      </c>
      <c r="G37" s="236">
        <f t="shared" si="27"/>
        <v>0</v>
      </c>
      <c r="H37" s="236"/>
      <c r="I37" s="236"/>
      <c r="J37" s="236"/>
      <c r="K37" s="236"/>
      <c r="L37" s="236"/>
      <c r="M37" s="236"/>
      <c r="N37" s="236"/>
      <c r="O37" s="236"/>
      <c r="Q37" s="162"/>
    </row>
    <row r="38" spans="1:17" s="159" customFormat="1">
      <c r="A38" s="799"/>
      <c r="B38" s="226" t="str">
        <f t="shared" si="21"/>
        <v>100 Gbps</v>
      </c>
      <c r="C38" s="297" t="str">
        <f t="shared" si="21"/>
        <v>all</v>
      </c>
      <c r="D38" s="235" t="str">
        <f t="shared" si="19"/>
        <v>grey</v>
      </c>
      <c r="E38" s="236">
        <f t="shared" ref="E38:G38" si="28">IF(E15=0,,E59*10^6/E15)</f>
        <v>0</v>
      </c>
      <c r="F38" s="236">
        <f t="shared" si="28"/>
        <v>0</v>
      </c>
      <c r="G38" s="236">
        <f t="shared" si="28"/>
        <v>0</v>
      </c>
      <c r="H38" s="236"/>
      <c r="I38" s="236"/>
      <c r="J38" s="236"/>
      <c r="K38" s="236"/>
      <c r="L38" s="236"/>
      <c r="M38" s="236"/>
      <c r="N38" s="236"/>
      <c r="O38" s="236"/>
      <c r="Q38" s="162"/>
    </row>
    <row r="39" spans="1:17" s="159" customFormat="1">
      <c r="A39" s="799"/>
      <c r="B39" s="226" t="str">
        <f t="shared" si="21"/>
        <v>10 Gbps</v>
      </c>
      <c r="C39" s="297" t="str">
        <f t="shared" si="21"/>
        <v>all</v>
      </c>
      <c r="D39" s="235" t="str">
        <f t="shared" si="19"/>
        <v>CWDM</v>
      </c>
      <c r="E39" s="236">
        <f t="shared" ref="E39:G39" si="29">IF(E16=0,,E60*10^6/E16)</f>
        <v>0</v>
      </c>
      <c r="F39" s="236">
        <f t="shared" si="29"/>
        <v>0</v>
      </c>
      <c r="G39" s="236">
        <f t="shared" si="29"/>
        <v>0</v>
      </c>
      <c r="H39" s="236"/>
      <c r="I39" s="236"/>
      <c r="J39" s="236"/>
      <c r="K39" s="236"/>
      <c r="L39" s="236"/>
      <c r="M39" s="236"/>
      <c r="N39" s="236"/>
      <c r="O39" s="236"/>
      <c r="Q39" s="162"/>
    </row>
    <row r="40" spans="1:17" s="159" customFormat="1">
      <c r="A40" s="799"/>
      <c r="B40" s="226" t="str">
        <f t="shared" si="21"/>
        <v>10 Gbps</v>
      </c>
      <c r="C40" s="297" t="str">
        <f t="shared" si="21"/>
        <v>all</v>
      </c>
      <c r="D40" s="235" t="str">
        <f t="shared" si="19"/>
        <v>DWDM</v>
      </c>
      <c r="E40" s="236">
        <f t="shared" ref="E40:G40" si="30">IF(E17=0,,E61*10^6/E17)</f>
        <v>0</v>
      </c>
      <c r="F40" s="236">
        <f t="shared" si="30"/>
        <v>0</v>
      </c>
      <c r="G40" s="236">
        <f t="shared" si="30"/>
        <v>0</v>
      </c>
      <c r="H40" s="236"/>
      <c r="I40" s="236"/>
      <c r="J40" s="236"/>
      <c r="K40" s="236"/>
      <c r="L40" s="236"/>
      <c r="M40" s="236"/>
      <c r="N40" s="236"/>
      <c r="O40" s="236"/>
      <c r="Q40" s="162"/>
    </row>
    <row r="41" spans="1:17" s="159" customFormat="1">
      <c r="A41" s="799"/>
      <c r="B41" s="226" t="str">
        <f t="shared" si="21"/>
        <v>25 Gbps</v>
      </c>
      <c r="C41" s="297" t="str">
        <f t="shared" si="21"/>
        <v>all</v>
      </c>
      <c r="D41" s="235" t="str">
        <f t="shared" si="19"/>
        <v>CWDM</v>
      </c>
      <c r="E41" s="236">
        <f t="shared" ref="E41:G41" si="31">IF(E18=0,,E62*10^6/E18)</f>
        <v>0</v>
      </c>
      <c r="F41" s="236">
        <f t="shared" si="31"/>
        <v>0</v>
      </c>
      <c r="G41" s="236">
        <f t="shared" si="31"/>
        <v>0</v>
      </c>
      <c r="H41" s="236"/>
      <c r="I41" s="236"/>
      <c r="J41" s="236"/>
      <c r="K41" s="236"/>
      <c r="L41" s="236"/>
      <c r="M41" s="236"/>
      <c r="N41" s="236"/>
      <c r="O41" s="236"/>
      <c r="Q41" s="162"/>
    </row>
    <row r="42" spans="1:17" s="159" customFormat="1" ht="13.8" thickBot="1">
      <c r="A42" s="800"/>
      <c r="B42" s="477" t="str">
        <f t="shared" si="21"/>
        <v>25 Gbps</v>
      </c>
      <c r="C42" s="478" t="str">
        <f t="shared" si="21"/>
        <v>all</v>
      </c>
      <c r="D42" s="479" t="str">
        <f t="shared" si="19"/>
        <v>DWDM</v>
      </c>
      <c r="E42" s="480">
        <f t="shared" ref="E42:G42" si="32">IF(E19=0,,E63*10^6/E19)</f>
        <v>0</v>
      </c>
      <c r="F42" s="480">
        <f t="shared" si="32"/>
        <v>0</v>
      </c>
      <c r="G42" s="480">
        <f t="shared" si="32"/>
        <v>0</v>
      </c>
      <c r="H42" s="480"/>
      <c r="I42" s="480"/>
      <c r="J42" s="480"/>
      <c r="K42" s="480"/>
      <c r="L42" s="480"/>
      <c r="M42" s="480"/>
      <c r="N42" s="480"/>
      <c r="O42" s="480"/>
      <c r="Q42" s="162"/>
    </row>
    <row r="43" spans="1:17" s="159" customFormat="1" ht="12.75" customHeight="1">
      <c r="A43" s="803" t="s">
        <v>357</v>
      </c>
      <c r="B43" s="226" t="str">
        <f t="shared" ref="B43:D48" si="33">B21</f>
        <v>1GbE</v>
      </c>
      <c r="C43" s="226" t="str">
        <f t="shared" si="33"/>
        <v>SFP</v>
      </c>
      <c r="D43" s="226" t="str">
        <f t="shared" si="33"/>
        <v>All reaches</v>
      </c>
      <c r="E43" s="476">
        <f t="shared" ref="E43:G43" si="34">IF(E20=0,,E64*10^6/E20)</f>
        <v>19.205179379349996</v>
      </c>
      <c r="F43" s="476">
        <f t="shared" si="34"/>
        <v>16.425002129707153</v>
      </c>
      <c r="G43" s="476">
        <f t="shared" si="34"/>
        <v>18.12798369182411</v>
      </c>
      <c r="H43" s="476"/>
      <c r="I43" s="476"/>
      <c r="J43" s="476"/>
      <c r="K43" s="476"/>
      <c r="L43" s="476"/>
      <c r="M43" s="476"/>
      <c r="N43" s="476"/>
      <c r="O43" s="476"/>
    </row>
    <row r="44" spans="1:17" s="159" customFormat="1">
      <c r="A44" s="804"/>
      <c r="B44" s="160" t="str">
        <f t="shared" si="33"/>
        <v>10 GbE</v>
      </c>
      <c r="C44" s="160" t="str">
        <f t="shared" si="33"/>
        <v>SFP+</v>
      </c>
      <c r="D44" s="160" t="str">
        <f t="shared" si="33"/>
        <v>All reaches</v>
      </c>
      <c r="E44" s="237">
        <f t="shared" ref="E44:G44" si="35">IF(E21=0,,E65*10^6/E21)</f>
        <v>16.815538644807191</v>
      </c>
      <c r="F44" s="237">
        <f t="shared" si="35"/>
        <v>13.986462718271209</v>
      </c>
      <c r="G44" s="237">
        <f t="shared" si="35"/>
        <v>12.348060682522538</v>
      </c>
      <c r="H44" s="237"/>
      <c r="I44" s="237"/>
      <c r="J44" s="237"/>
      <c r="K44" s="237"/>
      <c r="L44" s="237"/>
      <c r="M44" s="237"/>
      <c r="N44" s="237"/>
      <c r="O44" s="237"/>
    </row>
    <row r="45" spans="1:17" s="159" customFormat="1">
      <c r="A45" s="804"/>
      <c r="B45" s="160" t="str">
        <f t="shared" si="33"/>
        <v>25 GbE</v>
      </c>
      <c r="C45" s="160" t="str">
        <f t="shared" si="33"/>
        <v>SFP28</v>
      </c>
      <c r="D45" s="160" t="str">
        <f t="shared" si="33"/>
        <v>All reaches</v>
      </c>
      <c r="E45" s="237">
        <f t="shared" ref="E45:G45" si="36">IF(E22=0,,E66*10^6/E22)</f>
        <v>182.06356171750147</v>
      </c>
      <c r="F45" s="237">
        <f t="shared" si="36"/>
        <v>148.99019472816192</v>
      </c>
      <c r="G45" s="237">
        <f t="shared" si="36"/>
        <v>100.04147560892065</v>
      </c>
      <c r="H45" s="237"/>
      <c r="I45" s="237"/>
      <c r="J45" s="237"/>
      <c r="K45" s="237"/>
      <c r="L45" s="237"/>
      <c r="M45" s="237"/>
      <c r="N45" s="237"/>
      <c r="O45" s="237"/>
    </row>
    <row r="46" spans="1:17" s="159" customFormat="1">
      <c r="A46" s="804"/>
      <c r="B46" s="160" t="str">
        <f t="shared" si="33"/>
        <v>50 GbE</v>
      </c>
      <c r="C46" s="160" t="str">
        <f t="shared" si="33"/>
        <v>QSFP28</v>
      </c>
      <c r="D46" s="160" t="str">
        <f t="shared" si="33"/>
        <v>All reaches</v>
      </c>
      <c r="E46" s="237">
        <f t="shared" ref="E46:G46" si="37">IF(E23=0,,E67*10^6/E23)</f>
        <v>0</v>
      </c>
      <c r="F46" s="237">
        <f t="shared" si="37"/>
        <v>324.10355668962507</v>
      </c>
      <c r="G46" s="237">
        <f t="shared" si="37"/>
        <v>194.92552284906316</v>
      </c>
      <c r="H46" s="237"/>
      <c r="I46" s="237"/>
      <c r="J46" s="237"/>
      <c r="K46" s="237"/>
      <c r="L46" s="237"/>
      <c r="M46" s="237"/>
      <c r="N46" s="237"/>
      <c r="O46" s="237"/>
    </row>
    <row r="47" spans="1:17" s="159" customFormat="1">
      <c r="A47" s="804"/>
      <c r="B47" s="160" t="str">
        <f t="shared" si="33"/>
        <v>100 GbE</v>
      </c>
      <c r="C47" s="160" t="str">
        <f t="shared" si="33"/>
        <v>QSFP28</v>
      </c>
      <c r="D47" s="160" t="str">
        <f t="shared" si="33"/>
        <v>All reaches</v>
      </c>
      <c r="E47" s="237">
        <f t="shared" ref="E47:G48" si="38">IF(E24=0,,E68*10^6/E24)</f>
        <v>0</v>
      </c>
      <c r="F47" s="237">
        <f t="shared" si="38"/>
        <v>0</v>
      </c>
      <c r="G47" s="237">
        <f t="shared" si="38"/>
        <v>0</v>
      </c>
      <c r="H47" s="237"/>
      <c r="I47" s="237"/>
      <c r="J47" s="237"/>
      <c r="K47" s="237"/>
      <c r="L47" s="237"/>
      <c r="M47" s="237"/>
      <c r="N47" s="237"/>
      <c r="O47" s="237"/>
    </row>
    <row r="48" spans="1:17" s="159" customFormat="1">
      <c r="A48" s="804"/>
      <c r="B48" s="160" t="str">
        <f t="shared" si="33"/>
        <v>200 GbE</v>
      </c>
      <c r="C48" s="160" t="str">
        <f t="shared" si="33"/>
        <v>QSFP29</v>
      </c>
      <c r="D48" s="160" t="str">
        <f t="shared" si="33"/>
        <v>All reaches</v>
      </c>
      <c r="E48" s="237">
        <f t="shared" si="38"/>
        <v>0</v>
      </c>
      <c r="F48" s="237">
        <f t="shared" si="38"/>
        <v>0</v>
      </c>
      <c r="G48" s="237">
        <f t="shared" si="38"/>
        <v>0</v>
      </c>
      <c r="H48" s="237"/>
      <c r="I48" s="237"/>
      <c r="J48" s="237"/>
      <c r="K48" s="237"/>
      <c r="L48" s="237"/>
      <c r="M48" s="237"/>
      <c r="N48" s="237"/>
      <c r="O48" s="237"/>
    </row>
    <row r="49" spans="1:17">
      <c r="A49" s="159"/>
      <c r="B49" s="159"/>
      <c r="D49" s="159"/>
      <c r="E49" s="45"/>
      <c r="F49" s="45"/>
      <c r="G49" s="45"/>
      <c r="H49" s="45"/>
      <c r="I49" s="45"/>
      <c r="J49" s="45"/>
      <c r="K49" s="45"/>
      <c r="L49" s="45"/>
      <c r="M49" s="45"/>
      <c r="N49" s="45"/>
      <c r="O49" s="45"/>
      <c r="P49" s="159"/>
      <c r="Q49" s="162"/>
    </row>
    <row r="50" spans="1:17" ht="14.4">
      <c r="B50" s="358" t="s">
        <v>359</v>
      </c>
      <c r="C50" s="45"/>
      <c r="D50" s="192"/>
      <c r="E50" s="448">
        <f>E6</f>
        <v>0</v>
      </c>
      <c r="F50" s="45"/>
      <c r="G50" s="45"/>
      <c r="H50" s="45"/>
      <c r="I50" s="45"/>
      <c r="J50" s="206"/>
      <c r="L50" s="45"/>
      <c r="N50" s="312" t="str">
        <f>B50</f>
        <v>Sales ($M) of units used in China</v>
      </c>
      <c r="O50" s="312"/>
      <c r="P50" s="159"/>
      <c r="Q50" s="162"/>
    </row>
    <row r="51" spans="1:17">
      <c r="B51" s="97" t="s">
        <v>10</v>
      </c>
      <c r="C51" s="97" t="s">
        <v>11</v>
      </c>
      <c r="D51" s="196" t="str">
        <f t="shared" ref="D51:D63" si="39">D7</f>
        <v>Wavelengths</v>
      </c>
      <c r="E51" s="97">
        <v>2016</v>
      </c>
      <c r="F51" s="97">
        <v>2017</v>
      </c>
      <c r="G51" s="97">
        <v>2018</v>
      </c>
      <c r="H51" s="97">
        <v>2019</v>
      </c>
      <c r="I51" s="97">
        <v>2020</v>
      </c>
      <c r="J51" s="97">
        <v>2021</v>
      </c>
      <c r="K51" s="97">
        <v>2022</v>
      </c>
      <c r="L51" s="97">
        <v>2023</v>
      </c>
      <c r="M51" s="97">
        <v>2024</v>
      </c>
      <c r="N51" s="97">
        <v>2025</v>
      </c>
      <c r="O51" s="97">
        <v>2026</v>
      </c>
      <c r="P51" s="159"/>
      <c r="Q51" s="162"/>
    </row>
    <row r="52" spans="1:17" ht="13.5" customHeight="1">
      <c r="A52" s="798" t="str">
        <f>$A$8</f>
        <v>Fronthaul</v>
      </c>
      <c r="B52" s="234" t="str">
        <f t="shared" ref="B52:C63" si="40">B8</f>
        <v>1,3,6,12 Gbps</v>
      </c>
      <c r="C52" s="238" t="str">
        <f t="shared" si="40"/>
        <v>all</v>
      </c>
      <c r="D52" s="238" t="str">
        <f t="shared" si="39"/>
        <v>all</v>
      </c>
      <c r="E52" s="745">
        <v>115.85920463436767</v>
      </c>
      <c r="F52" s="745">
        <v>67.015171867338381</v>
      </c>
      <c r="G52" s="745">
        <v>52.082809403331723</v>
      </c>
      <c r="H52" s="745"/>
      <c r="I52" s="745"/>
      <c r="J52" s="745"/>
      <c r="K52" s="745"/>
      <c r="L52" s="745"/>
      <c r="M52" s="745"/>
      <c r="N52" s="745"/>
      <c r="O52" s="745"/>
      <c r="P52" s="159"/>
      <c r="Q52" s="162"/>
    </row>
    <row r="53" spans="1:17" s="159" customFormat="1">
      <c r="A53" s="799"/>
      <c r="B53" s="234" t="str">
        <f t="shared" si="40"/>
        <v>10 Gbps</v>
      </c>
      <c r="C53" s="238" t="str">
        <f t="shared" si="40"/>
        <v>all</v>
      </c>
      <c r="D53" s="238" t="str">
        <f t="shared" si="39"/>
        <v>grey</v>
      </c>
      <c r="E53" s="745">
        <v>102.89010582241818</v>
      </c>
      <c r="F53" s="745">
        <v>51.142853154500145</v>
      </c>
      <c r="G53" s="745">
        <v>116.44728942491776</v>
      </c>
      <c r="H53" s="745"/>
      <c r="I53" s="745"/>
      <c r="J53" s="745"/>
      <c r="K53" s="745"/>
      <c r="L53" s="745"/>
      <c r="M53" s="745"/>
      <c r="N53" s="745"/>
      <c r="O53" s="745"/>
      <c r="Q53" s="162"/>
    </row>
    <row r="54" spans="1:17" s="159" customFormat="1">
      <c r="A54" s="799"/>
      <c r="B54" s="234" t="str">
        <f t="shared" si="40"/>
        <v>25 Gbps</v>
      </c>
      <c r="C54" s="238" t="str">
        <f t="shared" si="40"/>
        <v>≤ 0.5 km</v>
      </c>
      <c r="D54" s="238" t="str">
        <f t="shared" si="39"/>
        <v>grey MMF</v>
      </c>
      <c r="E54" s="745">
        <v>0</v>
      </c>
      <c r="F54" s="745">
        <v>0</v>
      </c>
      <c r="G54" s="745">
        <v>0</v>
      </c>
      <c r="H54" s="745"/>
      <c r="I54" s="745"/>
      <c r="J54" s="745"/>
      <c r="K54" s="745"/>
      <c r="L54" s="745"/>
      <c r="M54" s="745"/>
      <c r="N54" s="745"/>
      <c r="O54" s="745"/>
      <c r="Q54" s="162"/>
    </row>
    <row r="55" spans="1:17" s="159" customFormat="1">
      <c r="A55" s="799"/>
      <c r="B55" s="234" t="str">
        <f t="shared" si="40"/>
        <v>25 Gbps</v>
      </c>
      <c r="C55" s="238" t="str">
        <f t="shared" si="40"/>
        <v>300 m</v>
      </c>
      <c r="D55" s="238" t="str">
        <f t="shared" si="39"/>
        <v>grey SMF</v>
      </c>
      <c r="E55" s="745">
        <v>0</v>
      </c>
      <c r="F55" s="745">
        <v>0</v>
      </c>
      <c r="G55" s="745">
        <v>1.1798528000000004</v>
      </c>
      <c r="H55" s="745"/>
      <c r="I55" s="745"/>
      <c r="J55" s="745"/>
      <c r="K55" s="745"/>
      <c r="L55" s="745"/>
      <c r="M55" s="745"/>
      <c r="N55" s="745"/>
      <c r="O55" s="745"/>
      <c r="Q55" s="162"/>
    </row>
    <row r="56" spans="1:17" ht="12.75" customHeight="1">
      <c r="A56" s="799"/>
      <c r="B56" s="226" t="str">
        <f t="shared" si="40"/>
        <v>25 Gbps</v>
      </c>
      <c r="C56" s="235" t="str">
        <f t="shared" si="40"/>
        <v>10, 20 km</v>
      </c>
      <c r="D56" s="235" t="str">
        <f t="shared" si="39"/>
        <v>duplex</v>
      </c>
      <c r="E56" s="745">
        <v>0</v>
      </c>
      <c r="F56" s="745">
        <v>0</v>
      </c>
      <c r="G56" s="745">
        <v>12.477705701903247</v>
      </c>
      <c r="H56" s="745"/>
      <c r="I56" s="745"/>
      <c r="J56" s="745"/>
      <c r="K56" s="745"/>
      <c r="L56" s="745"/>
      <c r="M56" s="745"/>
      <c r="N56" s="745"/>
      <c r="O56" s="745"/>
      <c r="P56" s="159"/>
      <c r="Q56" s="162"/>
    </row>
    <row r="57" spans="1:17" s="159" customFormat="1">
      <c r="A57" s="799"/>
      <c r="B57" s="226" t="str">
        <f t="shared" si="40"/>
        <v>25 Gbps</v>
      </c>
      <c r="C57" s="235" t="str">
        <f t="shared" si="40"/>
        <v>10, 20 km</v>
      </c>
      <c r="D57" s="235" t="str">
        <f t="shared" si="39"/>
        <v>Bi-Di</v>
      </c>
      <c r="E57" s="745">
        <v>0</v>
      </c>
      <c r="F57" s="745">
        <v>0</v>
      </c>
      <c r="G57" s="745">
        <v>1.0553136080449934</v>
      </c>
      <c r="H57" s="745"/>
      <c r="I57" s="745"/>
      <c r="J57" s="745"/>
      <c r="K57" s="745"/>
      <c r="L57" s="745"/>
      <c r="M57" s="745"/>
      <c r="N57" s="745"/>
      <c r="O57" s="745"/>
      <c r="Q57" s="162"/>
    </row>
    <row r="58" spans="1:17" s="159" customFormat="1">
      <c r="A58" s="799"/>
      <c r="B58" s="226" t="str">
        <f t="shared" si="40"/>
        <v>50 Gbps</v>
      </c>
      <c r="C58" s="235" t="str">
        <f t="shared" si="40"/>
        <v>all</v>
      </c>
      <c r="D58" s="235" t="str">
        <f t="shared" si="39"/>
        <v>grey</v>
      </c>
      <c r="E58" s="745">
        <v>0</v>
      </c>
      <c r="F58" s="745">
        <v>0</v>
      </c>
      <c r="G58" s="745">
        <v>0</v>
      </c>
      <c r="H58" s="745"/>
      <c r="I58" s="745"/>
      <c r="J58" s="745"/>
      <c r="K58" s="745"/>
      <c r="L58" s="745"/>
      <c r="M58" s="745"/>
      <c r="N58" s="745"/>
      <c r="O58" s="745"/>
      <c r="Q58" s="162"/>
    </row>
    <row r="59" spans="1:17" s="159" customFormat="1">
      <c r="A59" s="799"/>
      <c r="B59" s="226" t="str">
        <f t="shared" si="40"/>
        <v>100 Gbps</v>
      </c>
      <c r="C59" s="235" t="str">
        <f t="shared" si="40"/>
        <v>all</v>
      </c>
      <c r="D59" s="235" t="str">
        <f t="shared" si="39"/>
        <v>grey</v>
      </c>
      <c r="E59" s="745">
        <v>0</v>
      </c>
      <c r="F59" s="745">
        <v>0</v>
      </c>
      <c r="G59" s="745">
        <v>0</v>
      </c>
      <c r="H59" s="745"/>
      <c r="I59" s="745"/>
      <c r="J59" s="745"/>
      <c r="K59" s="745"/>
      <c r="L59" s="745"/>
      <c r="M59" s="745"/>
      <c r="N59" s="745"/>
      <c r="O59" s="745"/>
      <c r="Q59" s="162"/>
    </row>
    <row r="60" spans="1:17" s="159" customFormat="1">
      <c r="A60" s="799"/>
      <c r="B60" s="226" t="str">
        <f t="shared" si="40"/>
        <v>10 Gbps</v>
      </c>
      <c r="C60" s="235" t="str">
        <f t="shared" si="40"/>
        <v>all</v>
      </c>
      <c r="D60" s="235" t="str">
        <f t="shared" si="39"/>
        <v>CWDM</v>
      </c>
      <c r="E60" s="745">
        <v>0</v>
      </c>
      <c r="F60" s="745">
        <v>0</v>
      </c>
      <c r="G60" s="745">
        <v>0</v>
      </c>
      <c r="H60" s="745"/>
      <c r="I60" s="745"/>
      <c r="J60" s="745"/>
      <c r="K60" s="745"/>
      <c r="L60" s="745"/>
      <c r="M60" s="745"/>
      <c r="N60" s="745"/>
      <c r="O60" s="745"/>
      <c r="Q60" s="162"/>
    </row>
    <row r="61" spans="1:17" s="159" customFormat="1">
      <c r="A61" s="799"/>
      <c r="B61" s="226" t="str">
        <f t="shared" si="40"/>
        <v>10 Gbps</v>
      </c>
      <c r="C61" s="235" t="str">
        <f t="shared" si="40"/>
        <v>all</v>
      </c>
      <c r="D61" s="235" t="str">
        <f t="shared" si="39"/>
        <v>DWDM</v>
      </c>
      <c r="E61" s="745">
        <v>0</v>
      </c>
      <c r="F61" s="745">
        <v>0</v>
      </c>
      <c r="G61" s="745">
        <v>0</v>
      </c>
      <c r="H61" s="745"/>
      <c r="I61" s="745"/>
      <c r="J61" s="745"/>
      <c r="K61" s="745"/>
      <c r="L61" s="745"/>
      <c r="M61" s="745"/>
      <c r="N61" s="745"/>
      <c r="O61" s="745"/>
      <c r="Q61" s="162"/>
    </row>
    <row r="62" spans="1:17" s="159" customFormat="1">
      <c r="A62" s="799"/>
      <c r="B62" s="226" t="str">
        <f t="shared" si="40"/>
        <v>25 Gbps</v>
      </c>
      <c r="C62" s="235" t="str">
        <f t="shared" si="40"/>
        <v>all</v>
      </c>
      <c r="D62" s="235" t="str">
        <f t="shared" si="39"/>
        <v>CWDM</v>
      </c>
      <c r="E62" s="745">
        <v>0</v>
      </c>
      <c r="F62" s="745">
        <v>0</v>
      </c>
      <c r="G62" s="745">
        <v>0</v>
      </c>
      <c r="H62" s="745"/>
      <c r="I62" s="745"/>
      <c r="J62" s="745"/>
      <c r="K62" s="745"/>
      <c r="L62" s="745"/>
      <c r="M62" s="745"/>
      <c r="N62" s="745"/>
      <c r="O62" s="745"/>
      <c r="Q62" s="162"/>
    </row>
    <row r="63" spans="1:17" s="159" customFormat="1">
      <c r="A63" s="799"/>
      <c r="B63" s="226" t="str">
        <f t="shared" si="40"/>
        <v>25 Gbps</v>
      </c>
      <c r="C63" s="235" t="str">
        <f t="shared" si="40"/>
        <v>all</v>
      </c>
      <c r="D63" s="235" t="str">
        <f t="shared" si="39"/>
        <v>DWDM</v>
      </c>
      <c r="E63" s="745">
        <v>0</v>
      </c>
      <c r="F63" s="745">
        <v>0</v>
      </c>
      <c r="G63" s="745">
        <v>0</v>
      </c>
      <c r="H63" s="745"/>
      <c r="I63" s="745"/>
      <c r="J63" s="745"/>
      <c r="K63" s="745"/>
      <c r="L63" s="745"/>
      <c r="M63" s="745"/>
      <c r="N63" s="745"/>
      <c r="O63" s="745"/>
      <c r="Q63" s="162"/>
    </row>
    <row r="64" spans="1:17" ht="13.8" thickBot="1">
      <c r="A64" s="800"/>
      <c r="B64" s="481" t="str">
        <f t="shared" ref="B64:B70" si="41">B20</f>
        <v>Total FH</v>
      </c>
      <c r="C64" s="481" t="s">
        <v>19</v>
      </c>
      <c r="D64" s="481" t="s">
        <v>19</v>
      </c>
      <c r="E64" s="483">
        <f t="shared" ref="E64:G64" si="42">SUM(E52:E63)</f>
        <v>218.74931045678585</v>
      </c>
      <c r="F64" s="483">
        <f t="shared" si="42"/>
        <v>118.15802502183853</v>
      </c>
      <c r="G64" s="483">
        <f t="shared" si="42"/>
        <v>183.24297093819771</v>
      </c>
      <c r="H64" s="483"/>
      <c r="I64" s="483"/>
      <c r="J64" s="483"/>
      <c r="K64" s="483"/>
      <c r="L64" s="483"/>
      <c r="M64" s="483"/>
      <c r="N64" s="483"/>
      <c r="O64" s="483"/>
      <c r="P64" s="159"/>
      <c r="Q64" s="162"/>
    </row>
    <row r="65" spans="1:17" s="159" customFormat="1">
      <c r="A65" s="799" t="s">
        <v>357</v>
      </c>
      <c r="B65" s="226" t="str">
        <f t="shared" si="41"/>
        <v>1GbE</v>
      </c>
      <c r="C65" s="226" t="str">
        <f t="shared" ref="C65:D70" si="43">C21</f>
        <v>SFP</v>
      </c>
      <c r="D65" s="226" t="str">
        <f t="shared" si="43"/>
        <v>All reaches</v>
      </c>
      <c r="E65" s="752">
        <v>4.8829737735086631</v>
      </c>
      <c r="F65" s="752">
        <v>3.6009966788071859</v>
      </c>
      <c r="G65" s="752">
        <v>3.0865105623815889</v>
      </c>
      <c r="H65" s="752"/>
      <c r="I65" s="752"/>
      <c r="J65" s="752"/>
      <c r="K65" s="752"/>
      <c r="L65" s="752"/>
      <c r="M65" s="752"/>
      <c r="N65" s="752"/>
      <c r="O65" s="752"/>
    </row>
    <row r="66" spans="1:17" s="159" customFormat="1">
      <c r="A66" s="799"/>
      <c r="B66" s="160" t="str">
        <f t="shared" si="41"/>
        <v>10 GbE</v>
      </c>
      <c r="C66" s="160" t="str">
        <f t="shared" si="43"/>
        <v>SFP+</v>
      </c>
      <c r="D66" s="160" t="str">
        <f t="shared" si="43"/>
        <v>All reaches</v>
      </c>
      <c r="E66" s="745">
        <v>5.5703351117547495</v>
      </c>
      <c r="F66" s="745">
        <v>42.321668282354516</v>
      </c>
      <c r="G66" s="745">
        <v>35.264620152144531</v>
      </c>
      <c r="H66" s="745"/>
      <c r="I66" s="745"/>
      <c r="J66" s="745"/>
      <c r="K66" s="745"/>
      <c r="L66" s="745"/>
      <c r="M66" s="745"/>
      <c r="N66" s="745"/>
      <c r="O66" s="745"/>
    </row>
    <row r="67" spans="1:17" s="159" customFormat="1">
      <c r="A67" s="799"/>
      <c r="B67" s="160" t="str">
        <f t="shared" si="41"/>
        <v>25 GbE</v>
      </c>
      <c r="C67" s="160" t="str">
        <f t="shared" si="43"/>
        <v>SFP28</v>
      </c>
      <c r="D67" s="160" t="str">
        <f t="shared" si="43"/>
        <v>All reaches</v>
      </c>
      <c r="E67" s="745">
        <v>0</v>
      </c>
      <c r="F67" s="745">
        <v>0.58338640204132508</v>
      </c>
      <c r="G67" s="745">
        <v>3.1893714048563711</v>
      </c>
      <c r="H67" s="745"/>
      <c r="I67" s="745"/>
      <c r="J67" s="745"/>
      <c r="K67" s="745"/>
      <c r="L67" s="745"/>
      <c r="M67" s="745"/>
      <c r="N67" s="745"/>
      <c r="O67" s="745"/>
    </row>
    <row r="68" spans="1:17" s="159" customFormat="1">
      <c r="A68" s="799"/>
      <c r="B68" s="160" t="str">
        <f t="shared" si="41"/>
        <v>50 GbE</v>
      </c>
      <c r="C68" s="160" t="str">
        <f t="shared" si="43"/>
        <v>QSFP28</v>
      </c>
      <c r="D68" s="160" t="str">
        <f t="shared" si="43"/>
        <v>All reaches</v>
      </c>
      <c r="E68" s="745">
        <v>0</v>
      </c>
      <c r="F68" s="745">
        <v>0</v>
      </c>
      <c r="G68" s="745">
        <v>0</v>
      </c>
      <c r="H68" s="745"/>
      <c r="I68" s="745"/>
      <c r="J68" s="745"/>
      <c r="K68" s="745"/>
      <c r="L68" s="745"/>
      <c r="M68" s="745"/>
      <c r="N68" s="745"/>
      <c r="O68" s="745"/>
    </row>
    <row r="69" spans="1:17" s="159" customFormat="1">
      <c r="A69" s="799"/>
      <c r="B69" s="160" t="str">
        <f t="shared" si="41"/>
        <v>100 GbE</v>
      </c>
      <c r="C69" s="160" t="str">
        <f t="shared" si="43"/>
        <v>QSFP28</v>
      </c>
      <c r="D69" s="160" t="str">
        <f t="shared" si="43"/>
        <v>All reaches</v>
      </c>
      <c r="E69" s="745">
        <v>0</v>
      </c>
      <c r="F69" s="745">
        <v>0</v>
      </c>
      <c r="G69" s="745">
        <v>0</v>
      </c>
      <c r="H69" s="745"/>
      <c r="I69" s="745"/>
      <c r="J69" s="745"/>
      <c r="K69" s="745"/>
      <c r="L69" s="745"/>
      <c r="M69" s="745"/>
      <c r="N69" s="745"/>
      <c r="O69" s="745"/>
    </row>
    <row r="70" spans="1:17" s="159" customFormat="1">
      <c r="A70" s="799"/>
      <c r="B70" s="160" t="str">
        <f t="shared" si="41"/>
        <v>200 GbE</v>
      </c>
      <c r="C70" s="160" t="str">
        <f t="shared" si="43"/>
        <v>QSFP29</v>
      </c>
      <c r="D70" s="160" t="str">
        <f t="shared" si="43"/>
        <v>All reaches</v>
      </c>
      <c r="E70" s="745">
        <v>0</v>
      </c>
      <c r="F70" s="745">
        <v>0</v>
      </c>
      <c r="G70" s="745">
        <v>0</v>
      </c>
      <c r="H70" s="745"/>
      <c r="I70" s="745"/>
      <c r="J70" s="745"/>
      <c r="K70" s="745"/>
      <c r="L70" s="745"/>
      <c r="M70" s="745"/>
      <c r="N70" s="745"/>
      <c r="O70" s="745"/>
    </row>
    <row r="71" spans="1:17" s="159" customFormat="1">
      <c r="A71" s="801"/>
      <c r="B71" s="160" t="str">
        <f>B27</f>
        <v>Total BH</v>
      </c>
      <c r="C71" s="160" t="str">
        <f>C27</f>
        <v>All</v>
      </c>
      <c r="D71" s="160" t="str">
        <f>D27</f>
        <v>All reaches</v>
      </c>
      <c r="E71" s="475">
        <f t="shared" ref="E71:G71" si="44">SUM(E65:E70)</f>
        <v>10.453308885263413</v>
      </c>
      <c r="F71" s="475">
        <f t="shared" si="44"/>
        <v>46.506051363203028</v>
      </c>
      <c r="G71" s="475">
        <f t="shared" si="44"/>
        <v>41.540502119382495</v>
      </c>
      <c r="H71" s="475"/>
      <c r="I71" s="475"/>
      <c r="J71" s="475"/>
      <c r="K71" s="475"/>
      <c r="L71" s="475"/>
      <c r="M71" s="475"/>
      <c r="N71" s="475"/>
      <c r="O71" s="475"/>
    </row>
    <row r="72" spans="1:17">
      <c r="A72"/>
      <c r="E72" s="58"/>
      <c r="F72" s="58">
        <f t="shared" ref="F72:G72" si="45">IF(E64=0,"",F64/E64-1)</f>
        <v>-0.45984732580365884</v>
      </c>
      <c r="G72" s="58">
        <f t="shared" si="45"/>
        <v>0.55082966987921367</v>
      </c>
      <c r="H72" s="58"/>
      <c r="I72" s="58"/>
      <c r="J72" s="58"/>
      <c r="K72" s="58"/>
      <c r="L72" s="58"/>
      <c r="M72" s="58"/>
      <c r="N72" s="58"/>
      <c r="O72" s="58"/>
      <c r="P72" s="159"/>
      <c r="Q72" s="162"/>
    </row>
    <row r="73" spans="1:17">
      <c r="P73" s="159"/>
      <c r="Q73" s="162"/>
    </row>
    <row r="74" spans="1:17">
      <c r="B74" s="362"/>
      <c r="C74" s="362"/>
      <c r="D74" s="363"/>
      <c r="E74" s="362"/>
      <c r="F74" s="362"/>
      <c r="G74" s="362"/>
      <c r="H74" s="362"/>
      <c r="I74" s="362"/>
      <c r="J74" s="362"/>
      <c r="K74" s="362"/>
      <c r="L74" s="362"/>
      <c r="M74" s="362"/>
      <c r="N74" s="362"/>
      <c r="O74" s="362"/>
      <c r="P74" s="159"/>
      <c r="Q74" s="162"/>
    </row>
    <row r="75" spans="1:17" ht="14.4">
      <c r="B75" s="247" t="s">
        <v>306</v>
      </c>
      <c r="D75" s="345"/>
      <c r="E75" s="448" t="s">
        <v>358</v>
      </c>
      <c r="F75" s="159"/>
      <c r="G75" s="159"/>
      <c r="J75" s="206"/>
      <c r="N75" s="312" t="str">
        <f>B75</f>
        <v>Units - Rest of World</v>
      </c>
      <c r="O75" s="312"/>
      <c r="P75" s="159"/>
      <c r="Q75" s="162"/>
    </row>
    <row r="76" spans="1:17">
      <c r="B76" s="96" t="s">
        <v>10</v>
      </c>
      <c r="C76" s="96" t="s">
        <v>11</v>
      </c>
      <c r="D76" s="191" t="s">
        <v>135</v>
      </c>
      <c r="E76" s="210">
        <v>2016</v>
      </c>
      <c r="F76" s="210">
        <v>2017</v>
      </c>
      <c r="G76" s="210">
        <v>2018</v>
      </c>
      <c r="H76" s="210">
        <v>2019</v>
      </c>
      <c r="I76" s="210">
        <v>2020</v>
      </c>
      <c r="J76" s="210">
        <v>2021</v>
      </c>
      <c r="K76" s="210">
        <v>2022</v>
      </c>
      <c r="L76" s="210">
        <v>2023</v>
      </c>
      <c r="M76" s="210">
        <v>2024</v>
      </c>
      <c r="N76" s="210">
        <v>2025</v>
      </c>
      <c r="O76" s="210">
        <v>2026</v>
      </c>
      <c r="P76" s="159"/>
      <c r="Q76" s="162"/>
    </row>
    <row r="77" spans="1:17">
      <c r="A77" s="798" t="s">
        <v>356</v>
      </c>
      <c r="B77" s="234" t="str">
        <f t="shared" ref="B77:D88" si="46">B8</f>
        <v>1,3,6,12 Gbps</v>
      </c>
      <c r="C77" s="238" t="str">
        <f t="shared" si="46"/>
        <v>all</v>
      </c>
      <c r="D77" s="235" t="str">
        <f t="shared" si="46"/>
        <v>all</v>
      </c>
      <c r="E77" s="485">
        <f t="shared" ref="E77:G77" si="47">IF(E145=0,"",E145-E8)</f>
        <v>4571005.88</v>
      </c>
      <c r="F77" s="485">
        <f t="shared" si="47"/>
        <v>3575897.2225990761</v>
      </c>
      <c r="G77" s="485">
        <f t="shared" si="47"/>
        <v>3552888.873617372</v>
      </c>
      <c r="H77" s="485"/>
      <c r="I77" s="485"/>
      <c r="J77" s="485"/>
      <c r="K77" s="485"/>
      <c r="L77" s="485"/>
      <c r="M77" s="485"/>
      <c r="N77" s="485"/>
      <c r="O77" s="485"/>
      <c r="P77" s="159"/>
      <c r="Q77" s="162"/>
    </row>
    <row r="78" spans="1:17">
      <c r="A78" s="799"/>
      <c r="B78" s="234" t="str">
        <f t="shared" si="46"/>
        <v>10 Gbps</v>
      </c>
      <c r="C78" s="238" t="str">
        <f t="shared" si="46"/>
        <v>all</v>
      </c>
      <c r="D78" s="235" t="str">
        <f t="shared" si="46"/>
        <v>grey</v>
      </c>
      <c r="E78" s="485">
        <f t="shared" ref="E78:G78" si="48">IF(E146=0,"",E146-E9)</f>
        <v>3022407.8943415871</v>
      </c>
      <c r="F78" s="485">
        <f t="shared" si="48"/>
        <v>2076366.7770220819</v>
      </c>
      <c r="G78" s="485">
        <f t="shared" si="48"/>
        <v>2591012.7724878117</v>
      </c>
      <c r="H78" s="485"/>
      <c r="I78" s="485"/>
      <c r="J78" s="485"/>
      <c r="K78" s="485"/>
      <c r="L78" s="485"/>
      <c r="M78" s="485"/>
      <c r="N78" s="485"/>
      <c r="O78" s="485"/>
      <c r="P78" s="159"/>
      <c r="Q78" s="162"/>
    </row>
    <row r="79" spans="1:17">
      <c r="A79" s="799"/>
      <c r="B79" s="225" t="str">
        <f t="shared" si="46"/>
        <v>25 Gbps</v>
      </c>
      <c r="C79" s="238" t="str">
        <f t="shared" si="46"/>
        <v>≤ 0.5 km</v>
      </c>
      <c r="D79" s="235" t="str">
        <f t="shared" si="46"/>
        <v>grey MMF</v>
      </c>
      <c r="E79" s="485">
        <f t="shared" ref="E79:G79" si="49">IF(E147=0,0,E147-E10)</f>
        <v>150</v>
      </c>
      <c r="F79" s="485">
        <f t="shared" si="49"/>
        <v>4000</v>
      </c>
      <c r="G79" s="485">
        <f t="shared" si="49"/>
        <v>0</v>
      </c>
      <c r="H79" s="485"/>
      <c r="I79" s="485"/>
      <c r="J79" s="485"/>
      <c r="K79" s="485"/>
      <c r="L79" s="485"/>
      <c r="M79" s="485"/>
      <c r="N79" s="485"/>
      <c r="O79" s="485"/>
      <c r="P79" s="159"/>
      <c r="Q79" s="162"/>
    </row>
    <row r="80" spans="1:17">
      <c r="A80" s="799"/>
      <c r="B80" s="225" t="str">
        <f t="shared" si="46"/>
        <v>25 Gbps</v>
      </c>
      <c r="C80" s="238" t="str">
        <f t="shared" si="46"/>
        <v>300 m</v>
      </c>
      <c r="D80" s="235" t="str">
        <f t="shared" si="46"/>
        <v>grey SMF</v>
      </c>
      <c r="E80" s="485">
        <f t="shared" ref="E80:G80" si="50">IF(E148=0,0,E148-E11)</f>
        <v>0</v>
      </c>
      <c r="F80" s="485">
        <f t="shared" si="50"/>
        <v>500</v>
      </c>
      <c r="G80" s="485">
        <f t="shared" si="50"/>
        <v>5267.1999999999971</v>
      </c>
      <c r="H80" s="485"/>
      <c r="I80" s="485"/>
      <c r="J80" s="485"/>
      <c r="K80" s="485"/>
      <c r="L80" s="485"/>
      <c r="M80" s="485"/>
      <c r="N80" s="485"/>
      <c r="O80" s="485"/>
      <c r="P80" s="159"/>
      <c r="Q80" s="162"/>
    </row>
    <row r="81" spans="1:17">
      <c r="A81" s="799"/>
      <c r="B81" s="160" t="str">
        <f t="shared" si="46"/>
        <v>25 Gbps</v>
      </c>
      <c r="C81" s="238" t="str">
        <f t="shared" si="46"/>
        <v>10, 20 km</v>
      </c>
      <c r="D81" s="235" t="str">
        <f t="shared" si="46"/>
        <v>duplex</v>
      </c>
      <c r="E81" s="485">
        <f t="shared" ref="E81:G81" si="51">IF(E149=0,0,E149-E12)</f>
        <v>450</v>
      </c>
      <c r="F81" s="485">
        <f t="shared" si="51"/>
        <v>74000</v>
      </c>
      <c r="G81" s="485">
        <f t="shared" si="51"/>
        <v>45653.989999999991</v>
      </c>
      <c r="H81" s="485"/>
      <c r="I81" s="485"/>
      <c r="J81" s="485"/>
      <c r="K81" s="485"/>
      <c r="L81" s="485"/>
      <c r="M81" s="485"/>
      <c r="N81" s="485"/>
      <c r="O81" s="485"/>
      <c r="P81" s="159"/>
      <c r="Q81" s="162"/>
    </row>
    <row r="82" spans="1:17">
      <c r="A82" s="799"/>
      <c r="B82" s="226" t="str">
        <f t="shared" si="46"/>
        <v>25 Gbps</v>
      </c>
      <c r="C82" s="238" t="str">
        <f t="shared" si="46"/>
        <v>10, 20 km</v>
      </c>
      <c r="D82" s="235" t="str">
        <f t="shared" si="46"/>
        <v>Bi-Di</v>
      </c>
      <c r="E82" s="485">
        <f t="shared" ref="E82:G82" si="52">IF(E150=0,0,E150-E13)</f>
        <v>0</v>
      </c>
      <c r="F82" s="485">
        <f t="shared" si="52"/>
        <v>0</v>
      </c>
      <c r="G82" s="485">
        <f t="shared" si="52"/>
        <v>2487.2099999999991</v>
      </c>
      <c r="H82" s="485"/>
      <c r="I82" s="485"/>
      <c r="J82" s="485"/>
      <c r="K82" s="485"/>
      <c r="L82" s="485"/>
      <c r="M82" s="485"/>
      <c r="N82" s="485"/>
      <c r="O82" s="485"/>
      <c r="P82" s="159"/>
      <c r="Q82" s="162"/>
    </row>
    <row r="83" spans="1:17">
      <c r="A83" s="799"/>
      <c r="B83" s="226" t="str">
        <f t="shared" si="46"/>
        <v>50 Gbps</v>
      </c>
      <c r="C83" s="238" t="str">
        <f t="shared" si="46"/>
        <v>all</v>
      </c>
      <c r="D83" s="235" t="str">
        <f t="shared" si="46"/>
        <v>grey</v>
      </c>
      <c r="E83" s="485">
        <f t="shared" ref="E83:G83" si="53">IF(E151=0,0,E151-E14)</f>
        <v>0</v>
      </c>
      <c r="F83" s="485">
        <f t="shared" si="53"/>
        <v>0</v>
      </c>
      <c r="G83" s="485">
        <f t="shared" si="53"/>
        <v>0</v>
      </c>
      <c r="H83" s="485"/>
      <c r="I83" s="485"/>
      <c r="J83" s="485"/>
      <c r="K83" s="485"/>
      <c r="L83" s="485"/>
      <c r="M83" s="485"/>
      <c r="N83" s="485"/>
      <c r="O83" s="485"/>
      <c r="P83" s="159"/>
      <c r="Q83" s="162"/>
    </row>
    <row r="84" spans="1:17" s="159" customFormat="1">
      <c r="A84" s="799"/>
      <c r="B84" s="226" t="str">
        <f t="shared" si="46"/>
        <v>100 Gbps</v>
      </c>
      <c r="C84" s="238" t="str">
        <f t="shared" si="46"/>
        <v>all</v>
      </c>
      <c r="D84" s="235" t="str">
        <f t="shared" si="46"/>
        <v>grey</v>
      </c>
      <c r="E84" s="485">
        <f t="shared" ref="E84:G84" si="54">IF(E152=0,0,E152-E15)</f>
        <v>0</v>
      </c>
      <c r="F84" s="485">
        <f t="shared" si="54"/>
        <v>0</v>
      </c>
      <c r="G84" s="485">
        <f t="shared" si="54"/>
        <v>0</v>
      </c>
      <c r="H84" s="485"/>
      <c r="I84" s="485"/>
      <c r="J84" s="485"/>
      <c r="K84" s="485"/>
      <c r="L84" s="485"/>
      <c r="M84" s="485"/>
      <c r="N84" s="485"/>
      <c r="O84" s="485"/>
      <c r="Q84" s="162"/>
    </row>
    <row r="85" spans="1:17" s="159" customFormat="1">
      <c r="A85" s="799"/>
      <c r="B85" s="226" t="str">
        <f t="shared" si="46"/>
        <v>10 Gbps</v>
      </c>
      <c r="C85" s="238" t="str">
        <f t="shared" si="46"/>
        <v>all</v>
      </c>
      <c r="D85" s="235" t="str">
        <f t="shared" si="46"/>
        <v>CWDM</v>
      </c>
      <c r="E85" s="485">
        <f t="shared" ref="E85:G85" si="55">IF(E153=0,0,E153-E16)</f>
        <v>0</v>
      </c>
      <c r="F85" s="485">
        <f t="shared" si="55"/>
        <v>0</v>
      </c>
      <c r="G85" s="485">
        <f t="shared" si="55"/>
        <v>0</v>
      </c>
      <c r="H85" s="485"/>
      <c r="I85" s="485"/>
      <c r="J85" s="485"/>
      <c r="K85" s="485"/>
      <c r="L85" s="485"/>
      <c r="M85" s="485"/>
      <c r="N85" s="485"/>
      <c r="O85" s="485"/>
      <c r="Q85" s="162"/>
    </row>
    <row r="86" spans="1:17" s="159" customFormat="1">
      <c r="A86" s="799"/>
      <c r="B86" s="226" t="str">
        <f t="shared" si="46"/>
        <v>10 Gbps</v>
      </c>
      <c r="C86" s="238" t="str">
        <f t="shared" si="46"/>
        <v>all</v>
      </c>
      <c r="D86" s="235" t="str">
        <f t="shared" si="46"/>
        <v>DWDM</v>
      </c>
      <c r="E86" s="485">
        <f t="shared" ref="E86:G86" si="56">IF(E154=0,0,E154-E17)</f>
        <v>39985.336519634919</v>
      </c>
      <c r="F86" s="485">
        <f t="shared" si="56"/>
        <v>75000</v>
      </c>
      <c r="G86" s="485">
        <f t="shared" si="56"/>
        <v>87026</v>
      </c>
      <c r="H86" s="485"/>
      <c r="I86" s="485"/>
      <c r="J86" s="485"/>
      <c r="K86" s="485"/>
      <c r="L86" s="485"/>
      <c r="M86" s="485"/>
      <c r="N86" s="485"/>
      <c r="O86" s="485"/>
      <c r="Q86" s="162"/>
    </row>
    <row r="87" spans="1:17" s="159" customFormat="1">
      <c r="A87" s="799"/>
      <c r="B87" s="226" t="str">
        <f t="shared" si="46"/>
        <v>25 Gbps</v>
      </c>
      <c r="C87" s="238" t="str">
        <f t="shared" si="46"/>
        <v>all</v>
      </c>
      <c r="D87" s="235" t="str">
        <f t="shared" si="46"/>
        <v>CWDM</v>
      </c>
      <c r="E87" s="485">
        <f t="shared" ref="E87:G87" si="57">IF(E155=0,0,E155-E18)</f>
        <v>0</v>
      </c>
      <c r="F87" s="485">
        <f t="shared" si="57"/>
        <v>0</v>
      </c>
      <c r="G87" s="485">
        <f t="shared" si="57"/>
        <v>0</v>
      </c>
      <c r="H87" s="485"/>
      <c r="I87" s="485"/>
      <c r="J87" s="485"/>
      <c r="K87" s="485"/>
      <c r="L87" s="485"/>
      <c r="M87" s="485"/>
      <c r="N87" s="485"/>
      <c r="O87" s="485"/>
      <c r="Q87" s="162"/>
    </row>
    <row r="88" spans="1:17" s="159" customFormat="1">
      <c r="A88" s="799"/>
      <c r="B88" s="226" t="str">
        <f t="shared" si="46"/>
        <v>25 Gbps</v>
      </c>
      <c r="C88" s="238" t="str">
        <f t="shared" si="46"/>
        <v>all</v>
      </c>
      <c r="D88" s="235" t="str">
        <f t="shared" si="46"/>
        <v>DWDM</v>
      </c>
      <c r="E88" s="485">
        <f t="shared" ref="E88:G88" si="58">IF(E156=0,0,E156-E19)</f>
        <v>0</v>
      </c>
      <c r="F88" s="485">
        <f t="shared" si="58"/>
        <v>0</v>
      </c>
      <c r="G88" s="485">
        <f t="shared" si="58"/>
        <v>72040</v>
      </c>
      <c r="H88" s="485"/>
      <c r="I88" s="485"/>
      <c r="J88" s="485"/>
      <c r="K88" s="485"/>
      <c r="L88" s="485"/>
      <c r="M88" s="485"/>
      <c r="N88" s="485"/>
      <c r="O88" s="485"/>
      <c r="Q88" s="162"/>
    </row>
    <row r="89" spans="1:17" ht="13.8" thickBot="1">
      <c r="A89" s="800"/>
      <c r="B89" s="481" t="str">
        <f t="shared" ref="B89:B95" si="59">B20</f>
        <v>Total FH</v>
      </c>
      <c r="C89" s="481" t="s">
        <v>19</v>
      </c>
      <c r="D89" s="481" t="s">
        <v>19</v>
      </c>
      <c r="E89" s="486">
        <f t="shared" ref="E89:G89" si="60">SUM(E77:E88)</f>
        <v>7633999.1108612223</v>
      </c>
      <c r="F89" s="486">
        <f t="shared" si="60"/>
        <v>5805763.9996211585</v>
      </c>
      <c r="G89" s="486">
        <f t="shared" si="60"/>
        <v>6356376.0461051837</v>
      </c>
      <c r="H89" s="486"/>
      <c r="I89" s="486"/>
      <c r="J89" s="486"/>
      <c r="K89" s="486"/>
      <c r="L89" s="486"/>
      <c r="M89" s="486"/>
      <c r="N89" s="486"/>
      <c r="O89" s="486"/>
      <c r="P89" s="159"/>
      <c r="Q89" s="162"/>
    </row>
    <row r="90" spans="1:17" s="159" customFormat="1">
      <c r="A90" s="799" t="s">
        <v>357</v>
      </c>
      <c r="B90" s="226" t="str">
        <f t="shared" si="59"/>
        <v>1GbE</v>
      </c>
      <c r="C90" s="226" t="str">
        <f t="shared" ref="C90:D95" si="61">C21</f>
        <v>SFP</v>
      </c>
      <c r="D90" s="226" t="str">
        <f t="shared" si="61"/>
        <v>All reaches</v>
      </c>
      <c r="E90" s="499">
        <f t="shared" ref="E90:E95" si="62">IF(E158=0,0,E158-E21)</f>
        <v>354914.53366875002</v>
      </c>
      <c r="F90" s="499">
        <f t="shared" ref="F90:G90" si="63">IF(F158=0,0,F158-F21)</f>
        <v>386194.50300000003</v>
      </c>
      <c r="G90" s="499">
        <f t="shared" si="63"/>
        <v>416598.55769230763</v>
      </c>
      <c r="H90" s="499"/>
      <c r="I90" s="499"/>
      <c r="J90" s="499"/>
      <c r="K90" s="499"/>
      <c r="L90" s="499"/>
      <c r="M90" s="499"/>
      <c r="N90" s="499"/>
      <c r="O90" s="499"/>
      <c r="Q90" s="162"/>
    </row>
    <row r="91" spans="1:17" s="159" customFormat="1">
      <c r="A91" s="799"/>
      <c r="B91" s="160" t="str">
        <f t="shared" si="59"/>
        <v>10 GbE</v>
      </c>
      <c r="C91" s="160" t="str">
        <f t="shared" si="61"/>
        <v>SFP+</v>
      </c>
      <c r="D91" s="160" t="str">
        <f t="shared" si="61"/>
        <v>All reaches</v>
      </c>
      <c r="E91" s="388">
        <f t="shared" si="62"/>
        <v>581315.48193899996</v>
      </c>
      <c r="F91" s="388">
        <f t="shared" ref="F91:G91" si="64">IF(F159=0,0,F159-F22)</f>
        <v>347180.45406000002</v>
      </c>
      <c r="G91" s="388">
        <f t="shared" si="64"/>
        <v>352500</v>
      </c>
      <c r="H91" s="388"/>
      <c r="I91" s="388"/>
      <c r="J91" s="388"/>
      <c r="K91" s="388"/>
      <c r="L91" s="388"/>
      <c r="M91" s="388"/>
      <c r="N91" s="388"/>
      <c r="O91" s="388"/>
      <c r="Q91" s="162"/>
    </row>
    <row r="92" spans="1:17" s="159" customFormat="1">
      <c r="A92" s="799"/>
      <c r="B92" s="160" t="str">
        <f t="shared" si="59"/>
        <v>25 GbE</v>
      </c>
      <c r="C92" s="160" t="str">
        <f t="shared" si="61"/>
        <v>SFP28</v>
      </c>
      <c r="D92" s="160" t="str">
        <f t="shared" si="61"/>
        <v>All reaches</v>
      </c>
      <c r="E92" s="388">
        <f t="shared" si="62"/>
        <v>0</v>
      </c>
      <c r="F92" s="388">
        <f t="shared" ref="F92:G92" si="65">IF(F160=0,0,F160-F23)</f>
        <v>200</v>
      </c>
      <c r="G92" s="388">
        <f t="shared" si="65"/>
        <v>1818</v>
      </c>
      <c r="H92" s="388"/>
      <c r="I92" s="388"/>
      <c r="J92" s="388"/>
      <c r="K92" s="388"/>
      <c r="L92" s="388"/>
      <c r="M92" s="388"/>
      <c r="N92" s="388"/>
      <c r="O92" s="388"/>
      <c r="Q92" s="162"/>
    </row>
    <row r="93" spans="1:17" s="159" customFormat="1">
      <c r="A93" s="799"/>
      <c r="B93" s="160" t="str">
        <f t="shared" si="59"/>
        <v>50 GbE</v>
      </c>
      <c r="C93" s="160" t="str">
        <f t="shared" si="61"/>
        <v>QSFP28</v>
      </c>
      <c r="D93" s="160" t="str">
        <f t="shared" si="61"/>
        <v>All reaches</v>
      </c>
      <c r="E93" s="388">
        <f t="shared" si="62"/>
        <v>0</v>
      </c>
      <c r="F93" s="388">
        <f t="shared" ref="F93:G93" si="66">IF(F161=0,0,F161-F24)</f>
        <v>0</v>
      </c>
      <c r="G93" s="388">
        <f t="shared" si="66"/>
        <v>0</v>
      </c>
      <c r="H93" s="388"/>
      <c r="I93" s="388"/>
      <c r="J93" s="388"/>
      <c r="K93" s="388"/>
      <c r="L93" s="388"/>
      <c r="M93" s="388"/>
      <c r="N93" s="388"/>
      <c r="O93" s="388"/>
      <c r="Q93" s="162"/>
    </row>
    <row r="94" spans="1:17" s="159" customFormat="1">
      <c r="A94" s="799"/>
      <c r="B94" s="160" t="str">
        <f t="shared" si="59"/>
        <v>100 GbE</v>
      </c>
      <c r="C94" s="160" t="str">
        <f t="shared" si="61"/>
        <v>QSFP28</v>
      </c>
      <c r="D94" s="160" t="str">
        <f t="shared" si="61"/>
        <v>All reaches</v>
      </c>
      <c r="E94" s="388">
        <f t="shared" si="62"/>
        <v>0</v>
      </c>
      <c r="F94" s="388">
        <f t="shared" ref="F94:G94" si="67">IF(F162=0,0,F162-F25)</f>
        <v>0</v>
      </c>
      <c r="G94" s="388">
        <f t="shared" si="67"/>
        <v>0</v>
      </c>
      <c r="H94" s="388"/>
      <c r="I94" s="388"/>
      <c r="J94" s="388"/>
      <c r="K94" s="388"/>
      <c r="L94" s="388"/>
      <c r="M94" s="388"/>
      <c r="N94" s="388"/>
      <c r="O94" s="388"/>
      <c r="Q94" s="162"/>
    </row>
    <row r="95" spans="1:17" s="159" customFormat="1">
      <c r="A95" s="799"/>
      <c r="B95" s="160" t="str">
        <f t="shared" si="59"/>
        <v>200 GbE</v>
      </c>
      <c r="C95" s="160" t="str">
        <f t="shared" si="61"/>
        <v>QSFP29</v>
      </c>
      <c r="D95" s="160" t="str">
        <f t="shared" si="61"/>
        <v>All reaches</v>
      </c>
      <c r="E95" s="388">
        <f t="shared" si="62"/>
        <v>0</v>
      </c>
      <c r="F95" s="388">
        <f t="shared" ref="F95:G95" si="68">IF(F163=0,0,F163-F26)</f>
        <v>0</v>
      </c>
      <c r="G95" s="388">
        <f t="shared" si="68"/>
        <v>0</v>
      </c>
      <c r="H95" s="388"/>
      <c r="I95" s="388"/>
      <c r="J95" s="388"/>
      <c r="K95" s="388"/>
      <c r="L95" s="388"/>
      <c r="M95" s="388"/>
      <c r="N95" s="388"/>
      <c r="O95" s="388"/>
      <c r="Q95" s="162"/>
    </row>
    <row r="96" spans="1:17" s="159" customFormat="1">
      <c r="A96" s="801"/>
      <c r="B96" s="160" t="str">
        <f>B27</f>
        <v>Total BH</v>
      </c>
      <c r="C96" s="160" t="str">
        <f>C27</f>
        <v>All</v>
      </c>
      <c r="D96" s="160" t="str">
        <f>D27</f>
        <v>All reaches</v>
      </c>
      <c r="E96" s="487">
        <f>SUM(E90:E95)</f>
        <v>936230.01560775004</v>
      </c>
      <c r="F96" s="487">
        <f t="shared" ref="F96:G96" si="69">SUM(F90:F95)</f>
        <v>733574.95706000004</v>
      </c>
      <c r="G96" s="487">
        <f t="shared" si="69"/>
        <v>770916.55769230763</v>
      </c>
      <c r="H96" s="487"/>
      <c r="I96" s="487"/>
      <c r="J96" s="487"/>
      <c r="K96" s="487"/>
      <c r="L96" s="487"/>
      <c r="M96" s="487"/>
      <c r="N96" s="487"/>
      <c r="O96" s="487"/>
      <c r="Q96" s="162"/>
    </row>
    <row r="97" spans="1:17">
      <c r="A97" s="99"/>
      <c r="B97" s="159"/>
      <c r="D97" s="192"/>
      <c r="E97" s="58"/>
      <c r="F97" s="58">
        <f t="shared" ref="F97:G97" si="70">IF(E89=0,"",F89/E89-1)</f>
        <v>-0.23948589522874775</v>
      </c>
      <c r="G97" s="58">
        <f t="shared" si="70"/>
        <v>9.4838861262695806E-2</v>
      </c>
      <c r="H97" s="58"/>
      <c r="I97" s="58"/>
      <c r="J97" s="58"/>
      <c r="K97" s="58"/>
      <c r="L97" s="359"/>
      <c r="M97" s="359"/>
      <c r="N97" s="359"/>
      <c r="O97" s="359"/>
      <c r="P97" s="159"/>
      <c r="Q97" s="162"/>
    </row>
    <row r="98" spans="1:17" ht="14.4">
      <c r="A98" s="42"/>
      <c r="B98" s="247" t="s">
        <v>308</v>
      </c>
      <c r="C98" s="45"/>
      <c r="D98" s="192"/>
      <c r="E98" s="448" t="s">
        <v>180</v>
      </c>
      <c r="F98" s="45"/>
      <c r="G98" s="45"/>
      <c r="H98" s="45"/>
      <c r="I98" s="45"/>
      <c r="J98" s="206"/>
      <c r="M98" s="45"/>
      <c r="N98" s="312" t="str">
        <f>B98</f>
        <v>ASP ($) - Rest of World</v>
      </c>
      <c r="O98" s="312"/>
      <c r="P98" s="159"/>
      <c r="Q98" s="162"/>
    </row>
    <row r="99" spans="1:17">
      <c r="A99" s="100"/>
      <c r="B99" s="97" t="s">
        <v>10</v>
      </c>
      <c r="C99" s="97" t="s">
        <v>11</v>
      </c>
      <c r="D99" s="196" t="str">
        <f>D76</f>
        <v>Wavelengths</v>
      </c>
      <c r="E99" s="97">
        <v>2016</v>
      </c>
      <c r="F99" s="97">
        <v>2017</v>
      </c>
      <c r="G99" s="97">
        <v>2018</v>
      </c>
      <c r="H99" s="97">
        <v>2019</v>
      </c>
      <c r="I99" s="97">
        <v>2020</v>
      </c>
      <c r="J99" s="97">
        <v>2021</v>
      </c>
      <c r="K99" s="97">
        <v>2022</v>
      </c>
      <c r="L99" s="97">
        <v>2023</v>
      </c>
      <c r="M99" s="97">
        <v>2024</v>
      </c>
      <c r="N99" s="97">
        <v>2025</v>
      </c>
      <c r="O99" s="97">
        <v>2026</v>
      </c>
      <c r="P99" s="159"/>
      <c r="Q99" s="162"/>
    </row>
    <row r="100" spans="1:17">
      <c r="A100" s="798" t="str">
        <f>A77</f>
        <v>Fronthaul</v>
      </c>
      <c r="B100" s="234" t="str">
        <f t="shared" ref="B100:D111" si="71">B8</f>
        <v>1,3,6,12 Gbps</v>
      </c>
      <c r="C100" s="238" t="str">
        <f t="shared" si="71"/>
        <v>all</v>
      </c>
      <c r="D100" s="235" t="str">
        <f t="shared" si="71"/>
        <v>all</v>
      </c>
      <c r="E100" s="236">
        <f t="shared" ref="E100:M100" si="72">IF(E77=0,"",E121*10^6/E77)</f>
        <v>16.897696433557229</v>
      </c>
      <c r="F100" s="236">
        <f t="shared" si="72"/>
        <v>14.724913670056404</v>
      </c>
      <c r="G100" s="236">
        <f t="shared" si="72"/>
        <v>13.531647388757275</v>
      </c>
      <c r="H100" s="236" t="str">
        <f t="shared" si="72"/>
        <v/>
      </c>
      <c r="I100" s="236" t="str">
        <f t="shared" si="72"/>
        <v/>
      </c>
      <c r="J100" s="236" t="str">
        <f t="shared" si="72"/>
        <v/>
      </c>
      <c r="K100" s="236" t="str">
        <f t="shared" si="72"/>
        <v/>
      </c>
      <c r="L100" s="236" t="str">
        <f t="shared" si="72"/>
        <v/>
      </c>
      <c r="M100" s="236" t="str">
        <f t="shared" si="72"/>
        <v/>
      </c>
      <c r="N100" s="236" t="str">
        <f t="shared" ref="N100:O100" si="73">IF(N77=0,"",N121*10^6/N77)</f>
        <v/>
      </c>
      <c r="O100" s="236" t="str">
        <f t="shared" si="73"/>
        <v/>
      </c>
      <c r="P100" s="159"/>
      <c r="Q100" s="162"/>
    </row>
    <row r="101" spans="1:17">
      <c r="A101" s="799"/>
      <c r="B101" s="234" t="str">
        <f t="shared" si="71"/>
        <v>10 Gbps</v>
      </c>
      <c r="C101" s="238" t="str">
        <f t="shared" si="71"/>
        <v>all</v>
      </c>
      <c r="D101" s="235" t="str">
        <f t="shared" si="71"/>
        <v>grey</v>
      </c>
      <c r="E101" s="236">
        <f t="shared" ref="E101:M101" si="74">IF(E78=0,"",E122*10^6/E78)</f>
        <v>22.694952593933323</v>
      </c>
      <c r="F101" s="236">
        <f t="shared" si="74"/>
        <v>19.352876755863903</v>
      </c>
      <c r="G101" s="236">
        <f t="shared" si="74"/>
        <v>19.261186865624527</v>
      </c>
      <c r="H101" s="236" t="str">
        <f t="shared" si="74"/>
        <v/>
      </c>
      <c r="I101" s="236" t="str">
        <f t="shared" si="74"/>
        <v/>
      </c>
      <c r="J101" s="236" t="str">
        <f t="shared" si="74"/>
        <v/>
      </c>
      <c r="K101" s="236" t="str">
        <f t="shared" si="74"/>
        <v/>
      </c>
      <c r="L101" s="236" t="str">
        <f t="shared" si="74"/>
        <v/>
      </c>
      <c r="M101" s="236" t="str">
        <f t="shared" si="74"/>
        <v/>
      </c>
      <c r="N101" s="236" t="str">
        <f t="shared" ref="N101:O101" si="75">IF(N78=0,"",N122*10^6/N78)</f>
        <v/>
      </c>
      <c r="O101" s="236" t="str">
        <f t="shared" si="75"/>
        <v/>
      </c>
      <c r="P101" s="159"/>
      <c r="Q101" s="162"/>
    </row>
    <row r="102" spans="1:17">
      <c r="A102" s="799"/>
      <c r="B102" s="225" t="str">
        <f t="shared" si="71"/>
        <v>25 Gbps</v>
      </c>
      <c r="C102" s="238" t="str">
        <f t="shared" si="71"/>
        <v>≤ 0.5 km</v>
      </c>
      <c r="D102" s="235" t="str">
        <f t="shared" si="71"/>
        <v>grey MMF</v>
      </c>
      <c r="E102" s="236">
        <f t="shared" ref="E102:M102" si="76">IF(E79=0,"",E123*10^6/E79)</f>
        <v>163.44660226760334</v>
      </c>
      <c r="F102" s="236">
        <f t="shared" si="76"/>
        <v>96</v>
      </c>
      <c r="G102" s="236" t="str">
        <f t="shared" si="76"/>
        <v/>
      </c>
      <c r="H102" s="236" t="str">
        <f t="shared" si="76"/>
        <v/>
      </c>
      <c r="I102" s="236" t="str">
        <f t="shared" si="76"/>
        <v/>
      </c>
      <c r="J102" s="236" t="str">
        <f t="shared" si="76"/>
        <v/>
      </c>
      <c r="K102" s="236" t="str">
        <f t="shared" si="76"/>
        <v/>
      </c>
      <c r="L102" s="236" t="str">
        <f t="shared" si="76"/>
        <v/>
      </c>
      <c r="M102" s="236" t="str">
        <f t="shared" si="76"/>
        <v/>
      </c>
      <c r="N102" s="236" t="str">
        <f t="shared" ref="N102:O102" si="77">IF(N79=0,"",N123*10^6/N79)</f>
        <v/>
      </c>
      <c r="O102" s="236" t="str">
        <f t="shared" si="77"/>
        <v/>
      </c>
      <c r="P102" s="159"/>
      <c r="Q102" s="162"/>
    </row>
    <row r="103" spans="1:17">
      <c r="A103" s="799"/>
      <c r="B103" s="225" t="str">
        <f t="shared" si="71"/>
        <v>25 Gbps</v>
      </c>
      <c r="C103" s="238" t="str">
        <f t="shared" si="71"/>
        <v>300 m</v>
      </c>
      <c r="D103" s="235" t="str">
        <f t="shared" si="71"/>
        <v>grey SMF</v>
      </c>
      <c r="E103" s="236" t="str">
        <f t="shared" ref="E103:M103" si="78">IF(E80=0,"",E124*10^6/E80)</f>
        <v/>
      </c>
      <c r="F103" s="236">
        <f t="shared" si="78"/>
        <v>97</v>
      </c>
      <c r="G103" s="236">
        <f t="shared" si="78"/>
        <v>55.999999999999943</v>
      </c>
      <c r="H103" s="236" t="str">
        <f t="shared" si="78"/>
        <v/>
      </c>
      <c r="I103" s="236" t="str">
        <f t="shared" si="78"/>
        <v/>
      </c>
      <c r="J103" s="236" t="str">
        <f t="shared" si="78"/>
        <v/>
      </c>
      <c r="K103" s="236" t="str">
        <f t="shared" si="78"/>
        <v/>
      </c>
      <c r="L103" s="236" t="str">
        <f t="shared" si="78"/>
        <v/>
      </c>
      <c r="M103" s="236" t="str">
        <f t="shared" si="78"/>
        <v/>
      </c>
      <c r="N103" s="236" t="str">
        <f t="shared" ref="N103:O103" si="79">IF(N80=0,"",N124*10^6/N80)</f>
        <v/>
      </c>
      <c r="O103" s="236" t="str">
        <f t="shared" si="79"/>
        <v/>
      </c>
      <c r="P103" s="159"/>
      <c r="Q103" s="162"/>
    </row>
    <row r="104" spans="1:17">
      <c r="A104" s="799"/>
      <c r="B104" s="160" t="str">
        <f t="shared" si="71"/>
        <v>25 Gbps</v>
      </c>
      <c r="C104" s="238" t="str">
        <f t="shared" si="71"/>
        <v>10, 20 km</v>
      </c>
      <c r="D104" s="235" t="str">
        <f t="shared" si="71"/>
        <v>duplex</v>
      </c>
      <c r="E104" s="236">
        <f t="shared" ref="E104:M104" si="80">IF(E81=0,"",E125*10^6/E81)</f>
        <v>125.71518903512825</v>
      </c>
      <c r="F104" s="236">
        <f t="shared" si="80"/>
        <v>109.79729729729729</v>
      </c>
      <c r="G104" s="236">
        <f t="shared" si="80"/>
        <v>68.327574993463045</v>
      </c>
      <c r="H104" s="236" t="str">
        <f t="shared" si="80"/>
        <v/>
      </c>
      <c r="I104" s="236" t="str">
        <f t="shared" si="80"/>
        <v/>
      </c>
      <c r="J104" s="236" t="str">
        <f t="shared" si="80"/>
        <v/>
      </c>
      <c r="K104" s="236" t="str">
        <f t="shared" si="80"/>
        <v/>
      </c>
      <c r="L104" s="236" t="str">
        <f t="shared" si="80"/>
        <v/>
      </c>
      <c r="M104" s="236" t="str">
        <f t="shared" si="80"/>
        <v/>
      </c>
      <c r="N104" s="236" t="str">
        <f t="shared" ref="N104:O104" si="81">IF(N81=0,"",N125*10^6/N81)</f>
        <v/>
      </c>
      <c r="O104" s="236" t="str">
        <f t="shared" si="81"/>
        <v/>
      </c>
      <c r="P104" s="159"/>
      <c r="Q104" s="162"/>
    </row>
    <row r="105" spans="1:17">
      <c r="A105" s="799"/>
      <c r="B105" s="226" t="str">
        <f t="shared" si="71"/>
        <v>25 Gbps</v>
      </c>
      <c r="C105" s="238" t="str">
        <f t="shared" si="71"/>
        <v>10, 20 km</v>
      </c>
      <c r="D105" s="235" t="str">
        <f t="shared" si="71"/>
        <v>Bi-Di</v>
      </c>
      <c r="E105" s="236" t="str">
        <f t="shared" ref="E105:M105" si="82">IF(E82=0,"",E126*10^6/E82)</f>
        <v/>
      </c>
      <c r="F105" s="236" t="str">
        <f t="shared" si="82"/>
        <v/>
      </c>
      <c r="G105" s="236">
        <f t="shared" si="82"/>
        <v>106.0740355704778</v>
      </c>
      <c r="H105" s="236" t="str">
        <f t="shared" si="82"/>
        <v/>
      </c>
      <c r="I105" s="236" t="str">
        <f t="shared" si="82"/>
        <v/>
      </c>
      <c r="J105" s="236" t="str">
        <f t="shared" si="82"/>
        <v/>
      </c>
      <c r="K105" s="236" t="str">
        <f t="shared" si="82"/>
        <v/>
      </c>
      <c r="L105" s="236" t="str">
        <f t="shared" si="82"/>
        <v/>
      </c>
      <c r="M105" s="236" t="str">
        <f t="shared" si="82"/>
        <v/>
      </c>
      <c r="N105" s="236" t="str">
        <f t="shared" ref="N105:O105" si="83">IF(N82=0,"",N126*10^6/N82)</f>
        <v/>
      </c>
      <c r="O105" s="236" t="str">
        <f t="shared" si="83"/>
        <v/>
      </c>
      <c r="P105" s="159"/>
      <c r="Q105" s="162"/>
    </row>
    <row r="106" spans="1:17">
      <c r="A106" s="799"/>
      <c r="B106" s="226" t="str">
        <f t="shared" si="71"/>
        <v>50 Gbps</v>
      </c>
      <c r="C106" s="297" t="str">
        <f t="shared" si="71"/>
        <v>all</v>
      </c>
      <c r="D106" s="235" t="str">
        <f t="shared" si="71"/>
        <v>grey</v>
      </c>
      <c r="E106" s="236" t="str">
        <f t="shared" ref="E106:M106" si="84">IF(E83=0,"",E127*10^6/E83)</f>
        <v/>
      </c>
      <c r="F106" s="236" t="str">
        <f t="shared" si="84"/>
        <v/>
      </c>
      <c r="G106" s="236" t="str">
        <f t="shared" si="84"/>
        <v/>
      </c>
      <c r="H106" s="236" t="str">
        <f t="shared" si="84"/>
        <v/>
      </c>
      <c r="I106" s="236" t="str">
        <f t="shared" si="84"/>
        <v/>
      </c>
      <c r="J106" s="236" t="str">
        <f t="shared" si="84"/>
        <v/>
      </c>
      <c r="K106" s="236" t="str">
        <f t="shared" si="84"/>
        <v/>
      </c>
      <c r="L106" s="236" t="str">
        <f t="shared" si="84"/>
        <v/>
      </c>
      <c r="M106" s="236" t="str">
        <f t="shared" si="84"/>
        <v/>
      </c>
      <c r="N106" s="236" t="str">
        <f t="shared" ref="N106:O106" si="85">IF(N83=0,"",N127*10^6/N83)</f>
        <v/>
      </c>
      <c r="O106" s="236" t="str">
        <f t="shared" si="85"/>
        <v/>
      </c>
      <c r="P106" s="159"/>
      <c r="Q106" s="162"/>
    </row>
    <row r="107" spans="1:17" s="159" customFormat="1">
      <c r="A107" s="799"/>
      <c r="B107" s="226" t="str">
        <f t="shared" si="71"/>
        <v>100 Gbps</v>
      </c>
      <c r="C107" s="297" t="str">
        <f t="shared" si="71"/>
        <v>all</v>
      </c>
      <c r="D107" s="235" t="str">
        <f t="shared" si="71"/>
        <v>grey</v>
      </c>
      <c r="E107" s="236" t="str">
        <f t="shared" ref="E107:M107" si="86">IF(E84=0,"",E128*10^6/E84)</f>
        <v/>
      </c>
      <c r="F107" s="236" t="str">
        <f t="shared" si="86"/>
        <v/>
      </c>
      <c r="G107" s="236" t="str">
        <f t="shared" si="86"/>
        <v/>
      </c>
      <c r="H107" s="236" t="str">
        <f t="shared" si="86"/>
        <v/>
      </c>
      <c r="I107" s="236" t="str">
        <f t="shared" si="86"/>
        <v/>
      </c>
      <c r="J107" s="236" t="str">
        <f t="shared" si="86"/>
        <v/>
      </c>
      <c r="K107" s="236" t="str">
        <f t="shared" si="86"/>
        <v/>
      </c>
      <c r="L107" s="236" t="str">
        <f t="shared" si="86"/>
        <v/>
      </c>
      <c r="M107" s="236" t="str">
        <f t="shared" si="86"/>
        <v/>
      </c>
      <c r="N107" s="236" t="str">
        <f t="shared" ref="N107:O107" si="87">IF(N84=0,"",N128*10^6/N84)</f>
        <v/>
      </c>
      <c r="O107" s="236" t="str">
        <f t="shared" si="87"/>
        <v/>
      </c>
      <c r="Q107" s="162"/>
    </row>
    <row r="108" spans="1:17" s="159" customFormat="1">
      <c r="A108" s="799"/>
      <c r="B108" s="226" t="str">
        <f t="shared" si="71"/>
        <v>10 Gbps</v>
      </c>
      <c r="C108" s="297" t="str">
        <f t="shared" si="71"/>
        <v>all</v>
      </c>
      <c r="D108" s="235" t="str">
        <f t="shared" si="71"/>
        <v>CWDM</v>
      </c>
      <c r="E108" s="236" t="str">
        <f t="shared" ref="E108:M108" si="88">IF(E85=0,"",E129*10^6/E85)</f>
        <v/>
      </c>
      <c r="F108" s="236" t="str">
        <f t="shared" si="88"/>
        <v/>
      </c>
      <c r="G108" s="236" t="str">
        <f t="shared" si="88"/>
        <v/>
      </c>
      <c r="H108" s="236" t="str">
        <f t="shared" si="88"/>
        <v/>
      </c>
      <c r="I108" s="236" t="str">
        <f t="shared" si="88"/>
        <v/>
      </c>
      <c r="J108" s="236" t="str">
        <f t="shared" si="88"/>
        <v/>
      </c>
      <c r="K108" s="236" t="str">
        <f t="shared" si="88"/>
        <v/>
      </c>
      <c r="L108" s="236" t="str">
        <f t="shared" si="88"/>
        <v/>
      </c>
      <c r="M108" s="236" t="str">
        <f t="shared" si="88"/>
        <v/>
      </c>
      <c r="N108" s="236" t="str">
        <f t="shared" ref="N108:O108" si="89">IF(N85=0,"",N129*10^6/N85)</f>
        <v/>
      </c>
      <c r="O108" s="236" t="str">
        <f t="shared" si="89"/>
        <v/>
      </c>
      <c r="Q108" s="162"/>
    </row>
    <row r="109" spans="1:17" s="159" customFormat="1">
      <c r="A109" s="799"/>
      <c r="B109" s="226" t="str">
        <f t="shared" si="71"/>
        <v>10 Gbps</v>
      </c>
      <c r="C109" s="297" t="str">
        <f t="shared" si="71"/>
        <v>all</v>
      </c>
      <c r="D109" s="235" t="str">
        <f t="shared" si="71"/>
        <v>DWDM</v>
      </c>
      <c r="E109" s="236">
        <f t="shared" ref="E109:M109" si="90">IF(E86=0,"",E130*10^6/E86)</f>
        <v>440</v>
      </c>
      <c r="F109" s="236">
        <f t="shared" si="90"/>
        <v>370.5993386636224</v>
      </c>
      <c r="G109" s="236">
        <f t="shared" si="90"/>
        <v>350</v>
      </c>
      <c r="H109" s="236" t="str">
        <f t="shared" si="90"/>
        <v/>
      </c>
      <c r="I109" s="236" t="str">
        <f t="shared" si="90"/>
        <v/>
      </c>
      <c r="J109" s="236" t="str">
        <f t="shared" si="90"/>
        <v/>
      </c>
      <c r="K109" s="236" t="str">
        <f t="shared" si="90"/>
        <v/>
      </c>
      <c r="L109" s="236" t="str">
        <f t="shared" si="90"/>
        <v/>
      </c>
      <c r="M109" s="236" t="str">
        <f t="shared" si="90"/>
        <v/>
      </c>
      <c r="N109" s="236" t="str">
        <f t="shared" ref="N109:O109" si="91">IF(N86=0,"",N130*10^6/N86)</f>
        <v/>
      </c>
      <c r="O109" s="236" t="str">
        <f t="shared" si="91"/>
        <v/>
      </c>
      <c r="Q109" s="162"/>
    </row>
    <row r="110" spans="1:17" s="159" customFormat="1">
      <c r="A110" s="799"/>
      <c r="B110" s="226" t="str">
        <f t="shared" si="71"/>
        <v>25 Gbps</v>
      </c>
      <c r="C110" s="297" t="str">
        <f t="shared" si="71"/>
        <v>all</v>
      </c>
      <c r="D110" s="235" t="str">
        <f t="shared" si="71"/>
        <v>CWDM</v>
      </c>
      <c r="E110" s="236" t="str">
        <f t="shared" ref="E110:M110" si="92">IF(E87=0,"",E131*10^6/E87)</f>
        <v/>
      </c>
      <c r="F110" s="236" t="str">
        <f t="shared" si="92"/>
        <v/>
      </c>
      <c r="G110" s="236" t="str">
        <f t="shared" si="92"/>
        <v/>
      </c>
      <c r="H110" s="236" t="str">
        <f t="shared" si="92"/>
        <v/>
      </c>
      <c r="I110" s="236" t="str">
        <f t="shared" si="92"/>
        <v/>
      </c>
      <c r="J110" s="236" t="str">
        <f t="shared" si="92"/>
        <v/>
      </c>
      <c r="K110" s="236" t="str">
        <f t="shared" si="92"/>
        <v/>
      </c>
      <c r="L110" s="236" t="str">
        <f t="shared" si="92"/>
        <v/>
      </c>
      <c r="M110" s="236" t="str">
        <f t="shared" si="92"/>
        <v/>
      </c>
      <c r="N110" s="236" t="str">
        <f t="shared" ref="N110:O110" si="93">IF(N87=0,"",N131*10^6/N87)</f>
        <v/>
      </c>
      <c r="O110" s="236" t="str">
        <f t="shared" si="93"/>
        <v/>
      </c>
      <c r="Q110" s="162"/>
    </row>
    <row r="111" spans="1:17" s="159" customFormat="1" ht="13.8" thickBot="1">
      <c r="A111" s="799"/>
      <c r="B111" s="477" t="str">
        <f t="shared" si="71"/>
        <v>25 Gbps</v>
      </c>
      <c r="C111" s="478" t="str">
        <f t="shared" si="71"/>
        <v>all</v>
      </c>
      <c r="D111" s="479" t="str">
        <f t="shared" si="71"/>
        <v>DWDM</v>
      </c>
      <c r="E111" s="480" t="str">
        <f t="shared" ref="E111:M111" si="94">IF(E88=0,"",E132*10^6/E88)</f>
        <v/>
      </c>
      <c r="F111" s="480" t="str">
        <f t="shared" si="94"/>
        <v/>
      </c>
      <c r="G111" s="480">
        <f t="shared" si="94"/>
        <v>700</v>
      </c>
      <c r="H111" s="480" t="str">
        <f t="shared" si="94"/>
        <v/>
      </c>
      <c r="I111" s="480" t="str">
        <f t="shared" si="94"/>
        <v/>
      </c>
      <c r="J111" s="480" t="str">
        <f t="shared" si="94"/>
        <v/>
      </c>
      <c r="K111" s="480" t="str">
        <f t="shared" si="94"/>
        <v/>
      </c>
      <c r="L111" s="480" t="str">
        <f t="shared" si="94"/>
        <v/>
      </c>
      <c r="M111" s="480" t="str">
        <f t="shared" si="94"/>
        <v/>
      </c>
      <c r="N111" s="480" t="str">
        <f t="shared" ref="N111:O111" si="95">IF(N88=0,"",N132*10^6/N88)</f>
        <v/>
      </c>
      <c r="O111" s="480" t="str">
        <f t="shared" si="95"/>
        <v/>
      </c>
      <c r="Q111" s="162"/>
    </row>
    <row r="112" spans="1:17" s="159" customFormat="1" ht="12.75" customHeight="1">
      <c r="A112" s="805" t="s">
        <v>357</v>
      </c>
      <c r="B112" s="226" t="str">
        <f t="shared" ref="B112:D117" si="96">B21</f>
        <v>1GbE</v>
      </c>
      <c r="C112" s="226" t="str">
        <f t="shared" si="96"/>
        <v>SFP</v>
      </c>
      <c r="D112" s="226" t="str">
        <f t="shared" si="96"/>
        <v>All reaches</v>
      </c>
      <c r="E112" s="476">
        <f t="shared" ref="E112:O112" si="97">IF(E89=0,"",E133*10^6/E89)</f>
        <v>21.418329784617519</v>
      </c>
      <c r="F112" s="476">
        <f t="shared" si="97"/>
        <v>22.25217880706937</v>
      </c>
      <c r="G112" s="476">
        <f t="shared" si="97"/>
        <v>28.718838743135496</v>
      </c>
      <c r="H112" s="476" t="str">
        <f t="shared" si="97"/>
        <v/>
      </c>
      <c r="I112" s="476" t="str">
        <f t="shared" si="97"/>
        <v/>
      </c>
      <c r="J112" s="476" t="str">
        <f t="shared" si="97"/>
        <v/>
      </c>
      <c r="K112" s="476" t="str">
        <f t="shared" si="97"/>
        <v/>
      </c>
      <c r="L112" s="476" t="str">
        <f t="shared" si="97"/>
        <v/>
      </c>
      <c r="M112" s="476" t="str">
        <f t="shared" si="97"/>
        <v/>
      </c>
      <c r="N112" s="476" t="str">
        <f t="shared" si="97"/>
        <v/>
      </c>
      <c r="O112" s="476" t="str">
        <f t="shared" si="97"/>
        <v/>
      </c>
      <c r="Q112" s="162"/>
    </row>
    <row r="113" spans="1:17" s="159" customFormat="1">
      <c r="A113" s="804"/>
      <c r="B113" s="160" t="str">
        <f t="shared" si="96"/>
        <v>10 GbE</v>
      </c>
      <c r="C113" s="160" t="str">
        <f t="shared" si="96"/>
        <v>SFP+</v>
      </c>
      <c r="D113" s="160" t="str">
        <f t="shared" si="96"/>
        <v>All reaches</v>
      </c>
      <c r="E113" s="476">
        <f t="shared" ref="E113:O113" si="98">IF(E90=0,"",E134*10^6/E90)</f>
        <v>16.815538644807191</v>
      </c>
      <c r="F113" s="476">
        <f t="shared" si="98"/>
        <v>13.986462718271207</v>
      </c>
      <c r="G113" s="476">
        <f t="shared" si="98"/>
        <v>12.34806068252254</v>
      </c>
      <c r="H113" s="476" t="str">
        <f t="shared" si="98"/>
        <v/>
      </c>
      <c r="I113" s="476" t="str">
        <f t="shared" si="98"/>
        <v/>
      </c>
      <c r="J113" s="476" t="str">
        <f t="shared" si="98"/>
        <v/>
      </c>
      <c r="K113" s="476" t="str">
        <f t="shared" si="98"/>
        <v/>
      </c>
      <c r="L113" s="476" t="str">
        <f t="shared" si="98"/>
        <v/>
      </c>
      <c r="M113" s="476" t="str">
        <f t="shared" si="98"/>
        <v/>
      </c>
      <c r="N113" s="476" t="str">
        <f t="shared" si="98"/>
        <v/>
      </c>
      <c r="O113" s="476" t="str">
        <f t="shared" si="98"/>
        <v/>
      </c>
      <c r="Q113" s="162"/>
    </row>
    <row r="114" spans="1:17" s="159" customFormat="1">
      <c r="A114" s="804"/>
      <c r="B114" s="160" t="str">
        <f t="shared" si="96"/>
        <v>25 GbE</v>
      </c>
      <c r="C114" s="160" t="str">
        <f t="shared" si="96"/>
        <v>SFP28</v>
      </c>
      <c r="D114" s="160" t="str">
        <f t="shared" si="96"/>
        <v>All reaches</v>
      </c>
      <c r="E114" s="476">
        <f t="shared" ref="E114:O114" si="99">IF(E91=0,"",E135*10^6/E91)</f>
        <v>182.0635617175015</v>
      </c>
      <c r="F114" s="476">
        <f t="shared" si="99"/>
        <v>148.99019472816192</v>
      </c>
      <c r="G114" s="476">
        <f t="shared" si="99"/>
        <v>100.04147560892065</v>
      </c>
      <c r="H114" s="476" t="str">
        <f t="shared" si="99"/>
        <v/>
      </c>
      <c r="I114" s="476" t="str">
        <f t="shared" si="99"/>
        <v/>
      </c>
      <c r="J114" s="476" t="str">
        <f t="shared" si="99"/>
        <v/>
      </c>
      <c r="K114" s="476" t="str">
        <f t="shared" si="99"/>
        <v/>
      </c>
      <c r="L114" s="476" t="str">
        <f t="shared" si="99"/>
        <v/>
      </c>
      <c r="M114" s="476" t="str">
        <f t="shared" si="99"/>
        <v/>
      </c>
      <c r="N114" s="476" t="str">
        <f t="shared" si="99"/>
        <v/>
      </c>
      <c r="O114" s="476" t="str">
        <f t="shared" si="99"/>
        <v/>
      </c>
      <c r="Q114" s="162"/>
    </row>
    <row r="115" spans="1:17" s="159" customFormat="1">
      <c r="A115" s="804"/>
      <c r="B115" s="160" t="str">
        <f t="shared" si="96"/>
        <v>50 GbE</v>
      </c>
      <c r="C115" s="160" t="str">
        <f t="shared" si="96"/>
        <v>QSFP28</v>
      </c>
      <c r="D115" s="160" t="str">
        <f t="shared" si="96"/>
        <v>All reaches</v>
      </c>
      <c r="E115" s="476" t="str">
        <f t="shared" ref="E115:O115" si="100">IF(E92=0,"",E136*10^6/E92)</f>
        <v/>
      </c>
      <c r="F115" s="476">
        <f t="shared" si="100"/>
        <v>324.10355668962552</v>
      </c>
      <c r="G115" s="476">
        <f t="shared" si="100"/>
        <v>194.9255228490633</v>
      </c>
      <c r="H115" s="476" t="str">
        <f t="shared" si="100"/>
        <v/>
      </c>
      <c r="I115" s="476" t="str">
        <f t="shared" si="100"/>
        <v/>
      </c>
      <c r="J115" s="476" t="str">
        <f t="shared" si="100"/>
        <v/>
      </c>
      <c r="K115" s="476" t="str">
        <f t="shared" si="100"/>
        <v/>
      </c>
      <c r="L115" s="476" t="str">
        <f t="shared" si="100"/>
        <v/>
      </c>
      <c r="M115" s="476" t="str">
        <f t="shared" si="100"/>
        <v/>
      </c>
      <c r="N115" s="476" t="str">
        <f t="shared" si="100"/>
        <v/>
      </c>
      <c r="O115" s="476" t="str">
        <f t="shared" si="100"/>
        <v/>
      </c>
      <c r="Q115" s="162"/>
    </row>
    <row r="116" spans="1:17" s="159" customFormat="1">
      <c r="A116" s="804"/>
      <c r="B116" s="160" t="str">
        <f t="shared" si="96"/>
        <v>100 GbE</v>
      </c>
      <c r="C116" s="160" t="str">
        <f t="shared" si="96"/>
        <v>QSFP28</v>
      </c>
      <c r="D116" s="160" t="str">
        <f t="shared" si="96"/>
        <v>All reaches</v>
      </c>
      <c r="E116" s="476" t="str">
        <f t="shared" ref="E116:O116" si="101">IF(E93=0,"",E137*10^6/E93)</f>
        <v/>
      </c>
      <c r="F116" s="476" t="str">
        <f t="shared" si="101"/>
        <v/>
      </c>
      <c r="G116" s="476" t="str">
        <f t="shared" si="101"/>
        <v/>
      </c>
      <c r="H116" s="476" t="str">
        <f t="shared" si="101"/>
        <v/>
      </c>
      <c r="I116" s="476" t="str">
        <f t="shared" si="101"/>
        <v/>
      </c>
      <c r="J116" s="476" t="str">
        <f t="shared" si="101"/>
        <v/>
      </c>
      <c r="K116" s="476" t="str">
        <f t="shared" si="101"/>
        <v/>
      </c>
      <c r="L116" s="476" t="str">
        <f t="shared" si="101"/>
        <v/>
      </c>
      <c r="M116" s="476" t="str">
        <f t="shared" si="101"/>
        <v/>
      </c>
      <c r="N116" s="476" t="str">
        <f t="shared" si="101"/>
        <v/>
      </c>
      <c r="O116" s="476" t="str">
        <f t="shared" si="101"/>
        <v/>
      </c>
      <c r="Q116" s="162"/>
    </row>
    <row r="117" spans="1:17" s="159" customFormat="1">
      <c r="A117" s="804"/>
      <c r="B117" s="160" t="str">
        <f t="shared" si="96"/>
        <v>200 GbE</v>
      </c>
      <c r="C117" s="160" t="str">
        <f t="shared" si="96"/>
        <v>QSFP29</v>
      </c>
      <c r="D117" s="160" t="str">
        <f t="shared" si="96"/>
        <v>All reaches</v>
      </c>
      <c r="E117" s="476" t="str">
        <f t="shared" ref="E117:O117" si="102">IF(E94=0,"",E138*10^6/E94)</f>
        <v/>
      </c>
      <c r="F117" s="476" t="str">
        <f t="shared" si="102"/>
        <v/>
      </c>
      <c r="G117" s="476" t="str">
        <f t="shared" si="102"/>
        <v/>
      </c>
      <c r="H117" s="476" t="str">
        <f t="shared" si="102"/>
        <v/>
      </c>
      <c r="I117" s="476" t="str">
        <f t="shared" si="102"/>
        <v/>
      </c>
      <c r="J117" s="476" t="str">
        <f t="shared" si="102"/>
        <v/>
      </c>
      <c r="K117" s="476" t="str">
        <f t="shared" si="102"/>
        <v/>
      </c>
      <c r="L117" s="476" t="str">
        <f t="shared" si="102"/>
        <v/>
      </c>
      <c r="M117" s="476" t="str">
        <f t="shared" si="102"/>
        <v/>
      </c>
      <c r="N117" s="476" t="str">
        <f t="shared" si="102"/>
        <v/>
      </c>
      <c r="O117" s="476" t="str">
        <f t="shared" si="102"/>
        <v/>
      </c>
      <c r="Q117" s="162"/>
    </row>
    <row r="118" spans="1:17">
      <c r="A118" s="159"/>
      <c r="B118" s="159"/>
      <c r="D118" s="159"/>
      <c r="E118" s="45"/>
      <c r="F118" s="45"/>
      <c r="G118" s="45"/>
      <c r="H118" s="45"/>
      <c r="I118" s="45"/>
      <c r="J118" s="45"/>
      <c r="K118" s="45"/>
      <c r="L118" s="45"/>
      <c r="M118" s="45"/>
      <c r="N118" s="45"/>
      <c r="O118" s="45"/>
      <c r="P118" s="159"/>
      <c r="Q118" s="162"/>
    </row>
    <row r="119" spans="1:17" ht="14.4">
      <c r="B119" s="247" t="s">
        <v>307</v>
      </c>
      <c r="C119" s="45"/>
      <c r="D119" s="192"/>
      <c r="E119" s="448" t="str">
        <f>E75</f>
        <v xml:space="preserve">Calculated as the difference between the Global and the China tables, above and below. </v>
      </c>
      <c r="F119" s="45"/>
      <c r="G119" s="45"/>
      <c r="H119" s="45"/>
      <c r="I119" s="45"/>
      <c r="J119" s="206"/>
      <c r="M119" s="45"/>
      <c r="N119" s="312" t="str">
        <f>B119</f>
        <v>Sales ($M) - Rest of World</v>
      </c>
      <c r="O119" s="312"/>
      <c r="P119" s="159"/>
      <c r="Q119" s="162"/>
    </row>
    <row r="120" spans="1:17">
      <c r="B120" s="97" t="s">
        <v>10</v>
      </c>
      <c r="C120" s="97" t="s">
        <v>11</v>
      </c>
      <c r="D120" s="196" t="str">
        <f>D76</f>
        <v>Wavelengths</v>
      </c>
      <c r="E120" s="97">
        <v>2016</v>
      </c>
      <c r="F120" s="97">
        <v>2017</v>
      </c>
      <c r="G120" s="97">
        <v>2018</v>
      </c>
      <c r="H120" s="97">
        <v>2019</v>
      </c>
      <c r="I120" s="97">
        <v>2020</v>
      </c>
      <c r="J120" s="97">
        <v>2021</v>
      </c>
      <c r="K120" s="97">
        <v>2022</v>
      </c>
      <c r="L120" s="97">
        <v>2023</v>
      </c>
      <c r="M120" s="97">
        <v>2024</v>
      </c>
      <c r="N120" s="97">
        <v>2025</v>
      </c>
      <c r="O120" s="97">
        <v>2026</v>
      </c>
      <c r="P120" s="159"/>
      <c r="Q120" s="162"/>
    </row>
    <row r="121" spans="1:17">
      <c r="A121" s="798" t="str">
        <f>$A$8</f>
        <v>Fronthaul</v>
      </c>
      <c r="B121" s="234" t="str">
        <f t="shared" ref="B121:D139" si="103">B8</f>
        <v>1,3,6,12 Gbps</v>
      </c>
      <c r="C121" s="238" t="str">
        <f t="shared" si="103"/>
        <v>all</v>
      </c>
      <c r="D121" s="238" t="str">
        <f t="shared" si="103"/>
        <v>all</v>
      </c>
      <c r="E121" s="236">
        <f t="shared" ref="E121:G121" si="104">IF(E189=0,"",E189-E52)</f>
        <v>77.239469756245114</v>
      </c>
      <c r="F121" s="236">
        <f t="shared" si="104"/>
        <v>52.654777895765861</v>
      </c>
      <c r="G121" s="236">
        <f t="shared" si="104"/>
        <v>48.076439449229284</v>
      </c>
      <c r="H121" s="236"/>
      <c r="I121" s="236"/>
      <c r="J121" s="236"/>
      <c r="K121" s="236"/>
      <c r="L121" s="236"/>
      <c r="M121" s="236"/>
      <c r="N121" s="236"/>
      <c r="O121" s="236"/>
      <c r="P121" s="159"/>
      <c r="Q121" s="162"/>
    </row>
    <row r="122" spans="1:17">
      <c r="A122" s="799"/>
      <c r="B122" s="234" t="str">
        <f t="shared" si="103"/>
        <v>10 Gbps</v>
      </c>
      <c r="C122" s="238" t="str">
        <f t="shared" si="103"/>
        <v>all</v>
      </c>
      <c r="D122" s="238" t="str">
        <f t="shared" si="103"/>
        <v>grey</v>
      </c>
      <c r="E122" s="236">
        <f t="shared" ref="E122:G122" si="105">IF(E190=0,"",E190-E53)</f>
        <v>68.593403881612147</v>
      </c>
      <c r="F122" s="236">
        <f t="shared" si="105"/>
        <v>40.183670335678698</v>
      </c>
      <c r="G122" s="236">
        <f t="shared" si="105"/>
        <v>49.905981182107638</v>
      </c>
      <c r="H122" s="236"/>
      <c r="I122" s="236"/>
      <c r="J122" s="236"/>
      <c r="K122" s="236"/>
      <c r="L122" s="236"/>
      <c r="M122" s="236"/>
      <c r="N122" s="236"/>
      <c r="O122" s="236"/>
      <c r="P122" s="159"/>
      <c r="Q122" s="162"/>
    </row>
    <row r="123" spans="1:17">
      <c r="A123" s="799"/>
      <c r="B123" s="234" t="str">
        <f t="shared" si="103"/>
        <v>25 Gbps</v>
      </c>
      <c r="C123" s="238" t="str">
        <f t="shared" si="103"/>
        <v>≤ 0.5 km</v>
      </c>
      <c r="D123" s="238" t="str">
        <f t="shared" si="103"/>
        <v>grey MMF</v>
      </c>
      <c r="E123" s="236">
        <f t="shared" ref="E123:G123" si="106">IF(E191=0,0,E191-E54)</f>
        <v>2.4516990340140501E-2</v>
      </c>
      <c r="F123" s="236">
        <f t="shared" si="106"/>
        <v>0.38400000000000001</v>
      </c>
      <c r="G123" s="236">
        <f t="shared" si="106"/>
        <v>0</v>
      </c>
      <c r="H123" s="236"/>
      <c r="I123" s="236"/>
      <c r="J123" s="236"/>
      <c r="K123" s="236"/>
      <c r="L123" s="236"/>
      <c r="M123" s="236"/>
      <c r="N123" s="236"/>
      <c r="O123" s="236"/>
      <c r="P123" s="159"/>
      <c r="Q123" s="162"/>
    </row>
    <row r="124" spans="1:17">
      <c r="A124" s="799"/>
      <c r="B124" s="234" t="str">
        <f t="shared" si="103"/>
        <v>25 Gbps</v>
      </c>
      <c r="C124" s="238" t="str">
        <f t="shared" si="103"/>
        <v>300 m</v>
      </c>
      <c r="D124" s="238" t="str">
        <f t="shared" si="103"/>
        <v>grey SMF</v>
      </c>
      <c r="E124" s="236">
        <f t="shared" ref="E124:G124" si="107">IF(E192=0,0,E192-E55)</f>
        <v>0</v>
      </c>
      <c r="F124" s="236">
        <f t="shared" si="107"/>
        <v>4.8500000000000001E-2</v>
      </c>
      <c r="G124" s="236">
        <f t="shared" si="107"/>
        <v>0.29496319999999954</v>
      </c>
      <c r="H124" s="236"/>
      <c r="I124" s="236"/>
      <c r="J124" s="236"/>
      <c r="K124" s="236"/>
      <c r="L124" s="236"/>
      <c r="M124" s="236"/>
      <c r="N124" s="236"/>
      <c r="O124" s="236"/>
      <c r="P124" s="159"/>
      <c r="Q124" s="162"/>
    </row>
    <row r="125" spans="1:17">
      <c r="A125" s="799"/>
      <c r="B125" s="226" t="str">
        <f t="shared" si="103"/>
        <v>25 Gbps</v>
      </c>
      <c r="C125" s="235" t="str">
        <f t="shared" si="103"/>
        <v>10, 20 km</v>
      </c>
      <c r="D125" s="235" t="str">
        <f t="shared" si="103"/>
        <v>duplex</v>
      </c>
      <c r="E125" s="236">
        <f t="shared" ref="E125:G125" si="108">IF(E193=0,0,E193-E56)</f>
        <v>5.6571835065807707E-2</v>
      </c>
      <c r="F125" s="236">
        <f t="shared" si="108"/>
        <v>8.125</v>
      </c>
      <c r="G125" s="236">
        <f t="shared" si="108"/>
        <v>3.1194264254758117</v>
      </c>
      <c r="H125" s="236"/>
      <c r="I125" s="236"/>
      <c r="J125" s="236"/>
      <c r="K125" s="236"/>
      <c r="L125" s="236"/>
      <c r="M125" s="236"/>
      <c r="N125" s="236"/>
      <c r="O125" s="236"/>
      <c r="P125" s="159"/>
      <c r="Q125" s="162"/>
    </row>
    <row r="126" spans="1:17">
      <c r="A126" s="799"/>
      <c r="B126" s="226" t="str">
        <f t="shared" si="103"/>
        <v>25 Gbps</v>
      </c>
      <c r="C126" s="235" t="str">
        <f t="shared" si="103"/>
        <v>10, 20 km</v>
      </c>
      <c r="D126" s="235" t="str">
        <f t="shared" si="103"/>
        <v>Bi-Di</v>
      </c>
      <c r="E126" s="236">
        <f t="shared" ref="E126:G126" si="109">IF(E194=0,0,E194-E57)</f>
        <v>0</v>
      </c>
      <c r="F126" s="236">
        <f t="shared" si="109"/>
        <v>0</v>
      </c>
      <c r="G126" s="236">
        <f t="shared" si="109"/>
        <v>0.26382840201124802</v>
      </c>
      <c r="H126" s="236"/>
      <c r="I126" s="236"/>
      <c r="J126" s="236"/>
      <c r="K126" s="236"/>
      <c r="L126" s="236"/>
      <c r="M126" s="236"/>
      <c r="N126" s="236"/>
      <c r="O126" s="236"/>
      <c r="P126" s="159"/>
      <c r="Q126" s="162"/>
    </row>
    <row r="127" spans="1:17">
      <c r="A127" s="799"/>
      <c r="B127" s="226" t="str">
        <f t="shared" si="103"/>
        <v>50 Gbps</v>
      </c>
      <c r="C127" s="235" t="str">
        <f t="shared" si="103"/>
        <v>all</v>
      </c>
      <c r="D127" s="235" t="str">
        <f t="shared" si="103"/>
        <v>grey</v>
      </c>
      <c r="E127" s="236">
        <f t="shared" ref="E127:G127" si="110">IF(E195=0,0,E195-E58)</f>
        <v>0</v>
      </c>
      <c r="F127" s="236">
        <f t="shared" si="110"/>
        <v>0</v>
      </c>
      <c r="G127" s="236">
        <f t="shared" si="110"/>
        <v>0</v>
      </c>
      <c r="H127" s="236"/>
      <c r="I127" s="236"/>
      <c r="J127" s="236"/>
      <c r="K127" s="236"/>
      <c r="L127" s="236"/>
      <c r="M127" s="236"/>
      <c r="N127" s="236"/>
      <c r="O127" s="236"/>
      <c r="P127" s="159"/>
      <c r="Q127" s="162"/>
    </row>
    <row r="128" spans="1:17" s="159" customFormat="1">
      <c r="A128" s="799"/>
      <c r="B128" s="226" t="str">
        <f t="shared" si="103"/>
        <v>100 Gbps</v>
      </c>
      <c r="C128" s="235" t="str">
        <f t="shared" si="103"/>
        <v>all</v>
      </c>
      <c r="D128" s="235" t="str">
        <f t="shared" si="103"/>
        <v>grey</v>
      </c>
      <c r="E128" s="236">
        <f t="shared" ref="E128:G128" si="111">IF(E196=0,0,E196-E59)</f>
        <v>0</v>
      </c>
      <c r="F128" s="236">
        <f t="shared" si="111"/>
        <v>0</v>
      </c>
      <c r="G128" s="236">
        <f t="shared" si="111"/>
        <v>0</v>
      </c>
      <c r="H128" s="236"/>
      <c r="I128" s="236"/>
      <c r="J128" s="236"/>
      <c r="K128" s="236"/>
      <c r="L128" s="236"/>
      <c r="M128" s="236"/>
      <c r="N128" s="236"/>
      <c r="O128" s="236"/>
      <c r="Q128" s="162"/>
    </row>
    <row r="129" spans="1:17" s="159" customFormat="1">
      <c r="A129" s="799"/>
      <c r="B129" s="226" t="str">
        <f t="shared" si="103"/>
        <v>10 Gbps</v>
      </c>
      <c r="C129" s="235" t="str">
        <f t="shared" si="103"/>
        <v>all</v>
      </c>
      <c r="D129" s="235" t="str">
        <f t="shared" si="103"/>
        <v>CWDM</v>
      </c>
      <c r="E129" s="236">
        <f t="shared" ref="E129:G129" si="112">IF(E197=0,0,E197-E60)</f>
        <v>0</v>
      </c>
      <c r="F129" s="236">
        <f t="shared" si="112"/>
        <v>0</v>
      </c>
      <c r="G129" s="236">
        <f t="shared" si="112"/>
        <v>0</v>
      </c>
      <c r="H129" s="236"/>
      <c r="I129" s="236"/>
      <c r="J129" s="236"/>
      <c r="K129" s="236"/>
      <c r="L129" s="236"/>
      <c r="M129" s="236"/>
      <c r="N129" s="236"/>
      <c r="O129" s="236"/>
      <c r="Q129" s="162"/>
    </row>
    <row r="130" spans="1:17" s="159" customFormat="1">
      <c r="A130" s="799"/>
      <c r="B130" s="226" t="str">
        <f t="shared" si="103"/>
        <v>10 Gbps</v>
      </c>
      <c r="C130" s="235" t="str">
        <f t="shared" si="103"/>
        <v>all</v>
      </c>
      <c r="D130" s="235" t="str">
        <f t="shared" si="103"/>
        <v>DWDM</v>
      </c>
      <c r="E130" s="236">
        <f t="shared" ref="E130:G130" si="113">IF(E198=0,0,E198-E61)</f>
        <v>17.593548068639365</v>
      </c>
      <c r="F130" s="236">
        <f t="shared" si="113"/>
        <v>27.794950399771679</v>
      </c>
      <c r="G130" s="236">
        <f t="shared" si="113"/>
        <v>30.459099999999999</v>
      </c>
      <c r="H130" s="236"/>
      <c r="I130" s="236"/>
      <c r="J130" s="236"/>
      <c r="K130" s="236"/>
      <c r="L130" s="236"/>
      <c r="M130" s="236"/>
      <c r="N130" s="236"/>
      <c r="O130" s="236"/>
      <c r="Q130" s="162"/>
    </row>
    <row r="131" spans="1:17" s="159" customFormat="1">
      <c r="A131" s="799"/>
      <c r="B131" s="226" t="str">
        <f t="shared" si="103"/>
        <v>25 Gbps</v>
      </c>
      <c r="C131" s="235" t="str">
        <f t="shared" si="103"/>
        <v>all</v>
      </c>
      <c r="D131" s="235" t="str">
        <f t="shared" si="103"/>
        <v>CWDM</v>
      </c>
      <c r="E131" s="236">
        <f t="shared" ref="E131:G131" si="114">IF(E199=0,0,E199-E62)</f>
        <v>0</v>
      </c>
      <c r="F131" s="236">
        <f t="shared" si="114"/>
        <v>0</v>
      </c>
      <c r="G131" s="236">
        <f t="shared" si="114"/>
        <v>0</v>
      </c>
      <c r="H131" s="236"/>
      <c r="I131" s="236"/>
      <c r="J131" s="236"/>
      <c r="K131" s="236"/>
      <c r="L131" s="236"/>
      <c r="M131" s="236"/>
      <c r="N131" s="236"/>
      <c r="O131" s="236"/>
      <c r="Q131" s="162"/>
    </row>
    <row r="132" spans="1:17" s="159" customFormat="1">
      <c r="A132" s="799"/>
      <c r="B132" s="226" t="str">
        <f t="shared" si="103"/>
        <v>25 Gbps</v>
      </c>
      <c r="C132" s="235" t="str">
        <f t="shared" si="103"/>
        <v>all</v>
      </c>
      <c r="D132" s="235" t="str">
        <f t="shared" si="103"/>
        <v>DWDM</v>
      </c>
      <c r="E132" s="236">
        <f t="shared" ref="E132:G132" si="115">IF(E200=0,0,E200-E63)</f>
        <v>0</v>
      </c>
      <c r="F132" s="236">
        <f t="shared" si="115"/>
        <v>0</v>
      </c>
      <c r="G132" s="236">
        <f t="shared" si="115"/>
        <v>50.427999999999997</v>
      </c>
      <c r="H132" s="236"/>
      <c r="I132" s="236"/>
      <c r="J132" s="236"/>
      <c r="K132" s="236"/>
      <c r="L132" s="236"/>
      <c r="M132" s="236"/>
      <c r="N132" s="236"/>
      <c r="O132" s="236"/>
      <c r="Q132" s="162"/>
    </row>
    <row r="133" spans="1:17" ht="13.8" thickBot="1">
      <c r="A133" s="800"/>
      <c r="B133" s="481" t="str">
        <f t="shared" si="103"/>
        <v>Total FH</v>
      </c>
      <c r="C133" s="481" t="str">
        <f t="shared" si="103"/>
        <v>All</v>
      </c>
      <c r="D133" s="481" t="str">
        <f t="shared" si="103"/>
        <v>All</v>
      </c>
      <c r="E133" s="482">
        <f t="shared" ref="E133:G133" si="116">SUM(E121:E132)</f>
        <v>163.50751053190257</v>
      </c>
      <c r="F133" s="482">
        <f t="shared" si="116"/>
        <v>129.19089863121624</v>
      </c>
      <c r="G133" s="482">
        <f t="shared" si="116"/>
        <v>182.54773865882396</v>
      </c>
      <c r="H133" s="482"/>
      <c r="I133" s="482"/>
      <c r="J133" s="482"/>
      <c r="K133" s="482"/>
      <c r="L133" s="482"/>
      <c r="M133" s="482"/>
      <c r="N133" s="482"/>
      <c r="O133" s="482"/>
      <c r="P133" s="159"/>
      <c r="Q133" s="162"/>
    </row>
    <row r="134" spans="1:17" s="159" customFormat="1">
      <c r="A134" s="799" t="s">
        <v>357</v>
      </c>
      <c r="B134" s="226" t="str">
        <f t="shared" si="103"/>
        <v>1GbE</v>
      </c>
      <c r="C134" s="226" t="str">
        <f t="shared" si="103"/>
        <v>SFP</v>
      </c>
      <c r="D134" s="226" t="str">
        <f t="shared" si="103"/>
        <v>All reaches</v>
      </c>
      <c r="E134" s="484">
        <f>IF(E202=0,0,E202-E65)</f>
        <v>5.9680790565105895</v>
      </c>
      <c r="F134" s="484">
        <f t="shared" ref="F134:G134" si="117">IF(F202=0,0,F202-F65)</f>
        <v>5.4014950182107784</v>
      </c>
      <c r="G134" s="484">
        <f t="shared" si="117"/>
        <v>5.1441842706359822</v>
      </c>
      <c r="H134" s="484"/>
      <c r="I134" s="484"/>
      <c r="J134" s="484"/>
      <c r="K134" s="484"/>
      <c r="L134" s="484"/>
      <c r="M134" s="484"/>
      <c r="N134" s="484"/>
      <c r="O134" s="484"/>
      <c r="Q134" s="162"/>
    </row>
    <row r="135" spans="1:17" s="159" customFormat="1">
      <c r="A135" s="799"/>
      <c r="B135" s="160" t="str">
        <f t="shared" si="103"/>
        <v>10 GbE</v>
      </c>
      <c r="C135" s="160" t="str">
        <f t="shared" si="103"/>
        <v>SFP+</v>
      </c>
      <c r="D135" s="160" t="str">
        <f t="shared" si="103"/>
        <v>All reaches</v>
      </c>
      <c r="E135" s="484">
        <f t="shared" ref="E135:G135" si="118">IF(E203=0,0,E203-E66)</f>
        <v>105.83636712334025</v>
      </c>
      <c r="F135" s="484">
        <f t="shared" si="118"/>
        <v>51.726483456211078</v>
      </c>
      <c r="G135" s="484">
        <f t="shared" si="118"/>
        <v>35.264620152144531</v>
      </c>
      <c r="H135" s="484"/>
      <c r="I135" s="484"/>
      <c r="J135" s="484"/>
      <c r="K135" s="484"/>
      <c r="L135" s="484"/>
      <c r="M135" s="484"/>
      <c r="N135" s="484"/>
      <c r="O135" s="484"/>
      <c r="Q135" s="162"/>
    </row>
    <row r="136" spans="1:17" s="159" customFormat="1">
      <c r="A136" s="799"/>
      <c r="B136" s="160" t="str">
        <f t="shared" si="103"/>
        <v>25 GbE</v>
      </c>
      <c r="C136" s="160" t="str">
        <f t="shared" si="103"/>
        <v>SFP28</v>
      </c>
      <c r="D136" s="160" t="str">
        <f t="shared" si="103"/>
        <v>All reaches</v>
      </c>
      <c r="E136" s="484">
        <f t="shared" ref="E136:G136" si="119">IF(E204=0,0,E204-E67)</f>
        <v>0</v>
      </c>
      <c r="F136" s="484">
        <f t="shared" si="119"/>
        <v>6.4820711337925108E-2</v>
      </c>
      <c r="G136" s="484">
        <f t="shared" si="119"/>
        <v>0.35437460053959713</v>
      </c>
      <c r="H136" s="484"/>
      <c r="I136" s="484"/>
      <c r="J136" s="484"/>
      <c r="K136" s="484"/>
      <c r="L136" s="484"/>
      <c r="M136" s="484"/>
      <c r="N136" s="484"/>
      <c r="O136" s="484"/>
      <c r="Q136" s="162"/>
    </row>
    <row r="137" spans="1:17" s="159" customFormat="1">
      <c r="A137" s="799"/>
      <c r="B137" s="160" t="str">
        <f t="shared" si="103"/>
        <v>50 GbE</v>
      </c>
      <c r="C137" s="160" t="str">
        <f t="shared" si="103"/>
        <v>QSFP28</v>
      </c>
      <c r="D137" s="160" t="str">
        <f t="shared" si="103"/>
        <v>All reaches</v>
      </c>
      <c r="E137" s="484">
        <f t="shared" ref="E137:G137" si="120">IF(E205=0,0,E205-E68)</f>
        <v>0</v>
      </c>
      <c r="F137" s="484">
        <f t="shared" si="120"/>
        <v>0</v>
      </c>
      <c r="G137" s="484">
        <f t="shared" si="120"/>
        <v>0</v>
      </c>
      <c r="H137" s="484"/>
      <c r="I137" s="484"/>
      <c r="J137" s="484"/>
      <c r="K137" s="484"/>
      <c r="L137" s="484"/>
      <c r="M137" s="484"/>
      <c r="N137" s="484"/>
      <c r="O137" s="484"/>
      <c r="Q137" s="162"/>
    </row>
    <row r="138" spans="1:17" s="159" customFormat="1">
      <c r="A138" s="799"/>
      <c r="B138" s="160" t="str">
        <f t="shared" si="103"/>
        <v>100 GbE</v>
      </c>
      <c r="C138" s="160" t="str">
        <f t="shared" si="103"/>
        <v>QSFP28</v>
      </c>
      <c r="D138" s="160" t="str">
        <f t="shared" si="103"/>
        <v>All reaches</v>
      </c>
      <c r="E138" s="484">
        <f t="shared" ref="E138:G138" si="121">IF(E206=0,0,E206-E69)</f>
        <v>0</v>
      </c>
      <c r="F138" s="484">
        <f t="shared" si="121"/>
        <v>0</v>
      </c>
      <c r="G138" s="484">
        <f t="shared" si="121"/>
        <v>0</v>
      </c>
      <c r="H138" s="484"/>
      <c r="I138" s="484"/>
      <c r="J138" s="484"/>
      <c r="K138" s="484"/>
      <c r="L138" s="484"/>
      <c r="M138" s="484"/>
      <c r="N138" s="484"/>
      <c r="O138" s="484"/>
      <c r="Q138" s="162"/>
    </row>
    <row r="139" spans="1:17" s="159" customFormat="1">
      <c r="A139" s="799"/>
      <c r="B139" s="160" t="str">
        <f t="shared" si="103"/>
        <v>200 GbE</v>
      </c>
      <c r="C139" s="160" t="str">
        <f t="shared" si="103"/>
        <v>QSFP29</v>
      </c>
      <c r="D139" s="160" t="str">
        <f t="shared" si="103"/>
        <v>All reaches</v>
      </c>
      <c r="E139" s="484">
        <f t="shared" ref="E139:G139" si="122">IF(E207=0,0,E207-E70)</f>
        <v>0</v>
      </c>
      <c r="F139" s="484">
        <f t="shared" si="122"/>
        <v>0</v>
      </c>
      <c r="G139" s="484">
        <f t="shared" si="122"/>
        <v>0</v>
      </c>
      <c r="H139" s="484"/>
      <c r="I139" s="484"/>
      <c r="J139" s="484"/>
      <c r="K139" s="484"/>
      <c r="L139" s="484"/>
      <c r="M139" s="484"/>
      <c r="N139" s="484"/>
      <c r="O139" s="484"/>
      <c r="Q139" s="162"/>
    </row>
    <row r="140" spans="1:17" s="159" customFormat="1">
      <c r="A140" s="801"/>
      <c r="B140" s="160" t="str">
        <f>B27</f>
        <v>Total BH</v>
      </c>
      <c r="C140" s="160" t="str">
        <f>C27</f>
        <v>All</v>
      </c>
      <c r="D140" s="160" t="str">
        <f>D27</f>
        <v>All reaches</v>
      </c>
      <c r="E140" s="475">
        <f t="shared" ref="E140:G140" si="123">SUM(E134:E139)</f>
        <v>111.80444617985084</v>
      </c>
      <c r="F140" s="475">
        <f t="shared" si="123"/>
        <v>57.192799185759782</v>
      </c>
      <c r="G140" s="475">
        <f t="shared" si="123"/>
        <v>40.763179023320113</v>
      </c>
      <c r="H140" s="475"/>
      <c r="I140" s="475"/>
      <c r="J140" s="475"/>
      <c r="K140" s="475"/>
      <c r="L140" s="475"/>
      <c r="M140" s="475"/>
      <c r="N140" s="475"/>
      <c r="O140" s="475"/>
      <c r="Q140" s="162"/>
    </row>
    <row r="141" spans="1:17">
      <c r="B141" s="159"/>
      <c r="D141" s="345"/>
      <c r="E141" s="58"/>
      <c r="F141" s="58">
        <f t="shared" ref="F141:G141" si="124">IF(E133=0,"",F133/E133-1)</f>
        <v>-0.20987789361511122</v>
      </c>
      <c r="G141" s="58">
        <f t="shared" si="124"/>
        <v>0.41300773191398155</v>
      </c>
      <c r="H141" s="58"/>
      <c r="I141" s="58"/>
      <c r="J141" s="58"/>
      <c r="K141" s="58"/>
      <c r="L141" s="58"/>
      <c r="M141" s="58"/>
      <c r="N141" s="58"/>
      <c r="O141" s="58"/>
      <c r="P141" s="159"/>
      <c r="Q141" s="162"/>
    </row>
    <row r="142" spans="1:17">
      <c r="B142" s="362"/>
      <c r="C142" s="362"/>
      <c r="D142" s="363"/>
      <c r="E142" s="362"/>
      <c r="F142" s="362"/>
      <c r="G142" s="362"/>
      <c r="H142" s="362"/>
      <c r="I142" s="362"/>
      <c r="J142" s="362"/>
      <c r="K142" s="362"/>
      <c r="L142" s="362"/>
      <c r="M142" s="362"/>
      <c r="N142" s="362"/>
      <c r="O142" s="362"/>
      <c r="P142" s="159"/>
      <c r="Q142" s="162"/>
    </row>
    <row r="143" spans="1:17" ht="14.4">
      <c r="B143" s="357" t="s">
        <v>309</v>
      </c>
      <c r="D143" s="345"/>
      <c r="E143" s="448"/>
      <c r="F143" s="159"/>
      <c r="G143" s="159"/>
      <c r="J143" s="206"/>
      <c r="L143" s="45"/>
      <c r="N143" s="312" t="str">
        <f>B143</f>
        <v>Global Units</v>
      </c>
      <c r="O143" s="312"/>
      <c r="P143" s="159"/>
      <c r="Q143" s="162"/>
    </row>
    <row r="144" spans="1:17">
      <c r="B144" s="96" t="s">
        <v>10</v>
      </c>
      <c r="C144" s="96" t="s">
        <v>11</v>
      </c>
      <c r="D144" s="191" t="s">
        <v>135</v>
      </c>
      <c r="E144" s="210">
        <v>2016</v>
      </c>
      <c r="F144" s="210">
        <v>2017</v>
      </c>
      <c r="G144" s="210">
        <v>2018</v>
      </c>
      <c r="H144" s="210">
        <v>2019</v>
      </c>
      <c r="I144" s="210">
        <v>2020</v>
      </c>
      <c r="J144" s="210">
        <v>2021</v>
      </c>
      <c r="K144" s="210">
        <v>2022</v>
      </c>
      <c r="L144" s="210">
        <v>2023</v>
      </c>
      <c r="M144" s="210">
        <v>2024</v>
      </c>
      <c r="N144" s="210">
        <v>2025</v>
      </c>
      <c r="O144" s="210">
        <v>2026</v>
      </c>
      <c r="P144" s="159"/>
      <c r="Q144" s="43"/>
    </row>
    <row r="145" spans="1:26">
      <c r="A145" s="798" t="s">
        <v>356</v>
      </c>
      <c r="B145" s="234" t="str">
        <f t="shared" ref="B145:D163" si="125">B8</f>
        <v>1,3,6,12 Gbps</v>
      </c>
      <c r="C145" s="238" t="str">
        <f t="shared" si="125"/>
        <v>all</v>
      </c>
      <c r="D145" s="235" t="str">
        <f t="shared" si="125"/>
        <v>all</v>
      </c>
      <c r="E145" s="747">
        <v>11427514.699999999</v>
      </c>
      <c r="F145" s="747">
        <v>8127039.1422706265</v>
      </c>
      <c r="G145" s="747">
        <v>7401851.8200361906</v>
      </c>
      <c r="H145" s="747"/>
      <c r="I145" s="747"/>
      <c r="J145" s="747"/>
      <c r="K145" s="747"/>
      <c r="L145" s="747"/>
      <c r="M145" s="747"/>
      <c r="N145" s="747"/>
      <c r="O145" s="747"/>
      <c r="P145" s="159"/>
      <c r="Q145" s="159"/>
      <c r="R145" s="159"/>
      <c r="S145" s="159"/>
      <c r="T145" s="159"/>
      <c r="U145" s="159"/>
      <c r="V145" s="159"/>
      <c r="W145" s="159"/>
      <c r="X145" s="159"/>
      <c r="Y145" s="159"/>
      <c r="Z145" s="159"/>
    </row>
    <row r="146" spans="1:26">
      <c r="A146" s="799"/>
      <c r="B146" s="234" t="str">
        <f t="shared" si="125"/>
        <v>10 Gbps</v>
      </c>
      <c r="C146" s="238" t="str">
        <f t="shared" si="125"/>
        <v>all</v>
      </c>
      <c r="D146" s="235" t="str">
        <f t="shared" si="125"/>
        <v>grey</v>
      </c>
      <c r="E146" s="747">
        <v>7556019.7358539663</v>
      </c>
      <c r="F146" s="747">
        <v>4719015.4023229126</v>
      </c>
      <c r="G146" s="747">
        <v>8636709.2416260391</v>
      </c>
      <c r="H146" s="747"/>
      <c r="I146" s="747"/>
      <c r="J146" s="747"/>
      <c r="K146" s="747"/>
      <c r="L146" s="747"/>
      <c r="M146" s="747"/>
      <c r="N146" s="747"/>
      <c r="O146" s="747"/>
      <c r="P146" s="159"/>
      <c r="Q146" s="159"/>
      <c r="R146" s="159"/>
      <c r="S146" s="159"/>
      <c r="T146" s="159"/>
      <c r="U146" s="159"/>
      <c r="V146" s="159"/>
      <c r="W146" s="159"/>
      <c r="X146" s="159"/>
      <c r="Y146" s="159"/>
      <c r="Z146" s="159"/>
    </row>
    <row r="147" spans="1:26">
      <c r="A147" s="799"/>
      <c r="B147" s="225" t="str">
        <f t="shared" si="125"/>
        <v>25 Gbps</v>
      </c>
      <c r="C147" s="238" t="str">
        <f t="shared" si="125"/>
        <v>≤ 0.5 km</v>
      </c>
      <c r="D147" s="235" t="str">
        <f t="shared" si="125"/>
        <v>grey MMF</v>
      </c>
      <c r="E147" s="747">
        <v>150</v>
      </c>
      <c r="F147" s="747">
        <v>4000</v>
      </c>
      <c r="G147" s="747">
        <v>0</v>
      </c>
      <c r="H147" s="747"/>
      <c r="I147" s="747"/>
      <c r="J147" s="747"/>
      <c r="K147" s="747"/>
      <c r="L147" s="747"/>
      <c r="M147" s="747"/>
      <c r="N147" s="747"/>
      <c r="O147" s="747"/>
      <c r="P147" s="159"/>
      <c r="Q147" s="159"/>
      <c r="R147" s="159"/>
      <c r="S147" s="159"/>
      <c r="T147" s="159"/>
      <c r="U147" s="159"/>
      <c r="V147" s="159"/>
      <c r="W147" s="159"/>
      <c r="X147" s="159"/>
      <c r="Y147" s="159"/>
      <c r="Z147" s="159"/>
    </row>
    <row r="148" spans="1:26">
      <c r="A148" s="799"/>
      <c r="B148" s="225" t="str">
        <f t="shared" si="125"/>
        <v>25 Gbps</v>
      </c>
      <c r="C148" s="238" t="str">
        <f t="shared" si="125"/>
        <v>300 m</v>
      </c>
      <c r="D148" s="235" t="str">
        <f t="shared" si="125"/>
        <v>grey SMF</v>
      </c>
      <c r="E148" s="747">
        <v>0</v>
      </c>
      <c r="F148" s="747">
        <v>500</v>
      </c>
      <c r="G148" s="747">
        <v>26336</v>
      </c>
      <c r="H148" s="747"/>
      <c r="I148" s="747"/>
      <c r="J148" s="747"/>
      <c r="K148" s="747"/>
      <c r="L148" s="747"/>
      <c r="M148" s="747"/>
      <c r="N148" s="747"/>
      <c r="O148" s="747"/>
      <c r="P148" s="159"/>
      <c r="Q148" s="159"/>
      <c r="R148" s="159"/>
      <c r="S148" s="159"/>
      <c r="T148" s="159"/>
      <c r="U148" s="159"/>
      <c r="V148" s="159"/>
      <c r="W148" s="159"/>
      <c r="X148" s="159"/>
      <c r="Y148" s="159"/>
      <c r="Z148" s="159"/>
    </row>
    <row r="149" spans="1:26">
      <c r="A149" s="799"/>
      <c r="B149" s="160" t="str">
        <f t="shared" si="125"/>
        <v>25 Gbps</v>
      </c>
      <c r="C149" s="238" t="str">
        <f t="shared" si="125"/>
        <v>10, 20 km</v>
      </c>
      <c r="D149" s="235" t="str">
        <f t="shared" si="125"/>
        <v>duplex</v>
      </c>
      <c r="E149" s="747">
        <v>450</v>
      </c>
      <c r="F149" s="747">
        <v>74000</v>
      </c>
      <c r="G149" s="747">
        <v>228269.95</v>
      </c>
      <c r="H149" s="747"/>
      <c r="I149" s="747"/>
      <c r="J149" s="747"/>
      <c r="K149" s="747"/>
      <c r="L149" s="747"/>
      <c r="M149" s="747"/>
      <c r="N149" s="747"/>
      <c r="O149" s="747"/>
      <c r="P149" s="159"/>
      <c r="Q149" s="159"/>
      <c r="R149" s="159"/>
      <c r="S149" s="159"/>
      <c r="T149" s="159"/>
      <c r="U149" s="159"/>
      <c r="V149" s="159"/>
      <c r="W149" s="159"/>
      <c r="X149" s="159"/>
      <c r="Y149" s="159"/>
      <c r="Z149" s="159"/>
    </row>
    <row r="150" spans="1:26">
      <c r="A150" s="799"/>
      <c r="B150" s="226" t="str">
        <f t="shared" si="125"/>
        <v>25 Gbps</v>
      </c>
      <c r="C150" s="238" t="str">
        <f t="shared" si="125"/>
        <v>10, 20 km</v>
      </c>
      <c r="D150" s="235" t="str">
        <f t="shared" si="125"/>
        <v>Bi-Di</v>
      </c>
      <c r="E150" s="747">
        <v>0</v>
      </c>
      <c r="F150" s="747">
        <v>0</v>
      </c>
      <c r="G150" s="747">
        <v>12436.05</v>
      </c>
      <c r="H150" s="747"/>
      <c r="I150" s="747"/>
      <c r="J150" s="747"/>
      <c r="K150" s="747"/>
      <c r="L150" s="747"/>
      <c r="M150" s="747"/>
      <c r="N150" s="747"/>
      <c r="O150" s="747"/>
      <c r="P150" s="159"/>
      <c r="Q150" s="159"/>
      <c r="R150" s="159"/>
      <c r="S150" s="159"/>
      <c r="T150" s="159"/>
      <c r="U150" s="159"/>
      <c r="V150" s="159"/>
      <c r="W150" s="159"/>
      <c r="X150" s="159"/>
      <c r="Y150" s="159"/>
      <c r="Z150" s="159"/>
    </row>
    <row r="151" spans="1:26">
      <c r="A151" s="799"/>
      <c r="B151" s="226" t="str">
        <f t="shared" si="125"/>
        <v>50 Gbps</v>
      </c>
      <c r="C151" s="238" t="str">
        <f t="shared" si="125"/>
        <v>all</v>
      </c>
      <c r="D151" s="235" t="str">
        <f t="shared" si="125"/>
        <v>grey</v>
      </c>
      <c r="E151" s="747">
        <v>0</v>
      </c>
      <c r="F151" s="747">
        <v>0</v>
      </c>
      <c r="G151" s="747">
        <v>0</v>
      </c>
      <c r="H151" s="747"/>
      <c r="I151" s="747"/>
      <c r="J151" s="747"/>
      <c r="K151" s="747"/>
      <c r="L151" s="747"/>
      <c r="M151" s="747"/>
      <c r="N151" s="747"/>
      <c r="O151" s="747"/>
      <c r="P151" s="159"/>
      <c r="Q151" s="159"/>
      <c r="R151" s="159"/>
      <c r="S151" s="159"/>
      <c r="T151" s="159"/>
      <c r="U151" s="159"/>
      <c r="V151" s="159"/>
      <c r="W151" s="159"/>
      <c r="X151" s="159"/>
      <c r="Y151" s="159"/>
      <c r="Z151" s="159"/>
    </row>
    <row r="152" spans="1:26" s="159" customFormat="1" ht="14.4">
      <c r="A152" s="799"/>
      <c r="B152" s="226" t="str">
        <f t="shared" si="125"/>
        <v>100 Gbps</v>
      </c>
      <c r="C152" s="238" t="str">
        <f t="shared" si="125"/>
        <v>all</v>
      </c>
      <c r="D152" s="235" t="str">
        <f t="shared" si="125"/>
        <v>grey</v>
      </c>
      <c r="E152" s="747">
        <v>0</v>
      </c>
      <c r="F152" s="748">
        <v>0</v>
      </c>
      <c r="G152" s="748">
        <v>0</v>
      </c>
      <c r="H152" s="748"/>
      <c r="I152" s="748"/>
      <c r="J152" s="748"/>
      <c r="K152" s="748"/>
      <c r="L152" s="748"/>
      <c r="M152" s="748"/>
      <c r="N152" s="748"/>
      <c r="O152" s="748"/>
    </row>
    <row r="153" spans="1:26" s="159" customFormat="1">
      <c r="A153" s="799"/>
      <c r="B153" s="226" t="str">
        <f t="shared" si="125"/>
        <v>10 Gbps</v>
      </c>
      <c r="C153" s="238" t="str">
        <f t="shared" si="125"/>
        <v>all</v>
      </c>
      <c r="D153" s="235" t="str">
        <f t="shared" si="125"/>
        <v>CWDM</v>
      </c>
      <c r="E153" s="747">
        <v>0</v>
      </c>
      <c r="F153" s="747">
        <v>0</v>
      </c>
      <c r="G153" s="747">
        <v>0</v>
      </c>
      <c r="H153" s="747"/>
      <c r="I153" s="747"/>
      <c r="J153" s="747"/>
      <c r="K153" s="747"/>
      <c r="L153" s="747"/>
      <c r="M153" s="747"/>
      <c r="N153" s="747"/>
      <c r="O153" s="747"/>
    </row>
    <row r="154" spans="1:26" s="159" customFormat="1">
      <c r="A154" s="799"/>
      <c r="B154" s="226" t="str">
        <f t="shared" si="125"/>
        <v>10 Gbps</v>
      </c>
      <c r="C154" s="238" t="str">
        <f t="shared" si="125"/>
        <v>all</v>
      </c>
      <c r="D154" s="235" t="str">
        <f t="shared" si="125"/>
        <v>DWDM</v>
      </c>
      <c r="E154" s="747">
        <v>39985.336519634919</v>
      </c>
      <c r="F154" s="747">
        <v>75000</v>
      </c>
      <c r="G154" s="747">
        <v>87026</v>
      </c>
      <c r="H154" s="747"/>
      <c r="I154" s="747"/>
      <c r="J154" s="747"/>
      <c r="K154" s="747"/>
      <c r="L154" s="747"/>
      <c r="M154" s="747"/>
      <c r="N154" s="747"/>
      <c r="O154" s="747"/>
    </row>
    <row r="155" spans="1:26" s="159" customFormat="1">
      <c r="A155" s="799"/>
      <c r="B155" s="226" t="str">
        <f t="shared" si="125"/>
        <v>25 Gbps</v>
      </c>
      <c r="C155" s="238" t="str">
        <f t="shared" si="125"/>
        <v>all</v>
      </c>
      <c r="D155" s="235" t="str">
        <f t="shared" si="125"/>
        <v>CWDM</v>
      </c>
      <c r="E155" s="747">
        <v>0</v>
      </c>
      <c r="F155" s="747">
        <v>0</v>
      </c>
      <c r="G155" s="747">
        <v>0</v>
      </c>
      <c r="H155" s="747"/>
      <c r="I155" s="747"/>
      <c r="J155" s="747"/>
      <c r="K155" s="747"/>
      <c r="L155" s="747"/>
      <c r="M155" s="747"/>
      <c r="N155" s="747"/>
      <c r="O155" s="747"/>
    </row>
    <row r="156" spans="1:26" s="159" customFormat="1">
      <c r="A156" s="799"/>
      <c r="B156" s="226" t="str">
        <f t="shared" si="125"/>
        <v>25 Gbps</v>
      </c>
      <c r="C156" s="238" t="str">
        <f t="shared" si="125"/>
        <v>all</v>
      </c>
      <c r="D156" s="235" t="str">
        <f t="shared" si="125"/>
        <v>DWDM</v>
      </c>
      <c r="E156" s="747">
        <v>0</v>
      </c>
      <c r="F156" s="747">
        <v>0</v>
      </c>
      <c r="G156" s="747">
        <v>72040</v>
      </c>
      <c r="H156" s="747"/>
      <c r="I156" s="747"/>
      <c r="J156" s="747"/>
      <c r="K156" s="747"/>
      <c r="L156" s="747"/>
      <c r="M156" s="747"/>
      <c r="N156" s="747"/>
      <c r="O156" s="747"/>
    </row>
    <row r="157" spans="1:26" ht="13.8" thickBot="1">
      <c r="A157" s="800"/>
      <c r="B157" s="481" t="str">
        <f t="shared" si="125"/>
        <v>Total FH</v>
      </c>
      <c r="C157" s="481" t="str">
        <f t="shared" si="125"/>
        <v>All</v>
      </c>
      <c r="D157" s="481" t="str">
        <f t="shared" si="125"/>
        <v>All</v>
      </c>
      <c r="E157" s="749">
        <f>SUM(E145:E156)</f>
        <v>19024119.772373602</v>
      </c>
      <c r="F157" s="749">
        <f t="shared" ref="F157:G157" si="126">SUM(F145:F156)</f>
        <v>12999554.544593539</v>
      </c>
      <c r="G157" s="749">
        <f t="shared" si="126"/>
        <v>16464669.061662231</v>
      </c>
      <c r="H157" s="749"/>
      <c r="I157" s="749"/>
      <c r="J157" s="749"/>
      <c r="K157" s="749"/>
      <c r="L157" s="749"/>
      <c r="M157" s="749"/>
      <c r="N157" s="749"/>
      <c r="O157" s="749"/>
      <c r="P157" s="159"/>
      <c r="Q157" s="159"/>
      <c r="R157" s="159"/>
      <c r="S157" s="159"/>
      <c r="T157" s="159"/>
      <c r="U157" s="159"/>
      <c r="V157" s="159"/>
      <c r="W157" s="159"/>
      <c r="X157" s="159"/>
      <c r="Y157" s="159"/>
      <c r="Z157" s="159"/>
    </row>
    <row r="158" spans="1:26" s="159" customFormat="1">
      <c r="A158" s="799" t="s">
        <v>357</v>
      </c>
      <c r="B158" s="226" t="str">
        <f t="shared" si="125"/>
        <v>1GbE</v>
      </c>
      <c r="C158" s="226" t="str">
        <f t="shared" si="125"/>
        <v>SFP</v>
      </c>
      <c r="D158" s="226" t="str">
        <f t="shared" si="125"/>
        <v>All reaches</v>
      </c>
      <c r="E158" s="750">
        <v>645299.15212500002</v>
      </c>
      <c r="F158" s="750">
        <v>643657.505</v>
      </c>
      <c r="G158" s="750">
        <v>666557.69230769225</v>
      </c>
      <c r="H158" s="750"/>
      <c r="I158" s="750"/>
      <c r="J158" s="750"/>
      <c r="K158" s="750"/>
      <c r="L158" s="750"/>
      <c r="M158" s="750"/>
      <c r="N158" s="750"/>
      <c r="O158" s="750"/>
    </row>
    <row r="159" spans="1:26" s="159" customFormat="1">
      <c r="A159" s="799"/>
      <c r="B159" s="160" t="str">
        <f t="shared" si="125"/>
        <v>10 GbE</v>
      </c>
      <c r="C159" s="160" t="str">
        <f t="shared" si="125"/>
        <v>SFP+</v>
      </c>
      <c r="D159" s="160" t="str">
        <f t="shared" si="125"/>
        <v>All reaches</v>
      </c>
      <c r="E159" s="751">
        <v>611911.03362</v>
      </c>
      <c r="F159" s="751">
        <v>631237.18920000002</v>
      </c>
      <c r="G159" s="751">
        <v>705000</v>
      </c>
      <c r="H159" s="751"/>
      <c r="I159" s="751"/>
      <c r="J159" s="751"/>
      <c r="K159" s="751"/>
      <c r="L159" s="751"/>
      <c r="M159" s="751"/>
      <c r="N159" s="751"/>
      <c r="O159" s="751"/>
    </row>
    <row r="160" spans="1:26" s="159" customFormat="1">
      <c r="A160" s="799"/>
      <c r="B160" s="160" t="str">
        <f t="shared" si="125"/>
        <v>25 GbE</v>
      </c>
      <c r="C160" s="160" t="str">
        <f t="shared" si="125"/>
        <v>SFP28</v>
      </c>
      <c r="D160" s="160" t="str">
        <f t="shared" si="125"/>
        <v>All reaches</v>
      </c>
      <c r="E160" s="751">
        <v>0</v>
      </c>
      <c r="F160" s="751">
        <v>2000</v>
      </c>
      <c r="G160" s="751">
        <v>18180</v>
      </c>
      <c r="H160" s="751"/>
      <c r="I160" s="751"/>
      <c r="J160" s="751"/>
      <c r="K160" s="751"/>
      <c r="L160" s="751"/>
      <c r="M160" s="751"/>
      <c r="N160" s="751"/>
      <c r="O160" s="751"/>
    </row>
    <row r="161" spans="1:17" s="159" customFormat="1">
      <c r="A161" s="799"/>
      <c r="B161" s="160" t="str">
        <f t="shared" si="125"/>
        <v>50 GbE</v>
      </c>
      <c r="C161" s="160" t="str">
        <f t="shared" si="125"/>
        <v>QSFP28</v>
      </c>
      <c r="D161" s="160" t="str">
        <f t="shared" si="125"/>
        <v>All reaches</v>
      </c>
      <c r="E161" s="751">
        <v>0</v>
      </c>
      <c r="F161" s="751">
        <v>0</v>
      </c>
      <c r="G161" s="751">
        <v>0</v>
      </c>
      <c r="H161" s="751"/>
      <c r="I161" s="751"/>
      <c r="J161" s="751"/>
      <c r="K161" s="751"/>
      <c r="L161" s="751"/>
      <c r="M161" s="751"/>
      <c r="N161" s="751"/>
      <c r="O161" s="751"/>
    </row>
    <row r="162" spans="1:17" s="159" customFormat="1">
      <c r="A162" s="799"/>
      <c r="B162" s="160" t="str">
        <f t="shared" si="125"/>
        <v>100 GbE</v>
      </c>
      <c r="C162" s="160" t="str">
        <f t="shared" si="125"/>
        <v>QSFP28</v>
      </c>
      <c r="D162" s="160" t="str">
        <f t="shared" si="125"/>
        <v>All reaches</v>
      </c>
      <c r="E162" s="751">
        <v>0</v>
      </c>
      <c r="F162" s="751">
        <v>0</v>
      </c>
      <c r="G162" s="751">
        <v>0</v>
      </c>
      <c r="H162" s="751"/>
      <c r="I162" s="751"/>
      <c r="J162" s="751"/>
      <c r="K162" s="751"/>
      <c r="L162" s="751"/>
      <c r="M162" s="751"/>
      <c r="N162" s="751"/>
      <c r="O162" s="751"/>
    </row>
    <row r="163" spans="1:17" s="159" customFormat="1">
      <c r="A163" s="799"/>
      <c r="B163" s="160" t="str">
        <f t="shared" si="125"/>
        <v>200 GbE</v>
      </c>
      <c r="C163" s="160" t="str">
        <f t="shared" si="125"/>
        <v>QSFP29</v>
      </c>
      <c r="D163" s="160" t="str">
        <f t="shared" si="125"/>
        <v>All reaches</v>
      </c>
      <c r="E163" s="751">
        <v>0</v>
      </c>
      <c r="F163" s="751">
        <v>0</v>
      </c>
      <c r="G163" s="751">
        <v>0</v>
      </c>
      <c r="H163" s="751"/>
      <c r="I163" s="751"/>
      <c r="J163" s="751"/>
      <c r="K163" s="751"/>
      <c r="L163" s="751"/>
      <c r="M163" s="751"/>
      <c r="N163" s="751"/>
      <c r="O163" s="751"/>
    </row>
    <row r="164" spans="1:17" s="159" customFormat="1">
      <c r="A164" s="801"/>
      <c r="B164" s="160" t="str">
        <f>B27</f>
        <v>Total BH</v>
      </c>
      <c r="C164" s="160" t="str">
        <f>C27</f>
        <v>All</v>
      </c>
      <c r="D164" s="160" t="str">
        <f>D27</f>
        <v>All reaches</v>
      </c>
      <c r="E164" s="487">
        <f>SUM(E158:E163)</f>
        <v>1257210.1857449999</v>
      </c>
      <c r="F164" s="487">
        <f t="shared" ref="F164:G164" si="127">SUM(F158:F163)</f>
        <v>1276894.6942</v>
      </c>
      <c r="G164" s="487">
        <f t="shared" si="127"/>
        <v>1389737.6923076923</v>
      </c>
      <c r="H164" s="487"/>
      <c r="I164" s="487"/>
      <c r="J164" s="487"/>
      <c r="K164" s="487"/>
      <c r="L164" s="487"/>
      <c r="M164" s="487"/>
      <c r="N164" s="487"/>
      <c r="O164" s="487"/>
    </row>
    <row r="165" spans="1:17">
      <c r="A165" s="99"/>
      <c r="B165" s="159"/>
      <c r="D165" s="192"/>
      <c r="E165" s="58"/>
      <c r="F165" s="58">
        <f t="shared" ref="F165:G165" si="128">IF(E157=0,"",F157/E157-1)</f>
        <v>-0.31668036681144118</v>
      </c>
      <c r="G165" s="58">
        <f t="shared" si="128"/>
        <v>0.26655640431231697</v>
      </c>
      <c r="H165" s="58"/>
      <c r="I165" s="58"/>
      <c r="J165" s="58"/>
      <c r="K165" s="58"/>
      <c r="L165" s="58"/>
      <c r="M165" s="58"/>
      <c r="N165" s="58"/>
      <c r="O165" s="58"/>
      <c r="P165" s="159"/>
      <c r="Q165" s="453"/>
    </row>
    <row r="166" spans="1:17" ht="14.4">
      <c r="A166" s="42"/>
      <c r="B166" s="358" t="s">
        <v>310</v>
      </c>
      <c r="C166" s="45"/>
      <c r="D166" s="192"/>
      <c r="E166" s="448" t="s">
        <v>180</v>
      </c>
      <c r="F166" s="45"/>
      <c r="G166" s="45"/>
      <c r="H166" s="45"/>
      <c r="I166" s="45"/>
      <c r="J166" s="206"/>
      <c r="L166" s="45"/>
      <c r="N166" s="312" t="str">
        <f>B166</f>
        <v>Global ASPs ($)</v>
      </c>
      <c r="O166" s="312"/>
      <c r="P166" s="159"/>
      <c r="Q166" s="453"/>
    </row>
    <row r="167" spans="1:17">
      <c r="A167" s="100"/>
      <c r="B167" s="97" t="s">
        <v>10</v>
      </c>
      <c r="C167" s="97" t="s">
        <v>11</v>
      </c>
      <c r="D167" s="196" t="str">
        <f>D144</f>
        <v>Wavelengths</v>
      </c>
      <c r="E167" s="97">
        <v>2016</v>
      </c>
      <c r="F167" s="97">
        <v>2017</v>
      </c>
      <c r="G167" s="97">
        <v>2018</v>
      </c>
      <c r="H167" s="97">
        <v>2019</v>
      </c>
      <c r="I167" s="97">
        <v>2020</v>
      </c>
      <c r="J167" s="97">
        <v>2021</v>
      </c>
      <c r="K167" s="97">
        <v>2022</v>
      </c>
      <c r="L167" s="97">
        <v>2023</v>
      </c>
      <c r="M167" s="97">
        <v>2024</v>
      </c>
      <c r="N167" s="97">
        <v>2025</v>
      </c>
      <c r="O167" s="97">
        <v>2026</v>
      </c>
      <c r="P167" s="159"/>
      <c r="Q167" s="453"/>
    </row>
    <row r="168" spans="1:17">
      <c r="A168" s="798" t="str">
        <f>A145</f>
        <v>Fronthaul</v>
      </c>
      <c r="B168" s="234" t="str">
        <f t="shared" ref="B168:D179" si="129">B8</f>
        <v>1,3,6,12 Gbps</v>
      </c>
      <c r="C168" s="238" t="str">
        <f t="shared" si="129"/>
        <v>all</v>
      </c>
      <c r="D168" s="235" t="str">
        <f t="shared" si="129"/>
        <v>all</v>
      </c>
      <c r="E168" s="236">
        <f t="shared" ref="E168:G168" si="130">IF(E145=0,,E189*10^6/E145)</f>
        <v>16.897696433557229</v>
      </c>
      <c r="F168" s="236">
        <f t="shared" si="130"/>
        <v>14.724913670056408</v>
      </c>
      <c r="G168" s="236">
        <f t="shared" si="130"/>
        <v>13.531647388757277</v>
      </c>
      <c r="H168" s="236"/>
      <c r="I168" s="236"/>
      <c r="J168" s="236"/>
      <c r="K168" s="236"/>
      <c r="L168" s="236"/>
      <c r="M168" s="236"/>
      <c r="N168" s="236"/>
      <c r="O168" s="236"/>
      <c r="P168" s="159"/>
      <c r="Q168" s="453"/>
    </row>
    <row r="169" spans="1:17">
      <c r="A169" s="799"/>
      <c r="B169" s="234" t="str">
        <f t="shared" si="129"/>
        <v>10 Gbps</v>
      </c>
      <c r="C169" s="238" t="str">
        <f t="shared" si="129"/>
        <v>all</v>
      </c>
      <c r="D169" s="235" t="str">
        <f t="shared" si="129"/>
        <v>grey</v>
      </c>
      <c r="E169" s="236">
        <f t="shared" ref="E169:G169" si="131">IF(E146=0,,E190*10^6/E146)</f>
        <v>22.694952593933319</v>
      </c>
      <c r="F169" s="236">
        <f t="shared" si="131"/>
        <v>19.352876755863903</v>
      </c>
      <c r="G169" s="236">
        <f t="shared" si="131"/>
        <v>19.26118686562452</v>
      </c>
      <c r="H169" s="236"/>
      <c r="I169" s="236"/>
      <c r="J169" s="236"/>
      <c r="K169" s="236"/>
      <c r="L169" s="236"/>
      <c r="M169" s="236"/>
      <c r="N169" s="236"/>
      <c r="O169" s="236"/>
      <c r="P169" s="159"/>
      <c r="Q169" s="453"/>
    </row>
    <row r="170" spans="1:17">
      <c r="A170" s="799"/>
      <c r="B170" s="225" t="str">
        <f t="shared" si="129"/>
        <v>25 Gbps</v>
      </c>
      <c r="C170" s="238" t="str">
        <f t="shared" si="129"/>
        <v>≤ 0.5 km</v>
      </c>
      <c r="D170" s="235" t="str">
        <f t="shared" si="129"/>
        <v>grey MMF</v>
      </c>
      <c r="E170" s="236">
        <f t="shared" ref="E170:G170" si="132">IF(E147=0,,E191*10^6/E147)</f>
        <v>163.44660226760334</v>
      </c>
      <c r="F170" s="236">
        <f t="shared" si="132"/>
        <v>96</v>
      </c>
      <c r="G170" s="236">
        <f t="shared" si="132"/>
        <v>0</v>
      </c>
      <c r="H170" s="236"/>
      <c r="I170" s="236"/>
      <c r="J170" s="236"/>
      <c r="K170" s="236"/>
      <c r="L170" s="236"/>
      <c r="M170" s="236"/>
      <c r="N170" s="236"/>
      <c r="O170" s="236"/>
      <c r="P170" s="159"/>
      <c r="Q170" s="453"/>
    </row>
    <row r="171" spans="1:17">
      <c r="A171" s="799"/>
      <c r="B171" s="225" t="str">
        <f t="shared" si="129"/>
        <v>25 Gbps</v>
      </c>
      <c r="C171" s="238" t="str">
        <f t="shared" si="129"/>
        <v>300 m</v>
      </c>
      <c r="D171" s="235" t="str">
        <f t="shared" si="129"/>
        <v>grey SMF</v>
      </c>
      <c r="E171" s="236">
        <f t="shared" ref="E171:G171" si="133">IF(E148=0,,E192*10^6/E148)</f>
        <v>0</v>
      </c>
      <c r="F171" s="236">
        <f t="shared" si="133"/>
        <v>97</v>
      </c>
      <c r="G171" s="236">
        <f t="shared" si="133"/>
        <v>56</v>
      </c>
      <c r="H171" s="236"/>
      <c r="I171" s="236"/>
      <c r="J171" s="236"/>
      <c r="K171" s="236"/>
      <c r="L171" s="236"/>
      <c r="M171" s="236"/>
      <c r="N171" s="236"/>
      <c r="O171" s="236"/>
      <c r="P171" s="159"/>
      <c r="Q171" s="453"/>
    </row>
    <row r="172" spans="1:17">
      <c r="A172" s="799"/>
      <c r="B172" s="160" t="str">
        <f t="shared" si="129"/>
        <v>25 Gbps</v>
      </c>
      <c r="C172" s="238" t="str">
        <f t="shared" si="129"/>
        <v>10, 20 km</v>
      </c>
      <c r="D172" s="235" t="str">
        <f t="shared" si="129"/>
        <v>duplex</v>
      </c>
      <c r="E172" s="236">
        <f t="shared" ref="E172:G172" si="134">IF(E149=0,,E193*10^6/E149)</f>
        <v>125.71518903512825</v>
      </c>
      <c r="F172" s="236">
        <f t="shared" si="134"/>
        <v>109.79729729729729</v>
      </c>
      <c r="G172" s="236">
        <f t="shared" si="134"/>
        <v>68.327574993463031</v>
      </c>
      <c r="H172" s="236"/>
      <c r="I172" s="236"/>
      <c r="J172" s="236"/>
      <c r="K172" s="236"/>
      <c r="L172" s="236"/>
      <c r="M172" s="236"/>
      <c r="N172" s="236"/>
      <c r="O172" s="236"/>
      <c r="P172" s="159"/>
      <c r="Q172" s="453"/>
    </row>
    <row r="173" spans="1:17">
      <c r="A173" s="799"/>
      <c r="B173" s="226" t="str">
        <f t="shared" si="129"/>
        <v>25 Gbps</v>
      </c>
      <c r="C173" s="238" t="str">
        <f t="shared" si="129"/>
        <v>10, 20 km</v>
      </c>
      <c r="D173" s="235" t="str">
        <f t="shared" si="129"/>
        <v>Bi-Di</v>
      </c>
      <c r="E173" s="236">
        <f t="shared" ref="E173:G173" si="135">IF(E150=0,,E194*10^6/E150)</f>
        <v>0</v>
      </c>
      <c r="F173" s="236">
        <f t="shared" si="135"/>
        <v>0</v>
      </c>
      <c r="G173" s="236">
        <f t="shared" si="135"/>
        <v>106.07403557047789</v>
      </c>
      <c r="H173" s="236"/>
      <c r="I173" s="236"/>
      <c r="J173" s="236"/>
      <c r="K173" s="236"/>
      <c r="L173" s="236"/>
      <c r="M173" s="236"/>
      <c r="N173" s="236"/>
      <c r="O173" s="236"/>
      <c r="P173" s="159"/>
      <c r="Q173" s="453"/>
    </row>
    <row r="174" spans="1:17">
      <c r="A174" s="799"/>
      <c r="B174" s="226" t="str">
        <f t="shared" si="129"/>
        <v>50 Gbps</v>
      </c>
      <c r="C174" s="297" t="str">
        <f t="shared" si="129"/>
        <v>all</v>
      </c>
      <c r="D174" s="235" t="str">
        <f t="shared" si="129"/>
        <v>grey</v>
      </c>
      <c r="E174" s="237">
        <f t="shared" ref="E174:G174" si="136">IF(E151=0,,E195*10^6/E151)</f>
        <v>0</v>
      </c>
      <c r="F174" s="237">
        <f t="shared" si="136"/>
        <v>0</v>
      </c>
      <c r="G174" s="237">
        <f t="shared" si="136"/>
        <v>0</v>
      </c>
      <c r="H174" s="237"/>
      <c r="I174" s="237"/>
      <c r="J174" s="237"/>
      <c r="K174" s="237"/>
      <c r="L174" s="237"/>
      <c r="M174" s="237"/>
      <c r="N174" s="237"/>
      <c r="O174" s="237"/>
      <c r="P174" s="159"/>
      <c r="Q174" s="453"/>
    </row>
    <row r="175" spans="1:17" s="159" customFormat="1">
      <c r="A175" s="799"/>
      <c r="B175" s="226" t="str">
        <f t="shared" si="129"/>
        <v>100 Gbps</v>
      </c>
      <c r="C175" s="297" t="str">
        <f t="shared" si="129"/>
        <v>all</v>
      </c>
      <c r="D175" s="235" t="str">
        <f t="shared" si="129"/>
        <v>grey</v>
      </c>
      <c r="E175" s="237">
        <f t="shared" ref="E175:G175" si="137">IF(E152=0,,E196*10^6/E152)</f>
        <v>0</v>
      </c>
      <c r="F175" s="237">
        <f t="shared" si="137"/>
        <v>0</v>
      </c>
      <c r="G175" s="237">
        <f t="shared" si="137"/>
        <v>0</v>
      </c>
      <c r="H175" s="237"/>
      <c r="I175" s="237"/>
      <c r="J175" s="237"/>
      <c r="K175" s="237"/>
      <c r="L175" s="237"/>
      <c r="M175" s="237"/>
      <c r="N175" s="237"/>
      <c r="O175" s="237"/>
      <c r="Q175" s="453"/>
    </row>
    <row r="176" spans="1:17" s="159" customFormat="1">
      <c r="A176" s="799"/>
      <c r="B176" s="226" t="str">
        <f t="shared" si="129"/>
        <v>10 Gbps</v>
      </c>
      <c r="C176" s="297" t="str">
        <f t="shared" si="129"/>
        <v>all</v>
      </c>
      <c r="D176" s="235" t="str">
        <f t="shared" si="129"/>
        <v>CWDM</v>
      </c>
      <c r="E176" s="237">
        <f t="shared" ref="E176:G176" si="138">IF(E153=0,,E197*10^6/E153)</f>
        <v>0</v>
      </c>
      <c r="F176" s="237">
        <f t="shared" si="138"/>
        <v>0</v>
      </c>
      <c r="G176" s="237">
        <f t="shared" si="138"/>
        <v>0</v>
      </c>
      <c r="H176" s="237"/>
      <c r="I176" s="237"/>
      <c r="J176" s="237"/>
      <c r="K176" s="237"/>
      <c r="L176" s="237"/>
      <c r="M176" s="237"/>
      <c r="N176" s="237"/>
      <c r="O176" s="237"/>
      <c r="Q176" s="453"/>
    </row>
    <row r="177" spans="1:17" s="159" customFormat="1">
      <c r="A177" s="799"/>
      <c r="B177" s="226" t="str">
        <f t="shared" si="129"/>
        <v>10 Gbps</v>
      </c>
      <c r="C177" s="297" t="str">
        <f t="shared" si="129"/>
        <v>all</v>
      </c>
      <c r="D177" s="235" t="str">
        <f t="shared" si="129"/>
        <v>DWDM</v>
      </c>
      <c r="E177" s="237">
        <f t="shared" ref="E177:G177" si="139">IF(E154=0,,E198*10^6/E154)</f>
        <v>440</v>
      </c>
      <c r="F177" s="237">
        <f t="shared" si="139"/>
        <v>370.5993386636224</v>
      </c>
      <c r="G177" s="237">
        <f t="shared" si="139"/>
        <v>350</v>
      </c>
      <c r="H177" s="237"/>
      <c r="I177" s="237"/>
      <c r="J177" s="237"/>
      <c r="K177" s="237"/>
      <c r="L177" s="237"/>
      <c r="M177" s="237"/>
      <c r="N177" s="237"/>
      <c r="O177" s="237"/>
      <c r="Q177" s="453"/>
    </row>
    <row r="178" spans="1:17" s="159" customFormat="1">
      <c r="A178" s="799"/>
      <c r="B178" s="226" t="str">
        <f t="shared" si="129"/>
        <v>25 Gbps</v>
      </c>
      <c r="C178" s="297" t="str">
        <f t="shared" si="129"/>
        <v>all</v>
      </c>
      <c r="D178" s="235" t="str">
        <f t="shared" si="129"/>
        <v>CWDM</v>
      </c>
      <c r="E178" s="237">
        <f t="shared" ref="E178:G178" si="140">IF(E155=0,,E199*10^6/E155)</f>
        <v>0</v>
      </c>
      <c r="F178" s="237">
        <f t="shared" si="140"/>
        <v>0</v>
      </c>
      <c r="G178" s="237">
        <f t="shared" si="140"/>
        <v>0</v>
      </c>
      <c r="H178" s="237"/>
      <c r="I178" s="237"/>
      <c r="J178" s="237"/>
      <c r="K178" s="237"/>
      <c r="L178" s="237"/>
      <c r="M178" s="237"/>
      <c r="N178" s="237"/>
      <c r="O178" s="237"/>
      <c r="Q178" s="453"/>
    </row>
    <row r="179" spans="1:17" s="159" customFormat="1" ht="13.8" thickBot="1">
      <c r="A179" s="799"/>
      <c r="B179" s="477" t="str">
        <f t="shared" si="129"/>
        <v>25 Gbps</v>
      </c>
      <c r="C179" s="478" t="str">
        <f t="shared" si="129"/>
        <v>all</v>
      </c>
      <c r="D179" s="479" t="str">
        <f t="shared" si="129"/>
        <v>DWDM</v>
      </c>
      <c r="E179" s="480">
        <f t="shared" ref="E179:G179" si="141">IF(E156=0,,E200*10^6/E156)</f>
        <v>0</v>
      </c>
      <c r="F179" s="480">
        <f t="shared" si="141"/>
        <v>0</v>
      </c>
      <c r="G179" s="480">
        <f t="shared" si="141"/>
        <v>700</v>
      </c>
      <c r="H179" s="480"/>
      <c r="I179" s="480"/>
      <c r="J179" s="480"/>
      <c r="K179" s="480"/>
      <c r="L179" s="480"/>
      <c r="M179" s="480"/>
      <c r="N179" s="480"/>
      <c r="O179" s="480"/>
      <c r="Q179" s="453"/>
    </row>
    <row r="180" spans="1:17" s="159" customFormat="1" ht="12.75" customHeight="1">
      <c r="A180" s="802" t="s">
        <v>357</v>
      </c>
      <c r="B180" s="226" t="str">
        <f t="shared" ref="B180:D185" si="142">B21</f>
        <v>1GbE</v>
      </c>
      <c r="C180" s="226" t="str">
        <f t="shared" si="142"/>
        <v>SFP</v>
      </c>
      <c r="D180" s="226" t="str">
        <f t="shared" si="142"/>
        <v>All reaches</v>
      </c>
      <c r="E180" s="550">
        <v>16.815538644807191</v>
      </c>
      <c r="F180" s="550">
        <v>13.986462718271209</v>
      </c>
      <c r="G180" s="550">
        <v>12.348060682522538</v>
      </c>
      <c r="H180" s="550"/>
      <c r="I180" s="550"/>
      <c r="J180" s="550"/>
      <c r="K180" s="550"/>
      <c r="L180" s="550"/>
      <c r="M180" s="550"/>
      <c r="N180" s="550"/>
      <c r="O180" s="550"/>
    </row>
    <row r="181" spans="1:17" s="159" customFormat="1">
      <c r="A181" s="802"/>
      <c r="B181" s="160" t="str">
        <f t="shared" si="142"/>
        <v>10 GbE</v>
      </c>
      <c r="C181" s="160" t="str">
        <f t="shared" si="142"/>
        <v>SFP+</v>
      </c>
      <c r="D181" s="160" t="str">
        <f t="shared" si="142"/>
        <v>All reaches</v>
      </c>
      <c r="E181" s="262">
        <v>182.06356171750147</v>
      </c>
      <c r="F181" s="262">
        <v>148.99019472816192</v>
      </c>
      <c r="G181" s="262">
        <v>100.04147560892065</v>
      </c>
      <c r="H181" s="262"/>
      <c r="I181" s="262"/>
      <c r="J181" s="262"/>
      <c r="K181" s="262"/>
      <c r="L181" s="262"/>
      <c r="M181" s="262"/>
      <c r="N181" s="262"/>
      <c r="O181" s="262"/>
    </row>
    <row r="182" spans="1:17" s="159" customFormat="1">
      <c r="A182" s="802"/>
      <c r="B182" s="160" t="str">
        <f t="shared" si="142"/>
        <v>25 GbE</v>
      </c>
      <c r="C182" s="160" t="str">
        <f t="shared" si="142"/>
        <v>SFP28</v>
      </c>
      <c r="D182" s="160" t="str">
        <f t="shared" si="142"/>
        <v>All reaches</v>
      </c>
      <c r="E182" s="262">
        <v>0</v>
      </c>
      <c r="F182" s="262">
        <v>324.10355668962507</v>
      </c>
      <c r="G182" s="262">
        <v>194.92552284906316</v>
      </c>
      <c r="H182" s="262"/>
      <c r="I182" s="262"/>
      <c r="J182" s="262"/>
      <c r="K182" s="262"/>
      <c r="L182" s="262"/>
      <c r="M182" s="262"/>
      <c r="N182" s="262"/>
      <c r="O182" s="262"/>
    </row>
    <row r="183" spans="1:17" s="159" customFormat="1">
      <c r="A183" s="802"/>
      <c r="B183" s="160" t="str">
        <f t="shared" si="142"/>
        <v>50 GbE</v>
      </c>
      <c r="C183" s="160" t="str">
        <f t="shared" si="142"/>
        <v>QSFP28</v>
      </c>
      <c r="D183" s="160" t="str">
        <f t="shared" si="142"/>
        <v>All reaches</v>
      </c>
      <c r="E183" s="262">
        <v>0</v>
      </c>
      <c r="F183" s="262">
        <v>0</v>
      </c>
      <c r="G183" s="262">
        <v>0</v>
      </c>
      <c r="H183" s="262"/>
      <c r="I183" s="262"/>
      <c r="J183" s="262"/>
      <c r="K183" s="262"/>
      <c r="L183" s="262"/>
      <c r="M183" s="262"/>
      <c r="N183" s="262"/>
      <c r="O183" s="262"/>
    </row>
    <row r="184" spans="1:17" s="159" customFormat="1">
      <c r="A184" s="802"/>
      <c r="B184" s="160" t="str">
        <f t="shared" si="142"/>
        <v>100 GbE</v>
      </c>
      <c r="C184" s="160" t="str">
        <f t="shared" si="142"/>
        <v>QSFP28</v>
      </c>
      <c r="D184" s="160" t="str">
        <f t="shared" si="142"/>
        <v>All reaches</v>
      </c>
      <c r="E184" s="262">
        <v>0</v>
      </c>
      <c r="F184" s="262">
        <v>0</v>
      </c>
      <c r="G184" s="262">
        <v>0</v>
      </c>
      <c r="H184" s="262"/>
      <c r="I184" s="262"/>
      <c r="J184" s="262"/>
      <c r="K184" s="262"/>
      <c r="L184" s="262"/>
      <c r="M184" s="262"/>
      <c r="N184" s="262"/>
      <c r="O184" s="262"/>
    </row>
    <row r="185" spans="1:17" s="159" customFormat="1">
      <c r="A185" s="802"/>
      <c r="B185" s="160" t="str">
        <f t="shared" si="142"/>
        <v>200 GbE</v>
      </c>
      <c r="C185" s="160" t="str">
        <f t="shared" si="142"/>
        <v>QSFP29</v>
      </c>
      <c r="D185" s="160" t="str">
        <f t="shared" si="142"/>
        <v>All reaches</v>
      </c>
      <c r="E185" s="262">
        <v>0</v>
      </c>
      <c r="F185" s="262">
        <v>0</v>
      </c>
      <c r="G185" s="262">
        <v>0</v>
      </c>
      <c r="H185" s="262"/>
      <c r="I185" s="262"/>
      <c r="J185" s="262"/>
      <c r="K185" s="262"/>
      <c r="L185" s="262"/>
      <c r="M185" s="262"/>
      <c r="N185" s="262"/>
      <c r="O185" s="262"/>
    </row>
    <row r="186" spans="1:17">
      <c r="A186" s="159"/>
      <c r="B186" s="159"/>
      <c r="D186" s="159"/>
      <c r="E186" s="45"/>
      <c r="F186" s="45"/>
      <c r="G186" s="45"/>
      <c r="H186" s="45"/>
      <c r="I186" s="45"/>
      <c r="J186" s="45"/>
      <c r="K186" s="45"/>
      <c r="L186" s="45"/>
      <c r="M186" s="45"/>
      <c r="N186" s="45"/>
      <c r="O186" s="45"/>
      <c r="P186" s="159"/>
      <c r="Q186" s="453"/>
    </row>
    <row r="187" spans="1:17" ht="14.4">
      <c r="B187" s="358" t="s">
        <v>311</v>
      </c>
      <c r="C187" s="45"/>
      <c r="D187" s="192"/>
      <c r="E187" s="448"/>
      <c r="F187" s="45"/>
      <c r="G187" s="45"/>
      <c r="H187" s="45"/>
      <c r="I187" s="45"/>
      <c r="J187" s="206"/>
      <c r="L187" s="45"/>
      <c r="N187" s="312" t="str">
        <f>B187</f>
        <v>Global Revenues ($M)</v>
      </c>
      <c r="O187" s="312"/>
      <c r="P187" s="159"/>
      <c r="Q187" s="453"/>
    </row>
    <row r="188" spans="1:17">
      <c r="B188" s="97" t="s">
        <v>10</v>
      </c>
      <c r="C188" s="97" t="s">
        <v>11</v>
      </c>
      <c r="D188" s="196" t="str">
        <f>D144</f>
        <v>Wavelengths</v>
      </c>
      <c r="E188" s="97">
        <v>2016</v>
      </c>
      <c r="F188" s="97">
        <v>2017</v>
      </c>
      <c r="G188" s="97">
        <v>2018</v>
      </c>
      <c r="H188" s="97">
        <v>2019</v>
      </c>
      <c r="I188" s="97">
        <v>2020</v>
      </c>
      <c r="J188" s="97">
        <v>2021</v>
      </c>
      <c r="K188" s="97">
        <v>2022</v>
      </c>
      <c r="L188" s="97">
        <v>2023</v>
      </c>
      <c r="M188" s="97">
        <v>2024</v>
      </c>
      <c r="N188" s="97">
        <v>2025</v>
      </c>
      <c r="O188" s="97">
        <v>2026</v>
      </c>
      <c r="P188" s="159"/>
      <c r="Q188" s="453"/>
    </row>
    <row r="189" spans="1:17">
      <c r="A189" s="798" t="str">
        <f>$A$8</f>
        <v>Fronthaul</v>
      </c>
      <c r="B189" s="234" t="str">
        <f t="shared" ref="B189:D207" si="143">B8</f>
        <v>1,3,6,12 Gbps</v>
      </c>
      <c r="C189" s="238" t="str">
        <f t="shared" si="143"/>
        <v>all</v>
      </c>
      <c r="D189" s="238" t="str">
        <f t="shared" si="143"/>
        <v>all</v>
      </c>
      <c r="E189" s="745">
        <v>193.09867439061279</v>
      </c>
      <c r="F189" s="745">
        <v>119.66994976310424</v>
      </c>
      <c r="G189" s="745">
        <v>100.15924885256101</v>
      </c>
      <c r="H189" s="745"/>
      <c r="I189" s="745"/>
      <c r="J189" s="745"/>
      <c r="K189" s="745"/>
      <c r="L189" s="745"/>
      <c r="M189" s="745"/>
      <c r="N189" s="745"/>
      <c r="O189" s="745"/>
      <c r="P189" s="159"/>
    </row>
    <row r="190" spans="1:17">
      <c r="A190" s="799"/>
      <c r="B190" s="234" t="str">
        <f t="shared" si="143"/>
        <v>10 Gbps</v>
      </c>
      <c r="C190" s="238" t="str">
        <f t="shared" si="143"/>
        <v>all</v>
      </c>
      <c r="D190" s="238" t="str">
        <f t="shared" si="143"/>
        <v>grey</v>
      </c>
      <c r="E190" s="745">
        <v>171.48350970403033</v>
      </c>
      <c r="F190" s="745">
        <v>91.326523490178843</v>
      </c>
      <c r="G190" s="745">
        <v>166.35327060702539</v>
      </c>
      <c r="H190" s="745"/>
      <c r="I190" s="745"/>
      <c r="J190" s="745"/>
      <c r="K190" s="745"/>
      <c r="L190" s="745"/>
      <c r="M190" s="745"/>
      <c r="N190" s="745"/>
      <c r="O190" s="745"/>
      <c r="P190" s="159"/>
    </row>
    <row r="191" spans="1:17">
      <c r="A191" s="799"/>
      <c r="B191" s="234" t="str">
        <f t="shared" si="143"/>
        <v>25 Gbps</v>
      </c>
      <c r="C191" s="238" t="str">
        <f t="shared" si="143"/>
        <v>≤ 0.5 km</v>
      </c>
      <c r="D191" s="238" t="str">
        <f t="shared" si="143"/>
        <v>grey MMF</v>
      </c>
      <c r="E191" s="746">
        <v>2.4516990340140501E-2</v>
      </c>
      <c r="F191" s="746">
        <v>0.38400000000000001</v>
      </c>
      <c r="G191" s="745">
        <v>0</v>
      </c>
      <c r="H191" s="745"/>
      <c r="I191" s="745"/>
      <c r="J191" s="745"/>
      <c r="K191" s="745"/>
      <c r="L191" s="745"/>
      <c r="M191" s="745"/>
      <c r="N191" s="745"/>
      <c r="O191" s="745"/>
      <c r="P191" s="159"/>
    </row>
    <row r="192" spans="1:17">
      <c r="A192" s="799"/>
      <c r="B192" s="234" t="str">
        <f t="shared" si="143"/>
        <v>25 Gbps</v>
      </c>
      <c r="C192" s="238" t="str">
        <f t="shared" si="143"/>
        <v>300 m</v>
      </c>
      <c r="D192" s="238" t="str">
        <f t="shared" si="143"/>
        <v>grey SMF</v>
      </c>
      <c r="E192" s="745">
        <v>0</v>
      </c>
      <c r="F192" s="745">
        <v>4.8500000000000001E-2</v>
      </c>
      <c r="G192" s="745">
        <v>1.4748159999999999</v>
      </c>
      <c r="H192" s="745"/>
      <c r="I192" s="745"/>
      <c r="J192" s="745"/>
      <c r="K192" s="745"/>
      <c r="L192" s="745"/>
      <c r="M192" s="745"/>
      <c r="N192" s="745"/>
      <c r="O192" s="745"/>
      <c r="P192" s="159"/>
    </row>
    <row r="193" spans="1:16">
      <c r="A193" s="799"/>
      <c r="B193" s="226" t="str">
        <f t="shared" si="143"/>
        <v>25 Gbps</v>
      </c>
      <c r="C193" s="235" t="str">
        <f t="shared" si="143"/>
        <v>10, 20 km</v>
      </c>
      <c r="D193" s="235" t="str">
        <f t="shared" si="143"/>
        <v>duplex</v>
      </c>
      <c r="E193" s="745">
        <v>5.6571835065807707E-2</v>
      </c>
      <c r="F193" s="745">
        <v>8.125</v>
      </c>
      <c r="G193" s="746">
        <v>15.597132127379059</v>
      </c>
      <c r="H193" s="745"/>
      <c r="I193" s="745"/>
      <c r="J193" s="745"/>
      <c r="K193" s="745"/>
      <c r="L193" s="745"/>
      <c r="M193" s="745"/>
      <c r="N193" s="745"/>
      <c r="O193" s="745"/>
      <c r="P193" s="159"/>
    </row>
    <row r="194" spans="1:16">
      <c r="A194" s="799"/>
      <c r="B194" s="226" t="str">
        <f t="shared" si="143"/>
        <v>25 Gbps</v>
      </c>
      <c r="C194" s="235" t="str">
        <f t="shared" si="143"/>
        <v>10, 20 km</v>
      </c>
      <c r="D194" s="235" t="str">
        <f t="shared" si="143"/>
        <v>Bi-Di</v>
      </c>
      <c r="E194" s="745">
        <v>0</v>
      </c>
      <c r="F194" s="745">
        <v>0</v>
      </c>
      <c r="G194" s="745">
        <v>1.3191420100562414</v>
      </c>
      <c r="H194" s="745"/>
      <c r="I194" s="745"/>
      <c r="J194" s="745"/>
      <c r="K194" s="745"/>
      <c r="L194" s="745"/>
      <c r="M194" s="745"/>
      <c r="N194" s="745"/>
      <c r="O194" s="745"/>
      <c r="P194" s="159"/>
    </row>
    <row r="195" spans="1:16">
      <c r="A195" s="799"/>
      <c r="B195" s="226" t="str">
        <f t="shared" si="143"/>
        <v>50 Gbps</v>
      </c>
      <c r="C195" s="235" t="str">
        <f t="shared" si="143"/>
        <v>all</v>
      </c>
      <c r="D195" s="235" t="str">
        <f t="shared" si="143"/>
        <v>grey</v>
      </c>
      <c r="E195" s="745">
        <v>0</v>
      </c>
      <c r="F195" s="745">
        <v>0</v>
      </c>
      <c r="G195" s="745">
        <v>0</v>
      </c>
      <c r="H195" s="745"/>
      <c r="I195" s="745"/>
      <c r="J195" s="745"/>
      <c r="K195" s="745"/>
      <c r="L195" s="745"/>
      <c r="M195" s="745"/>
      <c r="N195" s="745"/>
      <c r="O195" s="745"/>
      <c r="P195" s="159"/>
    </row>
    <row r="196" spans="1:16" s="159" customFormat="1">
      <c r="A196" s="799"/>
      <c r="B196" s="226" t="str">
        <f t="shared" si="143"/>
        <v>100 Gbps</v>
      </c>
      <c r="C196" s="235" t="str">
        <f t="shared" si="143"/>
        <v>all</v>
      </c>
      <c r="D196" s="235" t="str">
        <f t="shared" si="143"/>
        <v>grey</v>
      </c>
      <c r="E196" s="745">
        <v>0</v>
      </c>
      <c r="F196" s="745">
        <v>0</v>
      </c>
      <c r="G196" s="745">
        <v>0</v>
      </c>
      <c r="H196" s="745"/>
      <c r="I196" s="745"/>
      <c r="J196" s="745"/>
      <c r="K196" s="745"/>
      <c r="L196" s="745"/>
      <c r="M196" s="745"/>
      <c r="N196" s="745"/>
      <c r="O196" s="745"/>
    </row>
    <row r="197" spans="1:16" s="159" customFormat="1">
      <c r="A197" s="799"/>
      <c r="B197" s="226" t="str">
        <f t="shared" si="143"/>
        <v>10 Gbps</v>
      </c>
      <c r="C197" s="235" t="str">
        <f t="shared" si="143"/>
        <v>all</v>
      </c>
      <c r="D197" s="235" t="str">
        <f t="shared" si="143"/>
        <v>CWDM</v>
      </c>
      <c r="E197" s="745">
        <v>0</v>
      </c>
      <c r="F197" s="745">
        <v>0</v>
      </c>
      <c r="G197" s="745">
        <v>0</v>
      </c>
      <c r="H197" s="745"/>
      <c r="I197" s="745"/>
      <c r="J197" s="745"/>
      <c r="K197" s="745"/>
      <c r="L197" s="745"/>
      <c r="M197" s="745"/>
      <c r="N197" s="745"/>
      <c r="O197" s="745"/>
    </row>
    <row r="198" spans="1:16" s="159" customFormat="1">
      <c r="A198" s="799"/>
      <c r="B198" s="226" t="str">
        <f t="shared" si="143"/>
        <v>10 Gbps</v>
      </c>
      <c r="C198" s="235" t="str">
        <f t="shared" si="143"/>
        <v>all</v>
      </c>
      <c r="D198" s="235" t="str">
        <f t="shared" si="143"/>
        <v>DWDM</v>
      </c>
      <c r="E198" s="745">
        <v>17.593548068639365</v>
      </c>
      <c r="F198" s="745">
        <v>27.794950399771679</v>
      </c>
      <c r="G198" s="745">
        <v>30.459099999999999</v>
      </c>
      <c r="H198" s="745"/>
      <c r="I198" s="745"/>
      <c r="J198" s="745"/>
      <c r="K198" s="745"/>
      <c r="L198" s="745"/>
      <c r="M198" s="745"/>
      <c r="N198" s="745"/>
      <c r="O198" s="745"/>
    </row>
    <row r="199" spans="1:16" s="159" customFormat="1">
      <c r="A199" s="799"/>
      <c r="B199" s="226" t="str">
        <f t="shared" si="143"/>
        <v>25 Gbps</v>
      </c>
      <c r="C199" s="235" t="str">
        <f t="shared" si="143"/>
        <v>all</v>
      </c>
      <c r="D199" s="235" t="str">
        <f t="shared" si="143"/>
        <v>CWDM</v>
      </c>
      <c r="E199" s="745">
        <v>0</v>
      </c>
      <c r="F199" s="745">
        <v>0</v>
      </c>
      <c r="G199" s="745">
        <v>0</v>
      </c>
      <c r="H199" s="745"/>
      <c r="I199" s="745"/>
      <c r="J199" s="745"/>
      <c r="K199" s="745"/>
      <c r="L199" s="745"/>
      <c r="M199" s="745"/>
      <c r="N199" s="745"/>
      <c r="O199" s="745"/>
    </row>
    <row r="200" spans="1:16" s="159" customFormat="1">
      <c r="A200" s="799"/>
      <c r="B200" s="226" t="str">
        <f t="shared" si="143"/>
        <v>25 Gbps</v>
      </c>
      <c r="C200" s="235" t="str">
        <f t="shared" si="143"/>
        <v>all</v>
      </c>
      <c r="D200" s="235" t="str">
        <f t="shared" si="143"/>
        <v>DWDM</v>
      </c>
      <c r="E200" s="745">
        <v>0</v>
      </c>
      <c r="F200" s="745">
        <v>0</v>
      </c>
      <c r="G200" s="745">
        <v>50.427999999999997</v>
      </c>
      <c r="H200" s="745"/>
      <c r="I200" s="745"/>
      <c r="J200" s="745"/>
      <c r="K200" s="745"/>
      <c r="L200" s="745"/>
      <c r="M200" s="745"/>
      <c r="N200" s="745"/>
      <c r="O200" s="745"/>
    </row>
    <row r="201" spans="1:16" ht="13.8" thickBot="1">
      <c r="A201" s="800"/>
      <c r="B201" s="481" t="str">
        <f t="shared" si="143"/>
        <v>Total FH</v>
      </c>
      <c r="C201" s="481" t="str">
        <f t="shared" si="143"/>
        <v>All</v>
      </c>
      <c r="D201" s="481" t="str">
        <f t="shared" si="143"/>
        <v>All</v>
      </c>
      <c r="E201" s="483">
        <f t="shared" ref="E201:G201" si="144">SUM(E189:E200)</f>
        <v>382.25682098868845</v>
      </c>
      <c r="F201" s="483">
        <f t="shared" si="144"/>
        <v>247.34892365305473</v>
      </c>
      <c r="G201" s="483">
        <f t="shared" si="144"/>
        <v>365.79070959702165</v>
      </c>
      <c r="H201" s="483"/>
      <c r="I201" s="483"/>
      <c r="J201" s="483"/>
      <c r="K201" s="483"/>
      <c r="L201" s="483"/>
      <c r="M201" s="483"/>
      <c r="N201" s="483"/>
      <c r="O201" s="483"/>
      <c r="P201" s="159"/>
    </row>
    <row r="202" spans="1:16" s="159" customFormat="1">
      <c r="A202" s="799" t="s">
        <v>357</v>
      </c>
      <c r="B202" s="226" t="str">
        <f t="shared" si="143"/>
        <v>1GbE</v>
      </c>
      <c r="C202" s="226" t="str">
        <f t="shared" si="143"/>
        <v>SFP</v>
      </c>
      <c r="D202" s="226" t="str">
        <f t="shared" si="143"/>
        <v>All reaches</v>
      </c>
      <c r="E202" s="550">
        <f>IF(E158=0,,E158*E180/10^6)</f>
        <v>10.851052830019253</v>
      </c>
      <c r="F202" s="550">
        <f t="shared" ref="F202:G202" si="145">IF(F158=0,,F158*F180/10^6)</f>
        <v>9.0024916970179643</v>
      </c>
      <c r="G202" s="550">
        <f t="shared" si="145"/>
        <v>8.2306948330175711</v>
      </c>
      <c r="H202" s="550"/>
      <c r="I202" s="550"/>
      <c r="J202" s="550"/>
      <c r="K202" s="550"/>
      <c r="L202" s="550"/>
      <c r="M202" s="550"/>
      <c r="N202" s="550"/>
      <c r="O202" s="550"/>
    </row>
    <row r="203" spans="1:16" s="159" customFormat="1">
      <c r="A203" s="799"/>
      <c r="B203" s="160" t="str">
        <f t="shared" si="143"/>
        <v>10 GbE</v>
      </c>
      <c r="C203" s="160" t="str">
        <f t="shared" si="143"/>
        <v>SFP+</v>
      </c>
      <c r="D203" s="160" t="str">
        <f t="shared" si="143"/>
        <v>All reaches</v>
      </c>
      <c r="E203" s="262">
        <f t="shared" ref="E203:G203" si="146">IF(E159=0,,E159*E181/10^6)</f>
        <v>111.406702235095</v>
      </c>
      <c r="F203" s="262">
        <f t="shared" si="146"/>
        <v>94.048151738565593</v>
      </c>
      <c r="G203" s="262">
        <f t="shared" si="146"/>
        <v>70.529240304289061</v>
      </c>
      <c r="H203" s="262"/>
      <c r="I203" s="262"/>
      <c r="J203" s="262"/>
      <c r="K203" s="262"/>
      <c r="L203" s="262"/>
      <c r="M203" s="262"/>
      <c r="N203" s="262"/>
      <c r="O203" s="262"/>
    </row>
    <row r="204" spans="1:16" s="159" customFormat="1">
      <c r="A204" s="799"/>
      <c r="B204" s="160" t="str">
        <f t="shared" si="143"/>
        <v>25 GbE</v>
      </c>
      <c r="C204" s="160" t="str">
        <f t="shared" si="143"/>
        <v>SFP28</v>
      </c>
      <c r="D204" s="160" t="str">
        <f t="shared" si="143"/>
        <v>All reaches</v>
      </c>
      <c r="E204" s="262">
        <f t="shared" ref="E204:G204" si="147">IF(E160=0,,E160*E182/10^6)</f>
        <v>0</v>
      </c>
      <c r="F204" s="262">
        <f t="shared" si="147"/>
        <v>0.64820711337925019</v>
      </c>
      <c r="G204" s="262">
        <f t="shared" si="147"/>
        <v>3.5437460053959682</v>
      </c>
      <c r="H204" s="262"/>
      <c r="I204" s="262"/>
      <c r="J204" s="262"/>
      <c r="K204" s="262"/>
      <c r="L204" s="262"/>
      <c r="M204" s="262"/>
      <c r="N204" s="262"/>
      <c r="O204" s="262"/>
    </row>
    <row r="205" spans="1:16" s="159" customFormat="1">
      <c r="A205" s="799"/>
      <c r="B205" s="160" t="str">
        <f t="shared" si="143"/>
        <v>50 GbE</v>
      </c>
      <c r="C205" s="160" t="str">
        <f t="shared" si="143"/>
        <v>QSFP28</v>
      </c>
      <c r="D205" s="160" t="str">
        <f t="shared" si="143"/>
        <v>All reaches</v>
      </c>
      <c r="E205" s="262">
        <f t="shared" ref="E205:G205" si="148">IF(E161=0,,E161*E183/10^6)</f>
        <v>0</v>
      </c>
      <c r="F205" s="262">
        <f t="shared" si="148"/>
        <v>0</v>
      </c>
      <c r="G205" s="262">
        <f t="shared" si="148"/>
        <v>0</v>
      </c>
      <c r="H205" s="262"/>
      <c r="I205" s="262"/>
      <c r="J205" s="262"/>
      <c r="K205" s="262"/>
      <c r="L205" s="262"/>
      <c r="M205" s="262"/>
      <c r="N205" s="262"/>
      <c r="O205" s="262"/>
    </row>
    <row r="206" spans="1:16" s="159" customFormat="1">
      <c r="A206" s="799"/>
      <c r="B206" s="160" t="str">
        <f t="shared" si="143"/>
        <v>100 GbE</v>
      </c>
      <c r="C206" s="160" t="str">
        <f t="shared" si="143"/>
        <v>QSFP28</v>
      </c>
      <c r="D206" s="160" t="str">
        <f t="shared" si="143"/>
        <v>All reaches</v>
      </c>
      <c r="E206" s="262">
        <f t="shared" ref="E206:G206" si="149">IF(E162=0,,E162*E184/10^6)</f>
        <v>0</v>
      </c>
      <c r="F206" s="262">
        <f t="shared" si="149"/>
        <v>0</v>
      </c>
      <c r="G206" s="262">
        <f t="shared" si="149"/>
        <v>0</v>
      </c>
      <c r="H206" s="262"/>
      <c r="I206" s="262"/>
      <c r="J206" s="262"/>
      <c r="K206" s="262"/>
      <c r="L206" s="262"/>
      <c r="M206" s="262"/>
      <c r="N206" s="262"/>
      <c r="O206" s="262"/>
    </row>
    <row r="207" spans="1:16" s="159" customFormat="1">
      <c r="A207" s="799"/>
      <c r="B207" s="160" t="str">
        <f t="shared" si="143"/>
        <v>200 GbE</v>
      </c>
      <c r="C207" s="160" t="str">
        <f t="shared" si="143"/>
        <v>QSFP29</v>
      </c>
      <c r="D207" s="160" t="str">
        <f t="shared" si="143"/>
        <v>All reaches</v>
      </c>
      <c r="E207" s="262">
        <f t="shared" ref="E207:G207" si="150">IF(E163=0,,E163*E185/10^6)</f>
        <v>0</v>
      </c>
      <c r="F207" s="262">
        <f t="shared" si="150"/>
        <v>0</v>
      </c>
      <c r="G207" s="262">
        <f t="shared" si="150"/>
        <v>0</v>
      </c>
      <c r="H207" s="262"/>
      <c r="I207" s="262"/>
      <c r="J207" s="262"/>
      <c r="K207" s="262"/>
      <c r="L207" s="262"/>
      <c r="M207" s="262"/>
      <c r="N207" s="262"/>
      <c r="O207" s="262"/>
    </row>
    <row r="208" spans="1:16" s="159" customFormat="1">
      <c r="A208" s="801"/>
      <c r="B208" s="160" t="str">
        <f>B27</f>
        <v>Total BH</v>
      </c>
      <c r="C208" s="160" t="str">
        <f>C27</f>
        <v>All</v>
      </c>
      <c r="D208" s="160" t="str">
        <f>D27</f>
        <v>All reaches</v>
      </c>
      <c r="E208" s="475">
        <f>SUM(E202:E207)</f>
        <v>122.25775506511425</v>
      </c>
      <c r="F208" s="475">
        <f t="shared" ref="F208:G208" si="151">SUM(F202:F207)</f>
        <v>103.69885054896281</v>
      </c>
      <c r="G208" s="475">
        <f t="shared" si="151"/>
        <v>82.303681142702601</v>
      </c>
      <c r="H208" s="475"/>
      <c r="I208" s="475"/>
      <c r="J208" s="475"/>
      <c r="K208" s="475"/>
      <c r="L208" s="475"/>
      <c r="M208" s="475"/>
      <c r="N208" s="475"/>
      <c r="O208" s="475"/>
    </row>
    <row r="209" spans="2:17">
      <c r="B209" s="159"/>
      <c r="D209" s="345"/>
      <c r="E209" s="58"/>
      <c r="F209" s="58">
        <f t="shared" ref="F209:G209" si="152">IF(E201=0,"",F201/E201-1)</f>
        <v>-0.35292476138607831</v>
      </c>
      <c r="G209" s="58">
        <f t="shared" si="152"/>
        <v>0.47884496198616944</v>
      </c>
      <c r="H209" s="58"/>
      <c r="I209" s="58"/>
      <c r="J209" s="58"/>
      <c r="K209" s="58"/>
      <c r="L209" s="58"/>
      <c r="M209" s="58"/>
      <c r="N209" s="58"/>
      <c r="O209" s="58"/>
      <c r="P209" s="159"/>
      <c r="Q209" s="43"/>
    </row>
    <row r="210" spans="2:17">
      <c r="D210" s="159"/>
      <c r="E210" s="159"/>
      <c r="F210" s="159"/>
      <c r="G210" s="159"/>
      <c r="P210" s="159"/>
      <c r="Q210" s="159"/>
    </row>
    <row r="211" spans="2:17">
      <c r="D211" s="159"/>
      <c r="E211" s="159"/>
      <c r="F211" s="159"/>
      <c r="G211" s="159"/>
    </row>
    <row r="212" spans="2:17">
      <c r="D212" s="159"/>
      <c r="E212" s="159"/>
      <c r="F212" s="159"/>
      <c r="G212" s="159"/>
    </row>
  </sheetData>
  <mergeCells count="18">
    <mergeCell ref="A134:A140"/>
    <mergeCell ref="A121:A133"/>
    <mergeCell ref="A8:A20"/>
    <mergeCell ref="A52:A64"/>
    <mergeCell ref="A31:A42"/>
    <mergeCell ref="A77:A89"/>
    <mergeCell ref="A100:A111"/>
    <mergeCell ref="A21:A27"/>
    <mergeCell ref="A65:A71"/>
    <mergeCell ref="A90:A96"/>
    <mergeCell ref="A43:A48"/>
    <mergeCell ref="A112:A117"/>
    <mergeCell ref="A145:A157"/>
    <mergeCell ref="A168:A179"/>
    <mergeCell ref="A189:A201"/>
    <mergeCell ref="A202:A208"/>
    <mergeCell ref="A158:A164"/>
    <mergeCell ref="A180:A185"/>
  </mergeCells>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A1:AB121"/>
  <sheetViews>
    <sheetView showGridLines="0" zoomScale="70" zoomScaleNormal="70" zoomScalePageLayoutView="70" workbookViewId="0"/>
  </sheetViews>
  <sheetFormatPr defaultColWidth="9.21875" defaultRowHeight="13.2"/>
  <cols>
    <col min="1" max="1" width="4.44140625" style="16" customWidth="1"/>
    <col min="2" max="2" width="12.21875" style="3" customWidth="1"/>
    <col min="3" max="3" width="17.44140625" style="3" customWidth="1"/>
    <col min="4" max="6" width="11.44140625" style="16" customWidth="1"/>
    <col min="7" max="11" width="11.44140625" style="159" customWidth="1"/>
    <col min="12" max="12" width="12.44140625" style="159" customWidth="1"/>
    <col min="13" max="14" width="12.77734375" style="159" customWidth="1"/>
    <col min="15" max="15" width="17.21875" style="3" customWidth="1"/>
    <col min="16" max="16" width="15.21875" style="3" bestFit="1" customWidth="1"/>
    <col min="17" max="17" width="12.44140625" style="3" customWidth="1"/>
    <col min="18" max="25" width="9.21875" style="3" customWidth="1"/>
    <col min="26" max="26" width="9.21875" style="3"/>
    <col min="27" max="27" width="9.21875" style="159"/>
    <col min="28" max="28" width="9.21875" style="159" customWidth="1"/>
    <col min="29" max="16384" width="9.21875" style="3"/>
  </cols>
  <sheetData>
    <row r="1" spans="1:28" s="159" customFormat="1"/>
    <row r="2" spans="1:28" s="159" customFormat="1" ht="17.399999999999999">
      <c r="B2" s="202" t="str">
        <f>Introduction!B2</f>
        <v>LightCounting Optical Components Market Forecast for China</v>
      </c>
    </row>
    <row r="3" spans="1:28" ht="15">
      <c r="B3" s="201" t="str">
        <f>Introduction!B3</f>
        <v>Sample template for January 2022 report</v>
      </c>
    </row>
    <row r="4" spans="1:28" ht="15.6">
      <c r="B4" s="204" t="s">
        <v>115</v>
      </c>
    </row>
    <row r="5" spans="1:28">
      <c r="O5" s="159"/>
    </row>
    <row r="6" spans="1:28" ht="15.6">
      <c r="A6" s="4"/>
      <c r="B6" s="206" t="s">
        <v>0</v>
      </c>
      <c r="C6" s="247" t="s">
        <v>207</v>
      </c>
      <c r="D6" s="354" t="s">
        <v>442</v>
      </c>
      <c r="M6" s="206" t="str">
        <f>B6</f>
        <v>Units</v>
      </c>
      <c r="N6" s="247" t="str">
        <f>C6</f>
        <v>FTTx - China</v>
      </c>
      <c r="O6" s="159"/>
      <c r="P6" s="247" t="s">
        <v>204</v>
      </c>
      <c r="Q6" s="159"/>
      <c r="R6" s="448"/>
      <c r="Z6" s="159"/>
    </row>
    <row r="7" spans="1:28">
      <c r="A7" s="48"/>
      <c r="B7" s="121" t="s">
        <v>13</v>
      </c>
      <c r="C7" s="40" t="s">
        <v>66</v>
      </c>
      <c r="D7" s="95">
        <v>2016</v>
      </c>
      <c r="E7" s="104">
        <v>2017</v>
      </c>
      <c r="F7" s="104">
        <v>2018</v>
      </c>
      <c r="G7" s="118">
        <v>2019</v>
      </c>
      <c r="H7" s="118">
        <v>2020</v>
      </c>
      <c r="I7" s="118">
        <v>2021</v>
      </c>
      <c r="J7" s="118">
        <v>2022</v>
      </c>
      <c r="K7" s="118">
        <v>2023</v>
      </c>
      <c r="L7" s="118">
        <v>2024</v>
      </c>
      <c r="M7" s="118">
        <v>2025</v>
      </c>
      <c r="N7" s="118">
        <v>2026</v>
      </c>
      <c r="O7" s="159"/>
      <c r="P7" s="121" t="s">
        <v>13</v>
      </c>
      <c r="Q7" s="121" t="s">
        <v>66</v>
      </c>
      <c r="R7" s="118">
        <v>2016</v>
      </c>
      <c r="S7" s="118">
        <v>2017</v>
      </c>
      <c r="T7" s="118">
        <v>2018</v>
      </c>
      <c r="U7" s="118">
        <v>2019</v>
      </c>
      <c r="V7" s="118">
        <v>2020</v>
      </c>
      <c r="W7" s="118">
        <v>2021</v>
      </c>
      <c r="X7" s="118">
        <v>2022</v>
      </c>
      <c r="Y7" s="118">
        <v>2023</v>
      </c>
      <c r="Z7" s="118">
        <v>2024</v>
      </c>
      <c r="AA7" s="118">
        <v>2025</v>
      </c>
      <c r="AB7" s="118">
        <v>2026</v>
      </c>
    </row>
    <row r="8" spans="1:28" s="43" customFormat="1">
      <c r="A8" s="117"/>
      <c r="B8" s="339" t="s">
        <v>15</v>
      </c>
      <c r="C8" s="227" t="s">
        <v>200</v>
      </c>
      <c r="D8" s="743">
        <v>0</v>
      </c>
      <c r="E8" s="743">
        <v>0</v>
      </c>
      <c r="F8" s="743">
        <v>0</v>
      </c>
      <c r="G8" s="743"/>
      <c r="H8" s="743"/>
      <c r="I8" s="743"/>
      <c r="J8" s="743"/>
      <c r="K8" s="743"/>
      <c r="L8" s="743"/>
      <c r="M8" s="743"/>
      <c r="N8" s="743"/>
      <c r="O8" s="159"/>
      <c r="P8" s="348" t="str">
        <f t="shared" ref="P8:Q15" si="0">B8</f>
        <v>BPON</v>
      </c>
      <c r="Q8" s="436" t="str">
        <f t="shared" si="0"/>
        <v>ONUs &amp; OLTs</v>
      </c>
      <c r="R8" s="356" t="str">
        <f t="shared" ref="R8:R16" si="1">IF(D8=0,"",D8/D86)</f>
        <v/>
      </c>
      <c r="S8" s="356" t="str">
        <f t="shared" ref="S8:S16" si="2">IF(E8=0,"",E8/E86)</f>
        <v/>
      </c>
      <c r="T8" s="356" t="str">
        <f t="shared" ref="T8:T16" si="3">IF(F8=0,"",F8/F86)</f>
        <v/>
      </c>
      <c r="U8" s="356"/>
      <c r="V8" s="356"/>
      <c r="W8" s="356"/>
      <c r="X8" s="356"/>
      <c r="Y8" s="356"/>
      <c r="Z8" s="356"/>
      <c r="AA8" s="356"/>
      <c r="AB8" s="356"/>
    </row>
    <row r="9" spans="1:28">
      <c r="A9" s="116"/>
      <c r="B9" s="338" t="s">
        <v>16</v>
      </c>
      <c r="C9" s="227" t="s">
        <v>200</v>
      </c>
      <c r="D9" s="744">
        <v>62994371.409235299</v>
      </c>
      <c r="E9" s="744">
        <v>44968624.335061759</v>
      </c>
      <c r="F9" s="744">
        <v>59487972.289999999</v>
      </c>
      <c r="G9" s="744"/>
      <c r="H9" s="744"/>
      <c r="I9" s="744"/>
      <c r="J9" s="744"/>
      <c r="K9" s="744"/>
      <c r="L9" s="744"/>
      <c r="M9" s="744"/>
      <c r="N9" s="744"/>
      <c r="O9" s="159"/>
      <c r="P9" s="436" t="str">
        <f t="shared" si="0"/>
        <v>GPON</v>
      </c>
      <c r="Q9" s="436" t="str">
        <f t="shared" si="0"/>
        <v>ONUs &amp; OLTs</v>
      </c>
      <c r="R9" s="356">
        <f t="shared" si="1"/>
        <v>0.73</v>
      </c>
      <c r="S9" s="356">
        <f t="shared" si="2"/>
        <v>0.69</v>
      </c>
      <c r="T9" s="356">
        <f t="shared" si="3"/>
        <v>0.73</v>
      </c>
      <c r="U9" s="356"/>
      <c r="V9" s="356"/>
      <c r="W9" s="356"/>
      <c r="X9" s="356"/>
      <c r="Y9" s="356"/>
      <c r="Z9" s="356"/>
      <c r="AA9" s="356"/>
      <c r="AB9" s="356"/>
    </row>
    <row r="10" spans="1:28" s="16" customFormat="1">
      <c r="A10" s="116"/>
      <c r="B10" s="338" t="s">
        <v>17</v>
      </c>
      <c r="C10" s="227" t="s">
        <v>200</v>
      </c>
      <c r="D10" s="744">
        <v>6984520.1999999983</v>
      </c>
      <c r="E10" s="744">
        <v>4378662.6527999993</v>
      </c>
      <c r="F10" s="744">
        <v>5238325.2625599988</v>
      </c>
      <c r="G10" s="744"/>
      <c r="H10" s="744"/>
      <c r="I10" s="744"/>
      <c r="J10" s="744"/>
      <c r="K10" s="744"/>
      <c r="L10" s="744"/>
      <c r="M10" s="744"/>
      <c r="N10" s="744"/>
      <c r="O10" s="159"/>
      <c r="P10" s="436" t="str">
        <f t="shared" si="0"/>
        <v>EPON</v>
      </c>
      <c r="Q10" s="436" t="str">
        <f t="shared" si="0"/>
        <v>ONUs &amp; OLTs</v>
      </c>
      <c r="R10" s="356">
        <f t="shared" si="1"/>
        <v>0.4499999999999999</v>
      </c>
      <c r="S10" s="356">
        <f t="shared" si="2"/>
        <v>0.39999999999999997</v>
      </c>
      <c r="T10" s="356">
        <f t="shared" si="3"/>
        <v>0.64999999999999991</v>
      </c>
      <c r="U10" s="356"/>
      <c r="V10" s="356"/>
      <c r="W10" s="356"/>
      <c r="X10" s="356"/>
      <c r="Y10" s="356"/>
      <c r="Z10" s="356"/>
      <c r="AA10" s="356"/>
      <c r="AB10" s="356"/>
    </row>
    <row r="11" spans="1:28" s="16" customFormat="1">
      <c r="A11" s="116"/>
      <c r="B11" s="338" t="s">
        <v>23</v>
      </c>
      <c r="C11" s="72" t="s">
        <v>64</v>
      </c>
      <c r="D11" s="744">
        <v>140000</v>
      </c>
      <c r="E11" s="744">
        <v>405000</v>
      </c>
      <c r="F11" s="744">
        <v>930139.2</v>
      </c>
      <c r="G11" s="744"/>
      <c r="H11" s="744"/>
      <c r="I11" s="744"/>
      <c r="J11" s="744"/>
      <c r="K11" s="744"/>
      <c r="L11" s="744"/>
      <c r="M11" s="744"/>
      <c r="N11" s="744"/>
      <c r="O11" s="159"/>
      <c r="P11" s="436" t="str">
        <f t="shared" si="0"/>
        <v>10G PON</v>
      </c>
      <c r="Q11" s="436" t="str">
        <f t="shared" si="0"/>
        <v>ONUs</v>
      </c>
      <c r="R11" s="356">
        <f t="shared" si="1"/>
        <v>0.4</v>
      </c>
      <c r="S11" s="356">
        <f t="shared" si="2"/>
        <v>0.45</v>
      </c>
      <c r="T11" s="356">
        <f t="shared" si="3"/>
        <v>0.6</v>
      </c>
      <c r="U11" s="356"/>
      <c r="V11" s="356"/>
      <c r="W11" s="356"/>
      <c r="X11" s="356"/>
      <c r="Y11" s="356"/>
      <c r="Z11" s="356"/>
      <c r="AA11" s="356"/>
      <c r="AB11" s="356"/>
    </row>
    <row r="12" spans="1:28" s="16" customFormat="1">
      <c r="A12" s="116"/>
      <c r="B12" s="338" t="s">
        <v>23</v>
      </c>
      <c r="C12" s="438" t="s">
        <v>65</v>
      </c>
      <c r="D12" s="744">
        <v>14000</v>
      </c>
      <c r="E12" s="744">
        <v>375027.86249999999</v>
      </c>
      <c r="F12" s="744">
        <v>457960.8</v>
      </c>
      <c r="G12" s="744"/>
      <c r="H12" s="744"/>
      <c r="I12" s="744"/>
      <c r="J12" s="744"/>
      <c r="K12" s="744"/>
      <c r="L12" s="744"/>
      <c r="M12" s="744"/>
      <c r="N12" s="744"/>
      <c r="O12" s="159"/>
      <c r="P12" s="436" t="str">
        <f t="shared" si="0"/>
        <v>10G PON</v>
      </c>
      <c r="Q12" s="436" t="str">
        <f t="shared" si="0"/>
        <v>OLTs</v>
      </c>
      <c r="R12" s="356">
        <f t="shared" si="1"/>
        <v>0.4</v>
      </c>
      <c r="S12" s="356">
        <f t="shared" si="2"/>
        <v>0.45</v>
      </c>
      <c r="T12" s="356">
        <f t="shared" si="3"/>
        <v>0.6</v>
      </c>
      <c r="U12" s="356"/>
      <c r="V12" s="356"/>
      <c r="W12" s="356"/>
      <c r="X12" s="356"/>
      <c r="Y12" s="356"/>
      <c r="Z12" s="356"/>
      <c r="AA12" s="356"/>
      <c r="AB12" s="356"/>
    </row>
    <row r="13" spans="1:28">
      <c r="A13" s="116"/>
      <c r="B13" s="338" t="s">
        <v>312</v>
      </c>
      <c r="C13" s="212" t="s">
        <v>200</v>
      </c>
      <c r="D13" s="744">
        <v>0</v>
      </c>
      <c r="E13" s="744">
        <v>0</v>
      </c>
      <c r="F13" s="744">
        <v>0</v>
      </c>
      <c r="G13" s="744"/>
      <c r="H13" s="744"/>
      <c r="I13" s="744"/>
      <c r="J13" s="744"/>
      <c r="K13" s="744"/>
      <c r="L13" s="744"/>
      <c r="M13" s="744"/>
      <c r="N13" s="744"/>
      <c r="O13" s="159"/>
      <c r="P13" s="436" t="str">
        <f t="shared" si="0"/>
        <v>NG-PON2</v>
      </c>
      <c r="Q13" s="436" t="str">
        <f t="shared" si="0"/>
        <v>ONUs &amp; OLTs</v>
      </c>
      <c r="R13" s="356" t="str">
        <f t="shared" si="1"/>
        <v/>
      </c>
      <c r="S13" s="356" t="str">
        <f t="shared" si="2"/>
        <v/>
      </c>
      <c r="T13" s="356" t="str">
        <f t="shared" si="3"/>
        <v/>
      </c>
      <c r="U13" s="356"/>
      <c r="V13" s="356"/>
      <c r="W13" s="356"/>
      <c r="X13" s="356"/>
      <c r="Y13" s="356"/>
      <c r="Z13" s="356"/>
      <c r="AA13" s="356"/>
      <c r="AB13" s="356"/>
    </row>
    <row r="14" spans="1:28" s="16" customFormat="1">
      <c r="A14" s="116"/>
      <c r="B14" s="338" t="s">
        <v>443</v>
      </c>
      <c r="C14" s="73" t="s">
        <v>200</v>
      </c>
      <c r="D14" s="744">
        <v>0</v>
      </c>
      <c r="E14" s="744">
        <v>0</v>
      </c>
      <c r="F14" s="744">
        <v>0</v>
      </c>
      <c r="G14" s="744"/>
      <c r="H14" s="744"/>
      <c r="I14" s="744"/>
      <c r="J14" s="744"/>
      <c r="K14" s="744"/>
      <c r="L14" s="744"/>
      <c r="M14" s="744"/>
      <c r="N14" s="744"/>
      <c r="O14" s="159"/>
      <c r="P14" s="436" t="str">
        <f t="shared" si="0"/>
        <v>25/50G PON</v>
      </c>
      <c r="Q14" s="436" t="str">
        <f t="shared" si="0"/>
        <v>ONUs &amp; OLTs</v>
      </c>
      <c r="R14" s="356" t="str">
        <f t="shared" si="1"/>
        <v/>
      </c>
      <c r="S14" s="356" t="str">
        <f t="shared" si="2"/>
        <v/>
      </c>
      <c r="T14" s="356" t="str">
        <f t="shared" si="3"/>
        <v/>
      </c>
      <c r="U14" s="356"/>
      <c r="V14" s="356"/>
      <c r="W14" s="356"/>
      <c r="X14" s="356"/>
      <c r="Y14" s="356"/>
      <c r="Z14" s="356"/>
      <c r="AA14" s="356"/>
      <c r="AB14" s="356"/>
    </row>
    <row r="15" spans="1:28" s="16" customFormat="1">
      <c r="A15" s="116"/>
      <c r="B15" s="338" t="s">
        <v>444</v>
      </c>
      <c r="C15" s="72"/>
      <c r="D15" s="744">
        <v>0</v>
      </c>
      <c r="E15" s="744">
        <v>0</v>
      </c>
      <c r="F15" s="744">
        <v>0</v>
      </c>
      <c r="G15" s="744"/>
      <c r="H15" s="744"/>
      <c r="I15" s="744"/>
      <c r="J15" s="744"/>
      <c r="K15" s="744"/>
      <c r="L15" s="744"/>
      <c r="M15" s="744"/>
      <c r="N15" s="744"/>
      <c r="O15" s="159"/>
      <c r="P15" s="436" t="str">
        <f t="shared" si="0"/>
        <v>placeholder</v>
      </c>
      <c r="Q15" s="436">
        <f t="shared" si="0"/>
        <v>0</v>
      </c>
      <c r="R15" s="356" t="str">
        <f t="shared" si="1"/>
        <v/>
      </c>
      <c r="S15" s="356" t="str">
        <f t="shared" si="2"/>
        <v/>
      </c>
      <c r="T15" s="356" t="str">
        <f t="shared" si="3"/>
        <v/>
      </c>
      <c r="U15" s="356"/>
      <c r="V15" s="356"/>
      <c r="W15" s="356"/>
      <c r="X15" s="356"/>
      <c r="Y15" s="356"/>
      <c r="Z15" s="356"/>
      <c r="AA15" s="356"/>
      <c r="AB15" s="356"/>
    </row>
    <row r="16" spans="1:28">
      <c r="A16" s="116"/>
      <c r="B16" s="133" t="s">
        <v>9</v>
      </c>
      <c r="C16" s="211" t="s">
        <v>53</v>
      </c>
      <c r="D16" s="131">
        <f t="shared" ref="D16:F16" si="4">SUM(D8:D15)</f>
        <v>70132891.609235302</v>
      </c>
      <c r="E16" s="131">
        <f t="shared" si="4"/>
        <v>50127314.850361757</v>
      </c>
      <c r="F16" s="131">
        <f t="shared" si="4"/>
        <v>66114397.552560002</v>
      </c>
      <c r="G16" s="131"/>
      <c r="H16" s="131"/>
      <c r="I16" s="131"/>
      <c r="J16" s="131"/>
      <c r="K16" s="131"/>
      <c r="L16" s="131"/>
      <c r="M16" s="131"/>
      <c r="N16" s="131"/>
      <c r="O16" s="159"/>
      <c r="P16" s="350" t="s">
        <v>9</v>
      </c>
      <c r="Q16" s="211" t="s">
        <v>53</v>
      </c>
      <c r="R16" s="356">
        <f t="shared" si="1"/>
        <v>0.68503400976378603</v>
      </c>
      <c r="S16" s="356">
        <f t="shared" si="2"/>
        <v>0.64314932897326449</v>
      </c>
      <c r="T16" s="356">
        <f t="shared" si="3"/>
        <v>0.719354904736761</v>
      </c>
      <c r="U16" s="356"/>
      <c r="V16" s="356"/>
      <c r="W16" s="356"/>
      <c r="X16" s="356"/>
      <c r="Y16" s="356"/>
      <c r="Z16" s="356"/>
      <c r="AA16" s="356"/>
      <c r="AB16" s="356"/>
    </row>
    <row r="17" spans="1:28">
      <c r="A17" s="116"/>
      <c r="B17" s="4"/>
      <c r="C17" s="16"/>
      <c r="D17" s="8"/>
      <c r="E17" s="8">
        <f t="shared" ref="E17:F17" si="5">IF(D16=0,"",E16/D16-1)</f>
        <v>-0.2852524158042723</v>
      </c>
      <c r="F17" s="8">
        <f t="shared" si="5"/>
        <v>0.31892956464798283</v>
      </c>
      <c r="G17" s="8"/>
      <c r="H17" s="8"/>
      <c r="I17" s="8"/>
      <c r="J17" s="8"/>
      <c r="K17" s="8"/>
      <c r="L17" s="8"/>
      <c r="M17" s="8"/>
      <c r="N17" s="8"/>
      <c r="O17" s="159"/>
      <c r="Z17" s="159"/>
    </row>
    <row r="18" spans="1:28" s="16" customFormat="1">
      <c r="A18" s="116"/>
      <c r="D18" s="159"/>
      <c r="E18" s="159"/>
      <c r="F18" s="159"/>
      <c r="G18" s="159"/>
      <c r="H18" s="159"/>
      <c r="I18" s="159"/>
      <c r="J18" s="159"/>
      <c r="K18" s="159"/>
      <c r="L18" s="159"/>
      <c r="M18" s="159"/>
      <c r="N18" s="159"/>
      <c r="O18" s="159"/>
      <c r="Z18" s="159"/>
      <c r="AA18" s="159"/>
      <c r="AB18" s="159"/>
    </row>
    <row r="19" spans="1:28">
      <c r="A19" s="116"/>
      <c r="B19" s="206" t="s">
        <v>47</v>
      </c>
      <c r="C19" s="247" t="str">
        <f>$C$6</f>
        <v>FTTx - China</v>
      </c>
      <c r="D19" s="159" t="s">
        <v>208</v>
      </c>
      <c r="M19" s="206" t="str">
        <f>B19</f>
        <v>ASP ($)</v>
      </c>
      <c r="N19" s="247" t="str">
        <f>C19</f>
        <v>FTTx - China</v>
      </c>
      <c r="O19" s="159"/>
    </row>
    <row r="20" spans="1:28">
      <c r="A20" s="116"/>
      <c r="B20" s="121" t="s">
        <v>13</v>
      </c>
      <c r="C20" s="6" t="s">
        <v>66</v>
      </c>
      <c r="D20" s="103">
        <v>2016</v>
      </c>
      <c r="E20" s="104">
        <v>2017</v>
      </c>
      <c r="F20" s="104">
        <v>2018</v>
      </c>
      <c r="G20" s="118">
        <v>2019</v>
      </c>
      <c r="H20" s="118">
        <v>2020</v>
      </c>
      <c r="I20" s="118">
        <v>2021</v>
      </c>
      <c r="J20" s="118">
        <v>2022</v>
      </c>
      <c r="K20" s="118">
        <v>2023</v>
      </c>
      <c r="L20" s="118">
        <v>2024</v>
      </c>
      <c r="M20" s="118">
        <v>2025</v>
      </c>
      <c r="N20" s="118">
        <v>2026</v>
      </c>
      <c r="O20" s="159"/>
    </row>
    <row r="21" spans="1:28" s="159" customFormat="1">
      <c r="A21" s="116"/>
      <c r="B21" s="339" t="str">
        <f t="shared" ref="B21:C28" si="6">B8</f>
        <v>BPON</v>
      </c>
      <c r="C21" s="227" t="str">
        <f t="shared" si="6"/>
        <v>ONUs &amp; OLTs</v>
      </c>
      <c r="D21" s="23" t="str">
        <f>IF(D8=0,"",(D34*10^6/D8))</f>
        <v/>
      </c>
      <c r="E21" s="23" t="str">
        <f t="shared" ref="E21:F21" si="7">IF(E8=0,"",(E34*10^6/E8))</f>
        <v/>
      </c>
      <c r="F21" s="23" t="str">
        <f t="shared" si="7"/>
        <v/>
      </c>
      <c r="G21" s="23"/>
      <c r="H21" s="23"/>
      <c r="I21" s="23"/>
      <c r="J21" s="23"/>
      <c r="K21" s="23"/>
      <c r="L21" s="23"/>
      <c r="M21" s="23"/>
      <c r="N21" s="23"/>
    </row>
    <row r="22" spans="1:28">
      <c r="A22" s="116"/>
      <c r="B22" s="338" t="str">
        <f t="shared" si="6"/>
        <v>GPON</v>
      </c>
      <c r="C22" s="227" t="str">
        <f t="shared" si="6"/>
        <v>ONUs &amp; OLTs</v>
      </c>
      <c r="D22" s="23">
        <f t="shared" ref="D22:D29" si="8">IF(D9=0,"",(D35*10^6/D9))</f>
        <v>11.189822587959858</v>
      </c>
      <c r="E22" s="23">
        <f t="shared" ref="E22:F22" si="9">IF(E9=0,"",(E35*10^6/E9))</f>
        <v>10.707657942937981</v>
      </c>
      <c r="F22" s="23">
        <f t="shared" si="9"/>
        <v>5.9660816295103185</v>
      </c>
      <c r="G22" s="23"/>
      <c r="H22" s="23"/>
      <c r="I22" s="23"/>
      <c r="J22" s="23"/>
      <c r="K22" s="23"/>
      <c r="L22" s="23"/>
      <c r="M22" s="23"/>
      <c r="N22" s="23"/>
      <c r="O22" s="159"/>
    </row>
    <row r="23" spans="1:28">
      <c r="A23" s="55"/>
      <c r="B23" s="338" t="str">
        <f t="shared" si="6"/>
        <v>EPON</v>
      </c>
      <c r="C23" s="227" t="str">
        <f t="shared" si="6"/>
        <v>ONUs &amp; OLTs</v>
      </c>
      <c r="D23" s="23">
        <f t="shared" si="8"/>
        <v>8.5248271910878621</v>
      </c>
      <c r="E23" s="23">
        <f t="shared" ref="E23:F23" si="10">IF(E10=0,"",(E36*10^6/E10))</f>
        <v>6.6427438220557553</v>
      </c>
      <c r="F23" s="23">
        <f t="shared" si="10"/>
        <v>5.5263978204151636</v>
      </c>
      <c r="G23" s="23"/>
      <c r="H23" s="23"/>
      <c r="I23" s="23"/>
      <c r="J23" s="23"/>
      <c r="K23" s="23"/>
      <c r="L23" s="23"/>
      <c r="M23" s="23"/>
      <c r="N23" s="23"/>
      <c r="O23" s="159"/>
    </row>
    <row r="24" spans="1:28">
      <c r="A24" s="55"/>
      <c r="B24" s="338" t="str">
        <f t="shared" si="6"/>
        <v>10G PON</v>
      </c>
      <c r="C24" s="72" t="str">
        <f t="shared" si="6"/>
        <v>ONUs</v>
      </c>
      <c r="D24" s="23">
        <f t="shared" si="8"/>
        <v>70.071428571428555</v>
      </c>
      <c r="E24" s="23">
        <f t="shared" ref="E24:F24" si="11">IF(E11=0,"",(E37*10^6/E11))</f>
        <v>64.222222222222229</v>
      </c>
      <c r="F24" s="23">
        <f t="shared" si="11"/>
        <v>46.839182780383837</v>
      </c>
      <c r="G24" s="23"/>
      <c r="H24" s="23"/>
      <c r="I24" s="23"/>
      <c r="J24" s="23"/>
      <c r="K24" s="23"/>
      <c r="L24" s="23"/>
      <c r="M24" s="23"/>
      <c r="N24" s="23"/>
      <c r="O24" s="159"/>
    </row>
    <row r="25" spans="1:28">
      <c r="A25" s="48"/>
      <c r="B25" s="338" t="str">
        <f t="shared" si="6"/>
        <v>10G PON</v>
      </c>
      <c r="C25" s="212" t="str">
        <f t="shared" si="6"/>
        <v>OLTs</v>
      </c>
      <c r="D25" s="23">
        <f t="shared" si="8"/>
        <v>320</v>
      </c>
      <c r="E25" s="23">
        <f t="shared" ref="E25:F25" si="12">IF(E12=0,"",(E38*10^6/E12))</f>
        <v>220</v>
      </c>
      <c r="F25" s="23">
        <f t="shared" si="12"/>
        <v>136.97624265168002</v>
      </c>
      <c r="G25" s="23"/>
      <c r="H25" s="23"/>
      <c r="I25" s="23"/>
      <c r="J25" s="23"/>
      <c r="K25" s="23"/>
      <c r="L25" s="23"/>
      <c r="M25" s="23"/>
      <c r="N25" s="23"/>
      <c r="O25" s="159"/>
    </row>
    <row r="26" spans="1:28">
      <c r="A26" s="61"/>
      <c r="B26" s="338" t="str">
        <f t="shared" si="6"/>
        <v>NG-PON2</v>
      </c>
      <c r="C26" s="212" t="str">
        <f t="shared" si="6"/>
        <v>ONUs &amp; OLTs</v>
      </c>
      <c r="D26" s="23" t="str">
        <f t="shared" si="8"/>
        <v/>
      </c>
      <c r="E26" s="23" t="str">
        <f t="shared" ref="E26:F26" si="13">IF(E13=0,"",(E39*10^6/E13))</f>
        <v/>
      </c>
      <c r="F26" s="23" t="str">
        <f t="shared" si="13"/>
        <v/>
      </c>
      <c r="G26" s="23"/>
      <c r="H26" s="23"/>
      <c r="I26" s="23"/>
      <c r="J26" s="23"/>
      <c r="K26" s="23"/>
      <c r="L26" s="23"/>
      <c r="M26" s="23"/>
      <c r="N26" s="23"/>
      <c r="O26" s="159"/>
    </row>
    <row r="27" spans="1:28" s="16" customFormat="1">
      <c r="A27" s="61"/>
      <c r="B27" s="338" t="str">
        <f t="shared" si="6"/>
        <v>25/50G PON</v>
      </c>
      <c r="C27" s="73" t="str">
        <f t="shared" si="6"/>
        <v>ONUs &amp; OLTs</v>
      </c>
      <c r="D27" s="23" t="str">
        <f t="shared" si="8"/>
        <v/>
      </c>
      <c r="E27" s="23" t="str">
        <f t="shared" ref="E27:F27" si="14">IF(E14=0,"",(E40*10^6/E14))</f>
        <v/>
      </c>
      <c r="F27" s="23" t="str">
        <f t="shared" si="14"/>
        <v/>
      </c>
      <c r="G27" s="23"/>
      <c r="H27" s="23"/>
      <c r="I27" s="23"/>
      <c r="J27" s="23"/>
      <c r="K27" s="23"/>
      <c r="L27" s="23"/>
      <c r="M27" s="23"/>
      <c r="N27" s="23"/>
      <c r="O27" s="159"/>
      <c r="AA27" s="159"/>
      <c r="AB27" s="159"/>
    </row>
    <row r="28" spans="1:28">
      <c r="A28" s="61"/>
      <c r="B28" s="338" t="str">
        <f t="shared" si="6"/>
        <v>placeholder</v>
      </c>
      <c r="C28" s="72">
        <f t="shared" si="6"/>
        <v>0</v>
      </c>
      <c r="D28" s="23" t="str">
        <f t="shared" si="8"/>
        <v/>
      </c>
      <c r="E28" s="23" t="str">
        <f t="shared" ref="E28:F28" si="15">IF(E15=0,"",(E41*10^6/E15))</f>
        <v/>
      </c>
      <c r="F28" s="23" t="str">
        <f t="shared" si="15"/>
        <v/>
      </c>
      <c r="G28" s="23"/>
      <c r="H28" s="23"/>
      <c r="I28" s="23"/>
      <c r="J28" s="23"/>
      <c r="K28" s="23"/>
      <c r="L28" s="23"/>
      <c r="M28" s="23"/>
      <c r="N28" s="23"/>
      <c r="O28" s="159"/>
    </row>
    <row r="29" spans="1:28" s="16" customFormat="1">
      <c r="A29" s="61"/>
      <c r="B29" s="340" t="s">
        <v>9</v>
      </c>
      <c r="C29" s="211" t="s">
        <v>53</v>
      </c>
      <c r="D29" s="141">
        <f t="shared" si="8"/>
        <v>11.103601319705334</v>
      </c>
      <c r="E29" s="141">
        <f t="shared" ref="E29:F29" si="16">IF(E16=0,"",(E42*10^6/E16))</f>
        <v>12.350773494016583</v>
      </c>
      <c r="F29" s="141">
        <f t="shared" si="16"/>
        <v>7.4137539746303487</v>
      </c>
      <c r="G29" s="141"/>
      <c r="H29" s="141"/>
      <c r="I29" s="141"/>
      <c r="J29" s="141"/>
      <c r="K29" s="141"/>
      <c r="L29" s="141"/>
      <c r="M29" s="141"/>
      <c r="N29" s="141"/>
      <c r="O29" s="159"/>
      <c r="AA29" s="159"/>
      <c r="AB29" s="159"/>
    </row>
    <row r="30" spans="1:28" s="16" customFormat="1">
      <c r="A30" s="61"/>
      <c r="L30" s="159"/>
      <c r="M30" s="159"/>
      <c r="N30" s="159"/>
      <c r="O30" s="159"/>
      <c r="AA30" s="159"/>
      <c r="AB30" s="159"/>
    </row>
    <row r="31" spans="1:28">
      <c r="A31" s="61"/>
      <c r="O31" s="159"/>
    </row>
    <row r="32" spans="1:28" s="16" customFormat="1" ht="15.6">
      <c r="A32" s="61"/>
      <c r="B32" s="206" t="s">
        <v>1</v>
      </c>
      <c r="C32" s="247" t="str">
        <f>$C$6</f>
        <v>FTTx - China</v>
      </c>
      <c r="D32" s="354" t="str">
        <f>$D$84</f>
        <v>From the FTTx Forecast model_master_2020_v1 spreadsheet, 'Forecast detail' tab.</v>
      </c>
      <c r="G32" s="159"/>
      <c r="H32" s="159"/>
      <c r="M32" s="206" t="str">
        <f>B32</f>
        <v>Sales ($M)</v>
      </c>
      <c r="N32" s="247" t="str">
        <f>C32</f>
        <v>FTTx - China</v>
      </c>
      <c r="O32" s="159"/>
      <c r="AA32" s="159"/>
      <c r="AB32" s="159"/>
    </row>
    <row r="33" spans="1:28" s="16" customFormat="1">
      <c r="A33" s="61"/>
      <c r="B33" s="121" t="s">
        <v>13</v>
      </c>
      <c r="C33" s="5" t="s">
        <v>66</v>
      </c>
      <c r="D33" s="103">
        <v>2016</v>
      </c>
      <c r="E33" s="104">
        <v>2017</v>
      </c>
      <c r="F33" s="104">
        <v>2018</v>
      </c>
      <c r="G33" s="118">
        <v>2019</v>
      </c>
      <c r="H33" s="118">
        <v>2020</v>
      </c>
      <c r="I33" s="118">
        <v>2021</v>
      </c>
      <c r="J33" s="118">
        <v>2022</v>
      </c>
      <c r="K33" s="118">
        <v>2023</v>
      </c>
      <c r="L33" s="118">
        <v>2024</v>
      </c>
      <c r="M33" s="118">
        <v>2025</v>
      </c>
      <c r="N33" s="118">
        <v>2026</v>
      </c>
      <c r="O33" s="159"/>
      <c r="AA33" s="159"/>
      <c r="AB33" s="159"/>
    </row>
    <row r="34" spans="1:28">
      <c r="A34" s="55"/>
      <c r="B34" s="339" t="str">
        <f t="shared" ref="B34:C41" si="17">B8</f>
        <v>BPON</v>
      </c>
      <c r="C34" s="227" t="str">
        <f t="shared" si="17"/>
        <v>ONUs &amp; OLTs</v>
      </c>
      <c r="D34" s="742">
        <v>0</v>
      </c>
      <c r="E34" s="742">
        <v>0</v>
      </c>
      <c r="F34" s="742">
        <v>0</v>
      </c>
      <c r="G34" s="742"/>
      <c r="H34" s="742"/>
      <c r="I34" s="742"/>
      <c r="J34" s="742"/>
      <c r="K34" s="742"/>
      <c r="L34" s="742"/>
      <c r="M34" s="742"/>
      <c r="N34" s="742"/>
      <c r="O34" s="159"/>
    </row>
    <row r="35" spans="1:28">
      <c r="A35" s="55"/>
      <c r="B35" s="338" t="str">
        <f t="shared" si="17"/>
        <v>GPON</v>
      </c>
      <c r="C35" s="227" t="str">
        <f t="shared" si="17"/>
        <v>ONUs &amp; OLTs</v>
      </c>
      <c r="D35" s="742">
        <v>704.89584010939382</v>
      </c>
      <c r="E35" s="742">
        <v>481.50864754431825</v>
      </c>
      <c r="F35" s="742">
        <v>354.91009865618787</v>
      </c>
      <c r="G35" s="742"/>
      <c r="H35" s="742"/>
      <c r="I35" s="742"/>
      <c r="J35" s="742"/>
      <c r="K35" s="742"/>
      <c r="L35" s="742"/>
      <c r="M35" s="742"/>
      <c r="N35" s="742"/>
      <c r="O35" s="159"/>
    </row>
    <row r="36" spans="1:28">
      <c r="A36" s="48"/>
      <c r="B36" s="338" t="str">
        <f t="shared" si="17"/>
        <v>EPON</v>
      </c>
      <c r="C36" s="227" t="str">
        <f t="shared" si="17"/>
        <v>ONUs &amp; OLTs</v>
      </c>
      <c r="D36" s="742">
        <v>59.541827717662414</v>
      </c>
      <c r="E36" s="742">
        <v>29.086334285753459</v>
      </c>
      <c r="F36" s="742">
        <v>28.949069313637267</v>
      </c>
      <c r="G36" s="742"/>
      <c r="H36" s="742"/>
      <c r="I36" s="742"/>
      <c r="J36" s="742"/>
      <c r="K36" s="742"/>
      <c r="L36" s="742"/>
      <c r="M36" s="742"/>
      <c r="N36" s="742"/>
      <c r="O36" s="159"/>
    </row>
    <row r="37" spans="1:28">
      <c r="A37" s="102"/>
      <c r="B37" s="338" t="str">
        <f t="shared" si="17"/>
        <v>10G PON</v>
      </c>
      <c r="C37" s="72" t="str">
        <f t="shared" si="17"/>
        <v>ONUs</v>
      </c>
      <c r="D37" s="742">
        <v>9.8099999999999987</v>
      </c>
      <c r="E37" s="742">
        <v>26.01</v>
      </c>
      <c r="F37" s="742">
        <v>43.566959999999995</v>
      </c>
      <c r="G37" s="742"/>
      <c r="H37" s="742"/>
      <c r="I37" s="742"/>
      <c r="J37" s="742"/>
      <c r="K37" s="742"/>
      <c r="L37" s="742"/>
      <c r="M37" s="742"/>
      <c r="N37" s="742"/>
      <c r="O37" s="159"/>
    </row>
    <row r="38" spans="1:28" s="16" customFormat="1">
      <c r="A38" s="102"/>
      <c r="B38" s="338" t="str">
        <f t="shared" si="17"/>
        <v>10G PON</v>
      </c>
      <c r="C38" s="212" t="str">
        <f t="shared" si="17"/>
        <v>OLTs</v>
      </c>
      <c r="D38" s="742">
        <v>4.4800000000000004</v>
      </c>
      <c r="E38" s="742">
        <v>82.506129749999999</v>
      </c>
      <c r="F38" s="742">
        <v>62.72974966575751</v>
      </c>
      <c r="G38" s="742"/>
      <c r="H38" s="742"/>
      <c r="I38" s="742"/>
      <c r="J38" s="742"/>
      <c r="K38" s="742"/>
      <c r="L38" s="742"/>
      <c r="M38" s="742"/>
      <c r="N38" s="742"/>
      <c r="O38" s="159"/>
      <c r="AA38" s="159"/>
      <c r="AB38" s="159"/>
    </row>
    <row r="39" spans="1:28">
      <c r="A39" s="102"/>
      <c r="B39" s="338" t="str">
        <f t="shared" si="17"/>
        <v>NG-PON2</v>
      </c>
      <c r="C39" s="212" t="str">
        <f t="shared" si="17"/>
        <v>ONUs &amp; OLTs</v>
      </c>
      <c r="D39" s="742">
        <v>0</v>
      </c>
      <c r="E39" s="742">
        <v>0</v>
      </c>
      <c r="F39" s="742">
        <v>0</v>
      </c>
      <c r="G39" s="742"/>
      <c r="H39" s="742"/>
      <c r="I39" s="742"/>
      <c r="J39" s="742"/>
      <c r="K39" s="742"/>
      <c r="L39" s="742"/>
      <c r="M39" s="742"/>
      <c r="N39" s="742"/>
      <c r="O39" s="159"/>
    </row>
    <row r="40" spans="1:28" s="16" customFormat="1">
      <c r="A40" s="102"/>
      <c r="B40" s="338" t="str">
        <f t="shared" si="17"/>
        <v>25/50G PON</v>
      </c>
      <c r="C40" s="73" t="str">
        <f t="shared" si="17"/>
        <v>ONUs &amp; OLTs</v>
      </c>
      <c r="D40" s="742">
        <v>0</v>
      </c>
      <c r="E40" s="742">
        <v>0</v>
      </c>
      <c r="F40" s="742">
        <v>0</v>
      </c>
      <c r="G40" s="742"/>
      <c r="H40" s="742"/>
      <c r="I40" s="742"/>
      <c r="J40" s="742"/>
      <c r="K40" s="742"/>
      <c r="L40" s="742"/>
      <c r="M40" s="742"/>
      <c r="N40" s="742"/>
      <c r="O40" s="159"/>
      <c r="AA40" s="159"/>
      <c r="AB40" s="159"/>
    </row>
    <row r="41" spans="1:28" s="16" customFormat="1">
      <c r="A41" s="102"/>
      <c r="B41" s="338" t="str">
        <f t="shared" si="17"/>
        <v>placeholder</v>
      </c>
      <c r="C41" s="72">
        <f t="shared" si="17"/>
        <v>0</v>
      </c>
      <c r="D41" s="742">
        <v>0</v>
      </c>
      <c r="E41" s="742">
        <v>0</v>
      </c>
      <c r="F41" s="742">
        <v>0</v>
      </c>
      <c r="G41" s="742"/>
      <c r="H41" s="742"/>
      <c r="I41" s="742"/>
      <c r="J41" s="742"/>
      <c r="K41" s="742"/>
      <c r="L41" s="742"/>
      <c r="M41" s="742"/>
      <c r="N41" s="742"/>
      <c r="O41" s="159"/>
      <c r="AA41" s="159"/>
      <c r="AB41" s="159"/>
    </row>
    <row r="42" spans="1:28" s="16" customFormat="1">
      <c r="A42" s="102"/>
      <c r="B42" s="340" t="s">
        <v>9</v>
      </c>
      <c r="C42" s="211" t="s">
        <v>53</v>
      </c>
      <c r="D42" s="214">
        <f>SUM(D34:D41)</f>
        <v>778.72766782705617</v>
      </c>
      <c r="E42" s="214">
        <f t="shared" ref="E42:F42" si="18">SUM(E34:E41)</f>
        <v>619.11111158007179</v>
      </c>
      <c r="F42" s="214">
        <f t="shared" si="18"/>
        <v>490.15587763558267</v>
      </c>
      <c r="G42" s="214"/>
      <c r="H42" s="214"/>
      <c r="I42" s="214"/>
      <c r="J42" s="214"/>
      <c r="K42" s="214"/>
      <c r="L42" s="214"/>
      <c r="M42" s="214"/>
      <c r="N42" s="214"/>
      <c r="O42" s="159"/>
      <c r="AA42" s="159"/>
      <c r="AB42" s="159"/>
    </row>
    <row r="43" spans="1:28">
      <c r="A43" s="102"/>
      <c r="C43" s="159"/>
      <c r="D43" s="159"/>
      <c r="E43" s="159"/>
      <c r="F43" s="159"/>
      <c r="O43" s="159"/>
    </row>
    <row r="44" spans="1:28" s="16" customFormat="1">
      <c r="A44" s="102"/>
      <c r="B44" s="362"/>
      <c r="C44" s="362"/>
      <c r="D44" s="362"/>
      <c r="E44" s="362"/>
      <c r="F44" s="362"/>
      <c r="G44" s="362"/>
      <c r="H44" s="362"/>
      <c r="I44" s="362"/>
      <c r="J44" s="362"/>
      <c r="K44" s="362"/>
      <c r="L44" s="362"/>
      <c r="M44" s="362"/>
      <c r="N44" s="362"/>
      <c r="O44" s="159"/>
      <c r="AA44" s="159"/>
      <c r="AB44" s="159"/>
    </row>
    <row r="45" spans="1:28" s="16" customFormat="1" ht="14.4">
      <c r="A45" s="102"/>
      <c r="B45" s="206" t="s">
        <v>0</v>
      </c>
      <c r="C45" s="247" t="s">
        <v>206</v>
      </c>
      <c r="D45" s="448" t="s">
        <v>203</v>
      </c>
      <c r="E45" s="159"/>
      <c r="F45" s="159"/>
      <c r="G45" s="159"/>
      <c r="H45" s="159"/>
      <c r="I45" s="159"/>
      <c r="J45" s="159"/>
      <c r="L45" s="206" t="str">
        <f>B45</f>
        <v>Units</v>
      </c>
      <c r="M45" s="247" t="s">
        <v>420</v>
      </c>
      <c r="N45" s="247"/>
      <c r="O45" s="159"/>
      <c r="AA45" s="159"/>
      <c r="AB45" s="159"/>
    </row>
    <row r="46" spans="1:28">
      <c r="A46" s="48"/>
      <c r="B46" s="121" t="s">
        <v>13</v>
      </c>
      <c r="C46" s="40" t="s">
        <v>66</v>
      </c>
      <c r="D46" s="118">
        <v>2016</v>
      </c>
      <c r="E46" s="118">
        <v>2017</v>
      </c>
      <c r="F46" s="118">
        <v>2018</v>
      </c>
      <c r="G46" s="118">
        <v>2019</v>
      </c>
      <c r="H46" s="118">
        <v>2020</v>
      </c>
      <c r="I46" s="118">
        <v>2021</v>
      </c>
      <c r="J46" s="118">
        <v>2022</v>
      </c>
      <c r="K46" s="118">
        <v>2023</v>
      </c>
      <c r="L46" s="118">
        <v>2024</v>
      </c>
      <c r="M46" s="118">
        <v>2025</v>
      </c>
      <c r="N46" s="118">
        <v>2026</v>
      </c>
      <c r="O46" s="159"/>
    </row>
    <row r="47" spans="1:28">
      <c r="B47" s="348" t="str">
        <f t="shared" ref="B47:C54" si="19">B8</f>
        <v>BPON</v>
      </c>
      <c r="C47" s="227" t="str">
        <f t="shared" si="19"/>
        <v>ONUs &amp; OLTs</v>
      </c>
      <c r="D47" s="248">
        <f t="shared" ref="D47" si="20">D86-D8</f>
        <v>178784.87663714553</v>
      </c>
      <c r="E47" s="248">
        <f t="shared" ref="E47:F47" si="21">E86-E8</f>
        <v>87827.066647086962</v>
      </c>
      <c r="F47" s="248">
        <f t="shared" si="21"/>
        <v>43913.533323543481</v>
      </c>
      <c r="G47" s="248"/>
      <c r="H47" s="248"/>
      <c r="I47" s="248"/>
      <c r="J47" s="248"/>
      <c r="K47" s="248"/>
      <c r="L47" s="248"/>
      <c r="M47" s="248"/>
      <c r="N47" s="248"/>
      <c r="O47" s="159"/>
    </row>
    <row r="48" spans="1:28">
      <c r="B48" s="347" t="str">
        <f t="shared" si="19"/>
        <v>GPON</v>
      </c>
      <c r="C48" s="227" t="str">
        <f t="shared" si="19"/>
        <v>ONUs &amp; OLTs</v>
      </c>
      <c r="D48" s="248">
        <f t="shared" ref="D48:F48" si="22">D87-D9</f>
        <v>23299288.055470586</v>
      </c>
      <c r="E48" s="248">
        <f t="shared" si="22"/>
        <v>20203294.991114713</v>
      </c>
      <c r="F48" s="248">
        <f t="shared" si="22"/>
        <v>22002400.710000001</v>
      </c>
      <c r="G48" s="248"/>
      <c r="H48" s="248"/>
      <c r="I48" s="248"/>
      <c r="J48" s="248"/>
      <c r="K48" s="248"/>
      <c r="L48" s="248"/>
      <c r="M48" s="248"/>
      <c r="N48" s="248"/>
      <c r="O48" s="159"/>
    </row>
    <row r="49" spans="2:15">
      <c r="B49" s="347" t="str">
        <f t="shared" si="19"/>
        <v>EPON</v>
      </c>
      <c r="C49" s="227" t="str">
        <f t="shared" si="19"/>
        <v>ONUs &amp; OLTs</v>
      </c>
      <c r="D49" s="248">
        <f t="shared" ref="D49:F49" si="23">D88-D10</f>
        <v>8536635.8000000007</v>
      </c>
      <c r="E49" s="248">
        <f t="shared" si="23"/>
        <v>6567993.9791999999</v>
      </c>
      <c r="F49" s="248">
        <f t="shared" si="23"/>
        <v>2820636.6798400003</v>
      </c>
      <c r="G49" s="248"/>
      <c r="H49" s="248"/>
      <c r="I49" s="248"/>
      <c r="J49" s="248"/>
      <c r="K49" s="248"/>
      <c r="L49" s="248"/>
      <c r="M49" s="248"/>
      <c r="N49" s="248"/>
      <c r="O49" s="159"/>
    </row>
    <row r="50" spans="2:15">
      <c r="B50" s="347" t="str">
        <f t="shared" si="19"/>
        <v>10G PON</v>
      </c>
      <c r="C50" s="227" t="str">
        <f t="shared" si="19"/>
        <v>ONUs</v>
      </c>
      <c r="D50" s="248">
        <f t="shared" ref="D50:F50" si="24">D89-D11</f>
        <v>210000</v>
      </c>
      <c r="E50" s="248">
        <f t="shared" si="24"/>
        <v>495000</v>
      </c>
      <c r="F50" s="248">
        <f t="shared" si="24"/>
        <v>620092.80000000005</v>
      </c>
      <c r="G50" s="248"/>
      <c r="H50" s="248"/>
      <c r="I50" s="248"/>
      <c r="J50" s="248"/>
      <c r="K50" s="248"/>
      <c r="L50" s="248"/>
      <c r="M50" s="248"/>
      <c r="N50" s="248"/>
      <c r="O50" s="159"/>
    </row>
    <row r="51" spans="2:15">
      <c r="B51" s="347" t="str">
        <f t="shared" si="19"/>
        <v>10G PON</v>
      </c>
      <c r="C51" s="212" t="str">
        <f t="shared" si="19"/>
        <v>OLTs</v>
      </c>
      <c r="D51" s="248">
        <f t="shared" ref="D51:F51" si="25">D90-D12</f>
        <v>21000</v>
      </c>
      <c r="E51" s="248">
        <f t="shared" si="25"/>
        <v>458367.38750000001</v>
      </c>
      <c r="F51" s="248">
        <f t="shared" si="25"/>
        <v>305307.2</v>
      </c>
      <c r="G51" s="248"/>
      <c r="H51" s="248"/>
      <c r="I51" s="248"/>
      <c r="J51" s="248"/>
      <c r="K51" s="248"/>
      <c r="L51" s="248"/>
      <c r="M51" s="248"/>
      <c r="N51" s="248"/>
      <c r="O51" s="159"/>
    </row>
    <row r="52" spans="2:15">
      <c r="B52" s="347" t="str">
        <f t="shared" si="19"/>
        <v>NG-PON2</v>
      </c>
      <c r="C52" s="212" t="str">
        <f t="shared" si="19"/>
        <v>ONUs &amp; OLTs</v>
      </c>
      <c r="D52" s="248">
        <f t="shared" ref="D52:F52" si="26">D91-D13</f>
        <v>100</v>
      </c>
      <c r="E52" s="248">
        <f t="shared" si="26"/>
        <v>600</v>
      </c>
      <c r="F52" s="248">
        <f t="shared" si="26"/>
        <v>1150</v>
      </c>
      <c r="G52" s="248"/>
      <c r="H52" s="248"/>
      <c r="I52" s="248"/>
      <c r="J52" s="248"/>
      <c r="K52" s="248"/>
      <c r="L52" s="248"/>
      <c r="M52" s="248"/>
      <c r="N52" s="248"/>
      <c r="O52" s="159"/>
    </row>
    <row r="53" spans="2:15">
      <c r="B53" s="347" t="str">
        <f t="shared" si="19"/>
        <v>25/50G PON</v>
      </c>
      <c r="C53" s="361" t="str">
        <f t="shared" si="19"/>
        <v>ONUs &amp; OLTs</v>
      </c>
      <c r="D53" s="248">
        <f t="shared" ref="D53:F53" si="27">D92-D14</f>
        <v>0</v>
      </c>
      <c r="E53" s="248">
        <f t="shared" si="27"/>
        <v>0</v>
      </c>
      <c r="F53" s="248">
        <f t="shared" si="27"/>
        <v>0</v>
      </c>
      <c r="G53" s="248"/>
      <c r="H53" s="248"/>
      <c r="I53" s="248"/>
      <c r="J53" s="248"/>
      <c r="K53" s="248"/>
      <c r="L53" s="248"/>
      <c r="M53" s="248"/>
      <c r="N53" s="248"/>
      <c r="O53" s="159"/>
    </row>
    <row r="54" spans="2:15">
      <c r="B54" s="347" t="str">
        <f t="shared" si="19"/>
        <v>placeholder</v>
      </c>
      <c r="C54" s="227">
        <f t="shared" si="19"/>
        <v>0</v>
      </c>
      <c r="D54" s="248">
        <f t="shared" ref="D54:F54" si="28">D93-D15</f>
        <v>0</v>
      </c>
      <c r="E54" s="248">
        <f t="shared" si="28"/>
        <v>0</v>
      </c>
      <c r="F54" s="248">
        <f t="shared" si="28"/>
        <v>0</v>
      </c>
      <c r="G54" s="248"/>
      <c r="H54" s="248"/>
      <c r="I54" s="248"/>
      <c r="J54" s="248"/>
      <c r="K54" s="248"/>
      <c r="L54" s="248"/>
      <c r="M54" s="248"/>
      <c r="N54" s="248"/>
      <c r="O54" s="159"/>
    </row>
    <row r="55" spans="2:15">
      <c r="B55" s="350" t="s">
        <v>9</v>
      </c>
      <c r="C55" s="211" t="s">
        <v>53</v>
      </c>
      <c r="D55" s="131">
        <f t="shared" ref="D55:F55" si="29">SUM(D47:D54)</f>
        <v>32245808.732107732</v>
      </c>
      <c r="E55" s="131">
        <f t="shared" si="29"/>
        <v>27813083.424461801</v>
      </c>
      <c r="F55" s="131">
        <f t="shared" si="29"/>
        <v>25793500.923163548</v>
      </c>
      <c r="G55" s="131"/>
      <c r="H55" s="131"/>
      <c r="I55" s="131"/>
      <c r="J55" s="131"/>
      <c r="K55" s="131"/>
      <c r="L55" s="131"/>
      <c r="M55" s="131"/>
      <c r="N55" s="131"/>
      <c r="O55" s="159"/>
    </row>
    <row r="56" spans="2:15">
      <c r="B56" s="4"/>
      <c r="C56" s="159"/>
      <c r="D56" s="8"/>
      <c r="E56" s="8">
        <f t="shared" ref="E56:F56" si="30">IF(D55=0,"",E55/D55-1)</f>
        <v>-0.13746671216939232</v>
      </c>
      <c r="F56" s="8">
        <f t="shared" si="30"/>
        <v>-7.2612679093394417E-2</v>
      </c>
      <c r="G56" s="8"/>
      <c r="H56" s="8"/>
      <c r="I56" s="8"/>
      <c r="J56" s="8"/>
      <c r="K56" s="8"/>
      <c r="L56" s="8"/>
      <c r="M56" s="8"/>
      <c r="N56" s="8"/>
      <c r="O56" s="159"/>
    </row>
    <row r="57" spans="2:15">
      <c r="B57" s="159"/>
      <c r="C57" s="159"/>
      <c r="D57" s="159"/>
      <c r="E57" s="159"/>
      <c r="F57" s="159"/>
      <c r="O57" s="159"/>
    </row>
    <row r="58" spans="2:15" ht="14.4">
      <c r="B58" s="206" t="s">
        <v>47</v>
      </c>
      <c r="C58" s="247" t="str">
        <f>$C$45</f>
        <v>FTTX - Rest of World</v>
      </c>
      <c r="D58" s="448" t="s">
        <v>179</v>
      </c>
      <c r="E58" s="159"/>
      <c r="F58" s="159"/>
      <c r="L58" s="206" t="str">
        <f>B58</f>
        <v>ASP ($)</v>
      </c>
      <c r="M58" s="247" t="str">
        <f>C58</f>
        <v>FTTX - Rest of World</v>
      </c>
      <c r="N58" s="247"/>
      <c r="O58" s="159"/>
    </row>
    <row r="59" spans="2:15">
      <c r="B59" s="121" t="s">
        <v>13</v>
      </c>
      <c r="C59" s="6" t="s">
        <v>66</v>
      </c>
      <c r="D59" s="118">
        <v>2016</v>
      </c>
      <c r="E59" s="118">
        <v>2017</v>
      </c>
      <c r="F59" s="118">
        <v>2018</v>
      </c>
      <c r="G59" s="118">
        <v>2019</v>
      </c>
      <c r="H59" s="118">
        <v>2020</v>
      </c>
      <c r="I59" s="118">
        <v>2021</v>
      </c>
      <c r="J59" s="118">
        <v>2022</v>
      </c>
      <c r="K59" s="118">
        <v>2023</v>
      </c>
      <c r="L59" s="118">
        <v>2024</v>
      </c>
      <c r="M59" s="118">
        <v>2025</v>
      </c>
      <c r="N59" s="118">
        <v>2026</v>
      </c>
      <c r="O59" s="159"/>
    </row>
    <row r="60" spans="2:15">
      <c r="B60" s="348" t="str">
        <f t="shared" ref="B60:C67" si="31">B8</f>
        <v>BPON</v>
      </c>
      <c r="C60" s="227" t="str">
        <f t="shared" si="31"/>
        <v>ONUs &amp; OLTs</v>
      </c>
      <c r="D60" s="23">
        <f t="shared" ref="D60:F60" si="32">IF(D47=0,"",(D73*10^6/D47))</f>
        <v>13.938037779994598</v>
      </c>
      <c r="E60" s="23">
        <f t="shared" si="32"/>
        <v>11.638688282873231</v>
      </c>
      <c r="F60" s="23">
        <f t="shared" si="32"/>
        <v>10.59120633741464</v>
      </c>
      <c r="G60" s="23"/>
      <c r="H60" s="23"/>
      <c r="I60" s="23"/>
      <c r="J60" s="23"/>
      <c r="K60" s="23"/>
      <c r="L60" s="23"/>
      <c r="M60" s="23"/>
      <c r="N60" s="23"/>
      <c r="O60" s="159"/>
    </row>
    <row r="61" spans="2:15">
      <c r="B61" s="347" t="str">
        <f t="shared" si="31"/>
        <v>GPON</v>
      </c>
      <c r="C61" s="227" t="str">
        <f t="shared" si="31"/>
        <v>ONUs &amp; OLTs</v>
      </c>
      <c r="D61" s="23">
        <f t="shared" ref="D61:F61" si="33">IF(D48=0,"",(D74*10^6/D48))</f>
        <v>11.189822587959863</v>
      </c>
      <c r="E61" s="23">
        <f t="shared" si="33"/>
        <v>10.707657942937981</v>
      </c>
      <c r="F61" s="23">
        <f t="shared" si="33"/>
        <v>5.9660816295103212</v>
      </c>
      <c r="G61" s="23"/>
      <c r="H61" s="23"/>
      <c r="I61" s="23"/>
      <c r="J61" s="23"/>
      <c r="K61" s="23"/>
      <c r="L61" s="23"/>
      <c r="M61" s="23"/>
      <c r="N61" s="23"/>
      <c r="O61" s="159"/>
    </row>
    <row r="62" spans="2:15">
      <c r="B62" s="347" t="str">
        <f t="shared" si="31"/>
        <v>EPON</v>
      </c>
      <c r="C62" s="227" t="str">
        <f t="shared" si="31"/>
        <v>ONUs &amp; OLTs</v>
      </c>
      <c r="D62" s="23">
        <f t="shared" ref="D62:F62" si="34">IF(D49=0,"",(D75*10^6/D49))</f>
        <v>8.5248271910878586</v>
      </c>
      <c r="E62" s="23">
        <f t="shared" si="34"/>
        <v>6.6427438220557553</v>
      </c>
      <c r="F62" s="23">
        <f t="shared" si="34"/>
        <v>5.52639782041516</v>
      </c>
      <c r="G62" s="23"/>
      <c r="H62" s="23"/>
      <c r="I62" s="23"/>
      <c r="J62" s="23"/>
      <c r="K62" s="23"/>
      <c r="L62" s="23"/>
      <c r="M62" s="23"/>
      <c r="N62" s="23"/>
      <c r="O62" s="159"/>
    </row>
    <row r="63" spans="2:15">
      <c r="B63" s="347" t="str">
        <f t="shared" si="31"/>
        <v>10G PON</v>
      </c>
      <c r="C63" s="72" t="str">
        <f t="shared" si="31"/>
        <v>ONUs</v>
      </c>
      <c r="D63" s="23">
        <f t="shared" ref="D63:F63" si="35">IF(D50=0,"",(D76*10^6/D50))</f>
        <v>70.071428571428569</v>
      </c>
      <c r="E63" s="23">
        <f t="shared" si="35"/>
        <v>64.222222222222214</v>
      </c>
      <c r="F63" s="23">
        <f t="shared" si="35"/>
        <v>46.839182780383858</v>
      </c>
      <c r="G63" s="23"/>
      <c r="H63" s="23"/>
      <c r="I63" s="23"/>
      <c r="J63" s="23"/>
      <c r="K63" s="23"/>
      <c r="L63" s="23"/>
      <c r="M63" s="23"/>
      <c r="N63" s="23"/>
      <c r="O63" s="159"/>
    </row>
    <row r="64" spans="2:15">
      <c r="B64" s="347" t="str">
        <f t="shared" si="31"/>
        <v>10G PON</v>
      </c>
      <c r="C64" s="212" t="str">
        <f t="shared" si="31"/>
        <v>OLTs</v>
      </c>
      <c r="D64" s="23">
        <f t="shared" ref="D64:F64" si="36">IF(D51=0,"",(D77*10^6/D51))</f>
        <v>319.99999999999994</v>
      </c>
      <c r="E64" s="23">
        <f t="shared" si="36"/>
        <v>220.00000000000003</v>
      </c>
      <c r="F64" s="23">
        <f t="shared" si="36"/>
        <v>136.97624265168</v>
      </c>
      <c r="G64" s="23"/>
      <c r="H64" s="23"/>
      <c r="I64" s="23"/>
      <c r="J64" s="23"/>
      <c r="K64" s="23"/>
      <c r="L64" s="23"/>
      <c r="M64" s="23"/>
      <c r="N64" s="23"/>
      <c r="O64" s="159"/>
    </row>
    <row r="65" spans="2:15">
      <c r="B65" s="347" t="str">
        <f t="shared" si="31"/>
        <v>NG-PON2</v>
      </c>
      <c r="C65" s="212" t="str">
        <f t="shared" si="31"/>
        <v>ONUs &amp; OLTs</v>
      </c>
      <c r="D65" s="23">
        <f t="shared" ref="D65:F65" si="37">IF(D52=0,"",(D78*10^6/D52))</f>
        <v>1037.5</v>
      </c>
      <c r="E65" s="23">
        <f t="shared" si="37"/>
        <v>733.33333333333337</v>
      </c>
      <c r="F65" s="23">
        <f t="shared" si="37"/>
        <v>676.08695652173913</v>
      </c>
      <c r="G65" s="23"/>
      <c r="H65" s="23"/>
      <c r="I65" s="23"/>
      <c r="J65" s="23"/>
      <c r="K65" s="23"/>
      <c r="L65" s="23"/>
      <c r="M65" s="23"/>
      <c r="N65" s="23"/>
      <c r="O65" s="159"/>
    </row>
    <row r="66" spans="2:15">
      <c r="B66" s="347" t="str">
        <f t="shared" si="31"/>
        <v>25/50G PON</v>
      </c>
      <c r="C66" s="73" t="str">
        <f t="shared" si="31"/>
        <v>ONUs &amp; OLTs</v>
      </c>
      <c r="D66" s="23" t="str">
        <f t="shared" ref="D66:F66" si="38">IF(D53=0,"",(D79*10^6/D53))</f>
        <v/>
      </c>
      <c r="E66" s="23" t="str">
        <f t="shared" si="38"/>
        <v/>
      </c>
      <c r="F66" s="23" t="str">
        <f t="shared" si="38"/>
        <v/>
      </c>
      <c r="G66" s="23"/>
      <c r="H66" s="23"/>
      <c r="I66" s="23"/>
      <c r="J66" s="23"/>
      <c r="K66" s="23"/>
      <c r="L66" s="23"/>
      <c r="M66" s="23"/>
      <c r="N66" s="23"/>
      <c r="O66" s="159"/>
    </row>
    <row r="67" spans="2:15">
      <c r="B67" s="347" t="str">
        <f t="shared" si="31"/>
        <v>placeholder</v>
      </c>
      <c r="C67" s="72">
        <f t="shared" si="31"/>
        <v>0</v>
      </c>
      <c r="D67" s="23" t="str">
        <f t="shared" ref="D67:F67" si="39">IF(D54=0,"",(D80*10^6/D54))</f>
        <v/>
      </c>
      <c r="E67" s="23" t="str">
        <f t="shared" si="39"/>
        <v/>
      </c>
      <c r="F67" s="23" t="str">
        <f t="shared" si="39"/>
        <v/>
      </c>
      <c r="G67" s="23"/>
      <c r="H67" s="23"/>
      <c r="I67" s="23"/>
      <c r="J67" s="23"/>
      <c r="K67" s="23"/>
      <c r="L67" s="23"/>
      <c r="M67" s="23"/>
      <c r="N67" s="23"/>
      <c r="O67" s="159"/>
    </row>
    <row r="68" spans="2:15">
      <c r="B68" s="350" t="s">
        <v>9</v>
      </c>
      <c r="C68" s="211" t="s">
        <v>53</v>
      </c>
      <c r="D68" s="141">
        <f t="shared" ref="D68:F68" si="40">IF(D55=0,"",(D81*10^6/D55))</f>
        <v>11.087298448303899</v>
      </c>
      <c r="E68" s="141">
        <f t="shared" si="40"/>
        <v>14.167882237346308</v>
      </c>
      <c r="F68" s="141">
        <f t="shared" si="40"/>
        <v>8.4890821969424479</v>
      </c>
      <c r="G68" s="141"/>
      <c r="H68" s="141"/>
      <c r="I68" s="141"/>
      <c r="J68" s="141"/>
      <c r="K68" s="141"/>
      <c r="L68" s="141"/>
      <c r="M68" s="141"/>
      <c r="N68" s="141"/>
      <c r="O68" s="159"/>
    </row>
    <row r="69" spans="2:15">
      <c r="B69" s="159"/>
      <c r="C69" s="159"/>
      <c r="D69" s="159"/>
      <c r="E69" s="159"/>
      <c r="F69" s="159"/>
      <c r="O69" s="159"/>
    </row>
    <row r="70" spans="2:15">
      <c r="B70" s="159"/>
      <c r="C70" s="159"/>
      <c r="D70" s="159"/>
      <c r="E70" s="159"/>
      <c r="F70" s="159"/>
      <c r="O70" s="159"/>
    </row>
    <row r="71" spans="2:15" ht="14.4">
      <c r="B71" s="206" t="s">
        <v>1</v>
      </c>
      <c r="C71" s="247" t="str">
        <f>$C$45</f>
        <v>FTTX - Rest of World</v>
      </c>
      <c r="D71" s="448" t="str">
        <f>D45</f>
        <v xml:space="preserve">This table is calculated as the difference between the Global and the China tables, above and below. </v>
      </c>
      <c r="E71" s="159"/>
      <c r="F71" s="159"/>
      <c r="L71" s="206" t="str">
        <f>B71</f>
        <v>Sales ($M)</v>
      </c>
      <c r="M71" s="247" t="str">
        <f>C71</f>
        <v>FTTX - Rest of World</v>
      </c>
      <c r="N71" s="247"/>
      <c r="O71" s="159"/>
    </row>
    <row r="72" spans="2:15">
      <c r="B72" s="121" t="s">
        <v>13</v>
      </c>
      <c r="C72" s="118" t="s">
        <v>66</v>
      </c>
      <c r="D72" s="118">
        <v>2016</v>
      </c>
      <c r="E72" s="118">
        <v>2017</v>
      </c>
      <c r="F72" s="118">
        <v>2018</v>
      </c>
      <c r="G72" s="118">
        <v>2019</v>
      </c>
      <c r="H72" s="118">
        <v>2020</v>
      </c>
      <c r="I72" s="118">
        <v>2021</v>
      </c>
      <c r="J72" s="118">
        <v>2022</v>
      </c>
      <c r="K72" s="118">
        <v>2023</v>
      </c>
      <c r="L72" s="118">
        <v>2024</v>
      </c>
      <c r="M72" s="118">
        <v>2025</v>
      </c>
      <c r="N72" s="118">
        <v>2026</v>
      </c>
      <c r="O72" s="159"/>
    </row>
    <row r="73" spans="2:15">
      <c r="B73" s="348" t="str">
        <f t="shared" ref="B73:C80" si="41">B8</f>
        <v>BPON</v>
      </c>
      <c r="C73" s="227" t="str">
        <f t="shared" si="41"/>
        <v>ONUs &amp; OLTs</v>
      </c>
      <c r="D73" s="47">
        <f t="shared" ref="D73" si="42">D112-D34</f>
        <v>2.4919103650602081</v>
      </c>
      <c r="E73" s="47">
        <f t="shared" ref="E73:F73" si="43">E112-E34</f>
        <v>1.0221918515045774</v>
      </c>
      <c r="F73" s="47">
        <f t="shared" si="43"/>
        <v>0.46509729243458264</v>
      </c>
      <c r="G73" s="47"/>
      <c r="H73" s="47"/>
      <c r="I73" s="47"/>
      <c r="J73" s="47"/>
      <c r="K73" s="47"/>
      <c r="L73" s="47"/>
      <c r="M73" s="47"/>
      <c r="N73" s="47"/>
      <c r="O73" s="159"/>
    </row>
    <row r="74" spans="2:15">
      <c r="B74" s="347" t="str">
        <f t="shared" si="41"/>
        <v>GPON</v>
      </c>
      <c r="C74" s="227" t="str">
        <f t="shared" si="41"/>
        <v>ONUs &amp; OLTs</v>
      </c>
      <c r="D74" s="47">
        <f t="shared" ref="D74:F74" si="44">D113-D35</f>
        <v>260.7148997664882</v>
      </c>
      <c r="E74" s="47">
        <f t="shared" si="44"/>
        <v>216.32997208512859</v>
      </c>
      <c r="F74" s="47">
        <f t="shared" si="44"/>
        <v>131.26811868105585</v>
      </c>
      <c r="G74" s="47"/>
      <c r="H74" s="47"/>
      <c r="I74" s="47"/>
      <c r="J74" s="47"/>
      <c r="K74" s="47"/>
      <c r="L74" s="47"/>
      <c r="M74" s="47"/>
      <c r="N74" s="47"/>
      <c r="O74" s="159"/>
    </row>
    <row r="75" spans="2:15">
      <c r="B75" s="347" t="str">
        <f t="shared" si="41"/>
        <v>EPON</v>
      </c>
      <c r="C75" s="227" t="str">
        <f t="shared" si="41"/>
        <v>ONUs &amp; OLTs</v>
      </c>
      <c r="D75" s="47">
        <f t="shared" ref="D75:F75" si="45">D114-D36</f>
        <v>72.773344988254053</v>
      </c>
      <c r="E75" s="47">
        <f t="shared" si="45"/>
        <v>43.629501428630199</v>
      </c>
      <c r="F75" s="47">
        <f t="shared" si="45"/>
        <v>15.587960399650832</v>
      </c>
      <c r="G75" s="47"/>
      <c r="H75" s="47"/>
      <c r="I75" s="47"/>
      <c r="J75" s="47"/>
      <c r="K75" s="47"/>
      <c r="L75" s="47"/>
      <c r="M75" s="47"/>
      <c r="N75" s="47"/>
      <c r="O75" s="159"/>
    </row>
    <row r="76" spans="2:15">
      <c r="B76" s="347" t="str">
        <f t="shared" si="41"/>
        <v>10G PON</v>
      </c>
      <c r="C76" s="72" t="str">
        <f t="shared" si="41"/>
        <v>ONUs</v>
      </c>
      <c r="D76" s="47">
        <f t="shared" ref="D76:F76" si="46">D115-D37</f>
        <v>14.715</v>
      </c>
      <c r="E76" s="47">
        <f t="shared" si="46"/>
        <v>31.789999999999996</v>
      </c>
      <c r="F76" s="47">
        <f t="shared" si="46"/>
        <v>29.044640000000015</v>
      </c>
      <c r="G76" s="47"/>
      <c r="H76" s="47"/>
      <c r="I76" s="47"/>
      <c r="J76" s="47"/>
      <c r="K76" s="47"/>
      <c r="L76" s="47"/>
      <c r="M76" s="47"/>
      <c r="N76" s="47"/>
      <c r="O76" s="159"/>
    </row>
    <row r="77" spans="2:15">
      <c r="B77" s="347" t="str">
        <f t="shared" si="41"/>
        <v>10G PON</v>
      </c>
      <c r="C77" s="212" t="str">
        <f t="shared" si="41"/>
        <v>OLTs</v>
      </c>
      <c r="D77" s="47">
        <f t="shared" ref="D77:F77" si="47">D116-D38</f>
        <v>6.7199999999999989</v>
      </c>
      <c r="E77" s="47">
        <f t="shared" si="47"/>
        <v>100.84082525000001</v>
      </c>
      <c r="F77" s="47">
        <f t="shared" si="47"/>
        <v>41.819833110505002</v>
      </c>
      <c r="G77" s="47"/>
      <c r="H77" s="47"/>
      <c r="I77" s="47"/>
      <c r="J77" s="47"/>
      <c r="K77" s="47"/>
      <c r="L77" s="47"/>
      <c r="M77" s="47"/>
      <c r="N77" s="47"/>
      <c r="O77" s="159"/>
    </row>
    <row r="78" spans="2:15">
      <c r="B78" s="347" t="str">
        <f t="shared" si="41"/>
        <v>NG-PON2</v>
      </c>
      <c r="C78" s="212" t="str">
        <f t="shared" si="41"/>
        <v>ONUs &amp; OLTs</v>
      </c>
      <c r="D78" s="47">
        <f t="shared" ref="D78:F78" si="48">D117-D39</f>
        <v>0.10375</v>
      </c>
      <c r="E78" s="47">
        <f t="shared" si="48"/>
        <v>0.44</v>
      </c>
      <c r="F78" s="47">
        <f t="shared" si="48"/>
        <v>0.77749999999999997</v>
      </c>
      <c r="G78" s="47"/>
      <c r="H78" s="47"/>
      <c r="I78" s="47"/>
      <c r="J78" s="47"/>
      <c r="K78" s="47"/>
      <c r="L78" s="47"/>
      <c r="M78" s="47"/>
      <c r="N78" s="47"/>
      <c r="O78" s="159"/>
    </row>
    <row r="79" spans="2:15">
      <c r="B79" s="347" t="str">
        <f t="shared" si="41"/>
        <v>25/50G PON</v>
      </c>
      <c r="C79" s="73" t="str">
        <f t="shared" si="41"/>
        <v>ONUs &amp; OLTs</v>
      </c>
      <c r="D79" s="47">
        <f t="shared" ref="D79:F79" si="49">D118-D40</f>
        <v>0</v>
      </c>
      <c r="E79" s="47">
        <f t="shared" si="49"/>
        <v>0</v>
      </c>
      <c r="F79" s="47">
        <f t="shared" si="49"/>
        <v>0</v>
      </c>
      <c r="G79" s="47"/>
      <c r="H79" s="47"/>
      <c r="I79" s="47"/>
      <c r="J79" s="47"/>
      <c r="K79" s="47"/>
      <c r="L79" s="47"/>
      <c r="M79" s="47"/>
      <c r="N79" s="47"/>
      <c r="O79" s="159"/>
    </row>
    <row r="80" spans="2:15">
      <c r="B80" s="347" t="str">
        <f t="shared" si="41"/>
        <v>placeholder</v>
      </c>
      <c r="C80" s="72">
        <f t="shared" si="41"/>
        <v>0</v>
      </c>
      <c r="D80" s="47">
        <f t="shared" ref="D80:F80" si="50">D119-D41</f>
        <v>0</v>
      </c>
      <c r="E80" s="47">
        <f t="shared" si="50"/>
        <v>0</v>
      </c>
      <c r="F80" s="47">
        <f t="shared" si="50"/>
        <v>0</v>
      </c>
      <c r="G80" s="47"/>
      <c r="H80" s="47"/>
      <c r="I80" s="47"/>
      <c r="J80" s="47"/>
      <c r="K80" s="47"/>
      <c r="L80" s="47"/>
      <c r="M80" s="47"/>
      <c r="N80" s="47"/>
      <c r="O80" s="159"/>
    </row>
    <row r="81" spans="2:15">
      <c r="B81" s="350" t="s">
        <v>9</v>
      </c>
      <c r="C81" s="211" t="s">
        <v>53</v>
      </c>
      <c r="D81" s="214">
        <f t="shared" ref="D81:F81" si="51">SUM(D73:D80)</f>
        <v>357.51890511980241</v>
      </c>
      <c r="E81" s="214">
        <f t="shared" si="51"/>
        <v>394.05249061526342</v>
      </c>
      <c r="F81" s="214">
        <f t="shared" si="51"/>
        <v>218.96314948364628</v>
      </c>
      <c r="G81" s="214"/>
      <c r="H81" s="214"/>
      <c r="I81" s="214"/>
      <c r="J81" s="214"/>
      <c r="K81" s="214"/>
      <c r="L81" s="214"/>
      <c r="M81" s="214"/>
      <c r="N81" s="214"/>
      <c r="O81" s="159"/>
    </row>
    <row r="82" spans="2:15">
      <c r="O82" s="159"/>
    </row>
    <row r="83" spans="2:15">
      <c r="B83" s="362"/>
      <c r="C83" s="362"/>
      <c r="D83" s="362"/>
      <c r="E83" s="362"/>
      <c r="F83" s="362"/>
      <c r="G83" s="362"/>
      <c r="H83" s="362"/>
      <c r="I83" s="362"/>
      <c r="J83" s="362"/>
      <c r="K83" s="362"/>
      <c r="L83" s="362"/>
      <c r="M83" s="362"/>
      <c r="N83" s="362"/>
      <c r="O83" s="159"/>
    </row>
    <row r="84" spans="2:15" ht="15.6">
      <c r="B84" s="206" t="s">
        <v>0</v>
      </c>
      <c r="C84" s="247" t="s">
        <v>205</v>
      </c>
      <c r="D84" s="354" t="s">
        <v>343</v>
      </c>
      <c r="E84" s="159"/>
      <c r="F84" s="159"/>
      <c r="L84" s="206" t="str">
        <f>B84</f>
        <v>Units</v>
      </c>
      <c r="M84" s="247" t="str">
        <f>C84</f>
        <v>FTTX - Global</v>
      </c>
      <c r="N84" s="247"/>
      <c r="O84" s="159"/>
    </row>
    <row r="85" spans="2:15">
      <c r="B85" s="121" t="s">
        <v>13</v>
      </c>
      <c r="C85" s="40" t="s">
        <v>66</v>
      </c>
      <c r="D85" s="118">
        <v>2016</v>
      </c>
      <c r="E85" s="118">
        <v>2017</v>
      </c>
      <c r="F85" s="118">
        <v>2018</v>
      </c>
      <c r="G85" s="118">
        <v>2019</v>
      </c>
      <c r="H85" s="118">
        <v>2020</v>
      </c>
      <c r="I85" s="118">
        <v>2021</v>
      </c>
      <c r="J85" s="118">
        <v>2022</v>
      </c>
      <c r="K85" s="118">
        <v>2023</v>
      </c>
      <c r="L85" s="118">
        <v>2024</v>
      </c>
      <c r="M85" s="118">
        <v>2025</v>
      </c>
      <c r="N85" s="118">
        <v>2026</v>
      </c>
      <c r="O85" s="159"/>
    </row>
    <row r="86" spans="2:15">
      <c r="B86" s="348" t="str">
        <f t="shared" ref="B86:C93" si="52">B8</f>
        <v>BPON</v>
      </c>
      <c r="C86" s="227" t="str">
        <f t="shared" si="52"/>
        <v>ONUs &amp; OLTs</v>
      </c>
      <c r="D86" s="743">
        <v>178784.87663714553</v>
      </c>
      <c r="E86" s="743">
        <v>87827.066647086962</v>
      </c>
      <c r="F86" s="743">
        <v>43913.533323543481</v>
      </c>
      <c r="G86" s="743"/>
      <c r="H86" s="743"/>
      <c r="I86" s="743"/>
      <c r="J86" s="743"/>
      <c r="K86" s="743"/>
      <c r="L86" s="743"/>
      <c r="M86" s="743"/>
      <c r="N86" s="743"/>
      <c r="O86" s="159"/>
    </row>
    <row r="87" spans="2:15">
      <c r="B87" s="347" t="str">
        <f t="shared" si="52"/>
        <v>GPON</v>
      </c>
      <c r="C87" s="227" t="str">
        <f t="shared" si="52"/>
        <v>ONUs &amp; OLTs</v>
      </c>
      <c r="D87" s="744">
        <v>86293659.464705884</v>
      </c>
      <c r="E87" s="744">
        <v>65171919.326176472</v>
      </c>
      <c r="F87" s="744">
        <v>81490373</v>
      </c>
      <c r="G87" s="744"/>
      <c r="H87" s="744"/>
      <c r="I87" s="744"/>
      <c r="J87" s="744"/>
      <c r="K87" s="744"/>
      <c r="L87" s="744"/>
      <c r="M87" s="744"/>
      <c r="N87" s="744"/>
      <c r="O87" s="159"/>
    </row>
    <row r="88" spans="2:15">
      <c r="B88" s="347" t="str">
        <f t="shared" si="52"/>
        <v>EPON</v>
      </c>
      <c r="C88" s="227" t="str">
        <f t="shared" si="52"/>
        <v>ONUs &amp; OLTs</v>
      </c>
      <c r="D88" s="744">
        <v>15521156</v>
      </c>
      <c r="E88" s="744">
        <v>10946656.631999999</v>
      </c>
      <c r="F88" s="744">
        <v>8058961.9423999991</v>
      </c>
      <c r="G88" s="744"/>
      <c r="H88" s="744"/>
      <c r="I88" s="744"/>
      <c r="J88" s="744"/>
      <c r="K88" s="744"/>
      <c r="L88" s="744"/>
      <c r="M88" s="744"/>
      <c r="N88" s="744"/>
      <c r="O88" s="159"/>
    </row>
    <row r="89" spans="2:15">
      <c r="B89" s="347" t="str">
        <f t="shared" si="52"/>
        <v>10G PON</v>
      </c>
      <c r="C89" s="72" t="str">
        <f t="shared" si="52"/>
        <v>ONUs</v>
      </c>
      <c r="D89" s="744">
        <v>350000</v>
      </c>
      <c r="E89" s="744">
        <v>900000</v>
      </c>
      <c r="F89" s="744">
        <v>1550232</v>
      </c>
      <c r="G89" s="744"/>
      <c r="H89" s="744"/>
      <c r="I89" s="744"/>
      <c r="J89" s="744"/>
      <c r="K89" s="744"/>
      <c r="L89" s="744"/>
      <c r="M89" s="744"/>
      <c r="N89" s="744"/>
      <c r="O89" s="159"/>
    </row>
    <row r="90" spans="2:15">
      <c r="B90" s="347" t="str">
        <f t="shared" si="52"/>
        <v>10G PON</v>
      </c>
      <c r="C90" s="212" t="str">
        <f t="shared" si="52"/>
        <v>OLTs</v>
      </c>
      <c r="D90" s="744">
        <v>35000</v>
      </c>
      <c r="E90" s="744">
        <v>833395.25</v>
      </c>
      <c r="F90" s="744">
        <v>763268</v>
      </c>
      <c r="G90" s="744"/>
      <c r="H90" s="744"/>
      <c r="I90" s="744"/>
      <c r="J90" s="744"/>
      <c r="K90" s="744"/>
      <c r="L90" s="744"/>
      <c r="M90" s="744"/>
      <c r="N90" s="744"/>
      <c r="O90" s="159"/>
    </row>
    <row r="91" spans="2:15">
      <c r="B91" s="347" t="str">
        <f t="shared" si="52"/>
        <v>NG-PON2</v>
      </c>
      <c r="C91" s="212" t="str">
        <f t="shared" si="52"/>
        <v>ONUs &amp; OLTs</v>
      </c>
      <c r="D91" s="744">
        <v>100</v>
      </c>
      <c r="E91" s="744">
        <v>600</v>
      </c>
      <c r="F91" s="744">
        <v>1150</v>
      </c>
      <c r="G91" s="744"/>
      <c r="H91" s="744"/>
      <c r="I91" s="744"/>
      <c r="J91" s="744"/>
      <c r="K91" s="744"/>
      <c r="L91" s="744"/>
      <c r="M91" s="744"/>
      <c r="N91" s="744"/>
      <c r="O91" s="159"/>
    </row>
    <row r="92" spans="2:15">
      <c r="B92" s="347" t="str">
        <f t="shared" si="52"/>
        <v>25/50G PON</v>
      </c>
      <c r="C92" s="73" t="str">
        <f t="shared" si="52"/>
        <v>ONUs &amp; OLTs</v>
      </c>
      <c r="D92" s="744">
        <v>0</v>
      </c>
      <c r="E92" s="744">
        <v>0</v>
      </c>
      <c r="F92" s="744">
        <v>0</v>
      </c>
      <c r="G92" s="744"/>
      <c r="H92" s="744"/>
      <c r="I92" s="744"/>
      <c r="J92" s="744"/>
      <c r="K92" s="744"/>
      <c r="L92" s="744"/>
      <c r="M92" s="744"/>
      <c r="N92" s="744"/>
      <c r="O92" s="159"/>
    </row>
    <row r="93" spans="2:15">
      <c r="B93" s="347" t="str">
        <f t="shared" si="52"/>
        <v>placeholder</v>
      </c>
      <c r="C93" s="72">
        <f t="shared" si="52"/>
        <v>0</v>
      </c>
      <c r="D93" s="744">
        <v>0</v>
      </c>
      <c r="E93" s="744">
        <v>0</v>
      </c>
      <c r="F93" s="744">
        <v>0</v>
      </c>
      <c r="G93" s="744"/>
      <c r="H93" s="744"/>
      <c r="I93" s="744"/>
      <c r="J93" s="744"/>
      <c r="K93" s="744"/>
      <c r="L93" s="744"/>
      <c r="M93" s="744"/>
      <c r="N93" s="744"/>
      <c r="O93" s="159"/>
    </row>
    <row r="94" spans="2:15">
      <c r="B94" s="350" t="s">
        <v>9</v>
      </c>
      <c r="C94" s="211" t="s">
        <v>53</v>
      </c>
      <c r="D94" s="131">
        <f t="shared" ref="D94:F94" si="53">SUM(D86:D93)</f>
        <v>102378700.34134303</v>
      </c>
      <c r="E94" s="131">
        <f t="shared" si="53"/>
        <v>77940398.274823561</v>
      </c>
      <c r="F94" s="131">
        <f t="shared" si="53"/>
        <v>91907898.475723535</v>
      </c>
      <c r="G94" s="131"/>
      <c r="H94" s="131"/>
      <c r="I94" s="131"/>
      <c r="J94" s="131"/>
      <c r="K94" s="131"/>
      <c r="L94" s="131"/>
      <c r="M94" s="131"/>
      <c r="N94" s="131"/>
      <c r="O94" s="159"/>
    </row>
    <row r="95" spans="2:15">
      <c r="B95" s="4"/>
      <c r="C95" s="159"/>
      <c r="D95" s="8"/>
      <c r="E95" s="8">
        <f t="shared" ref="E95:F95" si="54">IF(D94=0,"",E94/D94-1)</f>
        <v>-0.2387049453161566</v>
      </c>
      <c r="F95" s="8">
        <f t="shared" si="54"/>
        <v>0.1792074522335585</v>
      </c>
      <c r="G95" s="8"/>
      <c r="H95" s="8"/>
      <c r="I95" s="8"/>
      <c r="J95" s="8"/>
      <c r="K95" s="8"/>
      <c r="L95" s="8"/>
      <c r="M95" s="8"/>
      <c r="N95" s="8"/>
      <c r="O95" s="159"/>
    </row>
    <row r="96" spans="2:15">
      <c r="B96" s="159"/>
      <c r="C96" s="159"/>
      <c r="D96" s="159"/>
      <c r="E96" s="159"/>
      <c r="F96" s="159"/>
      <c r="O96" s="159"/>
    </row>
    <row r="97" spans="2:17" ht="14.4">
      <c r="B97" s="206" t="s">
        <v>47</v>
      </c>
      <c r="C97" s="247" t="str">
        <f>$C$84</f>
        <v>FTTX - Global</v>
      </c>
      <c r="D97" s="448" t="s">
        <v>179</v>
      </c>
      <c r="E97" s="159"/>
      <c r="F97" s="159"/>
      <c r="L97" s="206" t="str">
        <f>B97</f>
        <v>ASP ($)</v>
      </c>
      <c r="M97" s="247" t="str">
        <f>C97</f>
        <v>FTTX - Global</v>
      </c>
      <c r="N97" s="247"/>
      <c r="O97" s="159"/>
    </row>
    <row r="98" spans="2:17">
      <c r="B98" s="121" t="s">
        <v>13</v>
      </c>
      <c r="C98" s="6" t="s">
        <v>66</v>
      </c>
      <c r="D98" s="118">
        <v>2016</v>
      </c>
      <c r="E98" s="118">
        <v>2017</v>
      </c>
      <c r="F98" s="118">
        <v>2018</v>
      </c>
      <c r="G98" s="118">
        <v>2019</v>
      </c>
      <c r="H98" s="118">
        <v>2020</v>
      </c>
      <c r="I98" s="118">
        <v>2021</v>
      </c>
      <c r="J98" s="118">
        <v>2022</v>
      </c>
      <c r="K98" s="118">
        <v>2023</v>
      </c>
      <c r="L98" s="118">
        <v>2024</v>
      </c>
      <c r="M98" s="118">
        <v>2025</v>
      </c>
      <c r="N98" s="118">
        <v>2026</v>
      </c>
      <c r="O98" s="159"/>
    </row>
    <row r="99" spans="2:17">
      <c r="B99" s="348" t="str">
        <f t="shared" ref="B99:C106" si="55">B8</f>
        <v>BPON</v>
      </c>
      <c r="C99" s="227" t="str">
        <f t="shared" si="55"/>
        <v>ONUs &amp; OLTs</v>
      </c>
      <c r="D99" s="23">
        <f t="shared" ref="D99:F99" si="56">IF(D86=0,"",(D112*10^6/D86))</f>
        <v>13.938037779994598</v>
      </c>
      <c r="E99" s="23">
        <f t="shared" si="56"/>
        <v>11.638688282873231</v>
      </c>
      <c r="F99" s="23">
        <f t="shared" si="56"/>
        <v>10.59120633741464</v>
      </c>
      <c r="G99" s="23"/>
      <c r="H99" s="23"/>
      <c r="I99" s="23"/>
      <c r="J99" s="23"/>
      <c r="K99" s="23"/>
      <c r="L99" s="23"/>
      <c r="M99" s="23"/>
      <c r="N99" s="23"/>
      <c r="O99" s="159"/>
    </row>
    <row r="100" spans="2:17">
      <c r="B100" s="347" t="str">
        <f t="shared" si="55"/>
        <v>GPON</v>
      </c>
      <c r="C100" s="227" t="str">
        <f t="shared" si="55"/>
        <v>ONUs &amp; OLTs</v>
      </c>
      <c r="D100" s="23">
        <f t="shared" ref="D100:F100" si="57">IF(D87=0,"",(D113*10^6/D87))</f>
        <v>11.18982258795986</v>
      </c>
      <c r="E100" s="23">
        <f t="shared" si="57"/>
        <v>10.707657942937981</v>
      </c>
      <c r="F100" s="23">
        <f t="shared" si="57"/>
        <v>5.9660816295103194</v>
      </c>
      <c r="G100" s="23"/>
      <c r="H100" s="23"/>
      <c r="I100" s="23"/>
      <c r="J100" s="23"/>
      <c r="K100" s="23"/>
      <c r="L100" s="23"/>
      <c r="M100" s="23"/>
      <c r="N100" s="23"/>
      <c r="O100" s="159"/>
    </row>
    <row r="101" spans="2:17">
      <c r="B101" s="347" t="str">
        <f t="shared" si="55"/>
        <v>EPON</v>
      </c>
      <c r="C101" s="227" t="str">
        <f t="shared" si="55"/>
        <v>ONUs &amp; OLTs</v>
      </c>
      <c r="D101" s="23">
        <f t="shared" ref="D101:F101" si="58">IF(D88=0,"",(D114*10^6/D88))</f>
        <v>8.5248271910878586</v>
      </c>
      <c r="E101" s="23">
        <f t="shared" si="58"/>
        <v>6.6427438220557553</v>
      </c>
      <c r="F101" s="23">
        <f t="shared" si="58"/>
        <v>5.5263978204151627</v>
      </c>
      <c r="G101" s="23"/>
      <c r="H101" s="23"/>
      <c r="I101" s="23"/>
      <c r="J101" s="23"/>
      <c r="K101" s="23"/>
      <c r="L101" s="23"/>
      <c r="M101" s="23"/>
      <c r="N101" s="23"/>
      <c r="O101" s="159"/>
    </row>
    <row r="102" spans="2:17">
      <c r="B102" s="347" t="str">
        <f t="shared" si="55"/>
        <v>10G PON</v>
      </c>
      <c r="C102" s="72" t="str">
        <f t="shared" si="55"/>
        <v>ONUs</v>
      </c>
      <c r="D102" s="23">
        <f t="shared" ref="D102:F102" si="59">IF(D89=0,"",(D115*10^6/D89))</f>
        <v>70.071428571428569</v>
      </c>
      <c r="E102" s="23">
        <f t="shared" si="59"/>
        <v>64.222222222222229</v>
      </c>
      <c r="F102" s="23">
        <f t="shared" si="59"/>
        <v>46.839182780383851</v>
      </c>
      <c r="G102" s="23"/>
      <c r="H102" s="23"/>
      <c r="I102" s="23"/>
      <c r="J102" s="23"/>
      <c r="K102" s="23"/>
      <c r="L102" s="23"/>
      <c r="M102" s="23"/>
      <c r="N102" s="23"/>
      <c r="O102" s="159"/>
    </row>
    <row r="103" spans="2:17">
      <c r="B103" s="347" t="str">
        <f t="shared" si="55"/>
        <v>10G PON</v>
      </c>
      <c r="C103" s="212" t="str">
        <f t="shared" si="55"/>
        <v>OLTs</v>
      </c>
      <c r="D103" s="23">
        <f t="shared" ref="D103:F103" si="60">IF(D90=0,"",(D116*10^6/D90))</f>
        <v>320</v>
      </c>
      <c r="E103" s="23">
        <f t="shared" si="60"/>
        <v>220</v>
      </c>
      <c r="F103" s="23">
        <f t="shared" si="60"/>
        <v>136.97624265168002</v>
      </c>
      <c r="G103" s="23"/>
      <c r="H103" s="23"/>
      <c r="I103" s="23"/>
      <c r="J103" s="23"/>
      <c r="K103" s="23"/>
      <c r="L103" s="23"/>
      <c r="M103" s="23"/>
      <c r="N103" s="23"/>
      <c r="O103" s="159"/>
    </row>
    <row r="104" spans="2:17">
      <c r="B104" s="347" t="str">
        <f t="shared" si="55"/>
        <v>NG-PON2</v>
      </c>
      <c r="C104" s="212" t="str">
        <f t="shared" si="55"/>
        <v>ONUs &amp; OLTs</v>
      </c>
      <c r="D104" s="23">
        <f t="shared" ref="D104:F104" si="61">IF(D91=0,"",(D117*10^6/D91))</f>
        <v>1037.5</v>
      </c>
      <c r="E104" s="23">
        <f t="shared" si="61"/>
        <v>733.33333333333337</v>
      </c>
      <c r="F104" s="23">
        <f t="shared" si="61"/>
        <v>676.08695652173913</v>
      </c>
      <c r="G104" s="23"/>
      <c r="H104" s="23"/>
      <c r="I104" s="23"/>
      <c r="J104" s="23"/>
      <c r="K104" s="23"/>
      <c r="L104" s="23"/>
      <c r="M104" s="23"/>
      <c r="N104" s="23"/>
      <c r="O104" s="159"/>
    </row>
    <row r="105" spans="2:17">
      <c r="B105" s="347" t="str">
        <f t="shared" si="55"/>
        <v>25/50G PON</v>
      </c>
      <c r="C105" s="73" t="str">
        <f t="shared" si="55"/>
        <v>ONUs &amp; OLTs</v>
      </c>
      <c r="D105" s="23" t="str">
        <f t="shared" ref="D105:F105" si="62">IF(D92=0,"",(D118*10^6/D92))</f>
        <v/>
      </c>
      <c r="E105" s="23" t="str">
        <f t="shared" si="62"/>
        <v/>
      </c>
      <c r="F105" s="23" t="str">
        <f t="shared" si="62"/>
        <v/>
      </c>
      <c r="G105" s="23"/>
      <c r="H105" s="23"/>
      <c r="I105" s="23"/>
      <c r="J105" s="23"/>
      <c r="K105" s="23"/>
      <c r="L105" s="23"/>
      <c r="M105" s="23"/>
      <c r="N105" s="23"/>
      <c r="O105" s="159"/>
    </row>
    <row r="106" spans="2:17">
      <c r="B106" s="347" t="str">
        <f t="shared" si="55"/>
        <v>placeholder</v>
      </c>
      <c r="C106" s="72">
        <f t="shared" si="55"/>
        <v>0</v>
      </c>
      <c r="D106" s="23" t="str">
        <f t="shared" ref="D106:F106" si="63">IF(D93=0,"",(D119*10^6/D93))</f>
        <v/>
      </c>
      <c r="E106" s="23" t="str">
        <f t="shared" si="63"/>
        <v/>
      </c>
      <c r="F106" s="23" t="str">
        <f t="shared" si="63"/>
        <v/>
      </c>
      <c r="G106" s="23"/>
      <c r="H106" s="23"/>
      <c r="I106" s="23"/>
      <c r="J106" s="23"/>
      <c r="K106" s="23"/>
      <c r="L106" s="23"/>
      <c r="M106" s="23"/>
      <c r="N106" s="23"/>
      <c r="O106" s="159"/>
    </row>
    <row r="107" spans="2:17">
      <c r="B107" s="350" t="s">
        <v>9</v>
      </c>
      <c r="C107" s="211" t="s">
        <v>53</v>
      </c>
      <c r="D107" s="141">
        <f t="shared" ref="D107:F107" si="64">IF(D94=0,"",(D120*10^6/D94))</f>
        <v>11.09846646967069</v>
      </c>
      <c r="E107" s="141">
        <f t="shared" si="64"/>
        <v>12.99920996840234</v>
      </c>
      <c r="F107" s="141">
        <f t="shared" si="64"/>
        <v>7.7155395660203787</v>
      </c>
      <c r="G107" s="141"/>
      <c r="H107" s="141"/>
      <c r="I107" s="141"/>
      <c r="J107" s="141"/>
      <c r="K107" s="141"/>
      <c r="L107" s="141"/>
      <c r="M107" s="141"/>
      <c r="N107" s="141"/>
      <c r="O107" s="159"/>
    </row>
    <row r="108" spans="2:17">
      <c r="B108" s="159"/>
      <c r="C108" s="159"/>
      <c r="D108" s="159"/>
      <c r="E108" s="159"/>
      <c r="F108" s="159"/>
      <c r="O108" s="159"/>
    </row>
    <row r="109" spans="2:17">
      <c r="B109" s="159"/>
      <c r="C109" s="159"/>
      <c r="D109" s="159"/>
      <c r="E109" s="159"/>
      <c r="F109" s="159"/>
      <c r="O109" s="159"/>
    </row>
    <row r="110" spans="2:17" ht="14.4">
      <c r="B110" s="206" t="s">
        <v>1</v>
      </c>
      <c r="C110" s="247" t="str">
        <f>$C$84</f>
        <v>FTTX - Global</v>
      </c>
      <c r="D110" s="448"/>
      <c r="E110" s="159"/>
      <c r="F110" s="159"/>
      <c r="L110" s="206" t="str">
        <f>B110</f>
        <v>Sales ($M)</v>
      </c>
      <c r="M110" s="247" t="str">
        <f>C110</f>
        <v>FTTX - Global</v>
      </c>
      <c r="N110" s="247"/>
      <c r="O110" s="159"/>
      <c r="P110" s="159"/>
      <c r="Q110" s="159"/>
    </row>
    <row r="111" spans="2:17">
      <c r="B111" s="121" t="s">
        <v>13</v>
      </c>
      <c r="C111" s="118" t="s">
        <v>66</v>
      </c>
      <c r="D111" s="118">
        <v>2016</v>
      </c>
      <c r="E111" s="118">
        <v>2017</v>
      </c>
      <c r="F111" s="118">
        <v>2018</v>
      </c>
      <c r="G111" s="118">
        <v>2019</v>
      </c>
      <c r="H111" s="118">
        <v>2020</v>
      </c>
      <c r="I111" s="118">
        <v>2021</v>
      </c>
      <c r="J111" s="118">
        <v>2022</v>
      </c>
      <c r="K111" s="118">
        <v>2023</v>
      </c>
      <c r="L111" s="118">
        <v>2024</v>
      </c>
      <c r="M111" s="118">
        <v>2025</v>
      </c>
      <c r="N111" s="118">
        <v>2026</v>
      </c>
      <c r="O111" s="159"/>
      <c r="P111" s="159"/>
      <c r="Q111" s="159"/>
    </row>
    <row r="112" spans="2:17">
      <c r="B112" s="348" t="str">
        <f t="shared" ref="B112:C119" si="65">B8</f>
        <v>BPON</v>
      </c>
      <c r="C112" s="227" t="str">
        <f t="shared" si="65"/>
        <v>ONUs &amp; OLTs</v>
      </c>
      <c r="D112" s="742">
        <v>2.4919103650602081</v>
      </c>
      <c r="E112" s="742">
        <v>1.0221918515045774</v>
      </c>
      <c r="F112" s="742">
        <v>0.46509729243458264</v>
      </c>
      <c r="G112" s="742"/>
      <c r="H112" s="742"/>
      <c r="I112" s="742"/>
      <c r="J112" s="742"/>
      <c r="K112" s="742"/>
      <c r="L112" s="742"/>
      <c r="M112" s="742"/>
      <c r="N112" s="742"/>
      <c r="O112" s="159"/>
      <c r="P112" s="159"/>
      <c r="Q112" s="159"/>
    </row>
    <row r="113" spans="1:17">
      <c r="B113" s="347" t="str">
        <f t="shared" si="65"/>
        <v>GPON</v>
      </c>
      <c r="C113" s="227" t="str">
        <f t="shared" si="65"/>
        <v>ONUs &amp; OLTs</v>
      </c>
      <c r="D113" s="742">
        <v>965.61073987588202</v>
      </c>
      <c r="E113" s="742">
        <v>697.83861962944684</v>
      </c>
      <c r="F113" s="742">
        <v>486.17821733724372</v>
      </c>
      <c r="G113" s="742"/>
      <c r="H113" s="742"/>
      <c r="I113" s="742"/>
      <c r="J113" s="742"/>
      <c r="K113" s="742"/>
      <c r="L113" s="742"/>
      <c r="M113" s="742"/>
      <c r="N113" s="742"/>
      <c r="O113" s="159"/>
      <c r="P113" s="159"/>
      <c r="Q113" s="159"/>
    </row>
    <row r="114" spans="1:17">
      <c r="B114" s="347" t="str">
        <f t="shared" si="65"/>
        <v>EPON</v>
      </c>
      <c r="C114" s="227" t="str">
        <f t="shared" si="65"/>
        <v>ONUs &amp; OLTs</v>
      </c>
      <c r="D114" s="742">
        <v>132.31517270591647</v>
      </c>
      <c r="E114" s="742">
        <v>72.715835714383658</v>
      </c>
      <c r="F114" s="742">
        <v>44.537029713288099</v>
      </c>
      <c r="G114" s="742"/>
      <c r="H114" s="742"/>
      <c r="I114" s="742"/>
      <c r="J114" s="742"/>
      <c r="K114" s="742"/>
      <c r="L114" s="742"/>
      <c r="M114" s="742"/>
      <c r="N114" s="742"/>
      <c r="O114" s="159"/>
      <c r="P114" s="159"/>
      <c r="Q114" s="159"/>
    </row>
    <row r="115" spans="1:17">
      <c r="B115" s="347" t="str">
        <f t="shared" si="65"/>
        <v>10G PON</v>
      </c>
      <c r="C115" s="72" t="str">
        <f t="shared" si="65"/>
        <v>ONUs</v>
      </c>
      <c r="D115" s="742">
        <v>24.524999999999999</v>
      </c>
      <c r="E115" s="742">
        <v>57.8</v>
      </c>
      <c r="F115" s="742">
        <v>72.61160000000001</v>
      </c>
      <c r="G115" s="742"/>
      <c r="H115" s="742"/>
      <c r="I115" s="742"/>
      <c r="J115" s="742"/>
      <c r="K115" s="742"/>
      <c r="L115" s="742"/>
      <c r="M115" s="742"/>
      <c r="N115" s="742"/>
      <c r="O115" s="159"/>
      <c r="P115" s="159"/>
      <c r="Q115" s="159"/>
    </row>
    <row r="116" spans="1:17">
      <c r="B116" s="347" t="str">
        <f t="shared" si="65"/>
        <v>10G PON</v>
      </c>
      <c r="C116" s="212" t="str">
        <f t="shared" si="65"/>
        <v>OLTs</v>
      </c>
      <c r="D116" s="742">
        <v>11.2</v>
      </c>
      <c r="E116" s="742">
        <v>183.34695500000001</v>
      </c>
      <c r="F116" s="742">
        <v>104.54958277626251</v>
      </c>
      <c r="G116" s="742"/>
      <c r="H116" s="742"/>
      <c r="I116" s="742"/>
      <c r="J116" s="742"/>
      <c r="K116" s="742"/>
      <c r="L116" s="742"/>
      <c r="M116" s="742"/>
      <c r="N116" s="742"/>
      <c r="O116" s="159"/>
      <c r="P116" s="159"/>
      <c r="Q116" s="159"/>
    </row>
    <row r="117" spans="1:17">
      <c r="B117" s="347" t="str">
        <f t="shared" si="65"/>
        <v>NG-PON2</v>
      </c>
      <c r="C117" s="212" t="str">
        <f t="shared" si="65"/>
        <v>ONUs &amp; OLTs</v>
      </c>
      <c r="D117" s="742">
        <v>0.10375</v>
      </c>
      <c r="E117" s="742">
        <v>0.44</v>
      </c>
      <c r="F117" s="742">
        <v>0.77749999999999997</v>
      </c>
      <c r="G117" s="742"/>
      <c r="H117" s="742"/>
      <c r="I117" s="742"/>
      <c r="J117" s="742"/>
      <c r="K117" s="742"/>
      <c r="L117" s="742"/>
      <c r="M117" s="742"/>
      <c r="N117" s="742"/>
      <c r="O117" s="159"/>
      <c r="P117" s="159"/>
      <c r="Q117" s="159"/>
    </row>
    <row r="118" spans="1:17">
      <c r="B118" s="347" t="str">
        <f t="shared" si="65"/>
        <v>25/50G PON</v>
      </c>
      <c r="C118" s="73" t="str">
        <f t="shared" si="65"/>
        <v>ONUs &amp; OLTs</v>
      </c>
      <c r="D118" s="742">
        <v>0</v>
      </c>
      <c r="E118" s="742">
        <v>0</v>
      </c>
      <c r="F118" s="742">
        <v>0</v>
      </c>
      <c r="G118" s="742"/>
      <c r="H118" s="742"/>
      <c r="I118" s="742"/>
      <c r="J118" s="742"/>
      <c r="K118" s="742"/>
      <c r="L118" s="742"/>
      <c r="M118" s="742"/>
      <c r="N118" s="742"/>
      <c r="O118" s="159"/>
      <c r="P118" s="159"/>
      <c r="Q118" s="159"/>
    </row>
    <row r="119" spans="1:17">
      <c r="B119" s="347" t="str">
        <f t="shared" si="65"/>
        <v>placeholder</v>
      </c>
      <c r="C119" s="72">
        <f t="shared" si="65"/>
        <v>0</v>
      </c>
      <c r="D119" s="742">
        <v>0</v>
      </c>
      <c r="E119" s="742">
        <v>0</v>
      </c>
      <c r="F119" s="742">
        <v>0</v>
      </c>
      <c r="G119" s="742"/>
      <c r="H119" s="742"/>
      <c r="I119" s="742"/>
      <c r="J119" s="742"/>
      <c r="K119" s="742"/>
      <c r="L119" s="742"/>
      <c r="M119" s="742"/>
      <c r="N119" s="742"/>
      <c r="O119" s="159"/>
      <c r="P119" s="159"/>
      <c r="Q119" s="159"/>
    </row>
    <row r="120" spans="1:17">
      <c r="B120" s="350" t="s">
        <v>9</v>
      </c>
      <c r="C120" s="211" t="s">
        <v>53</v>
      </c>
      <c r="D120" s="214">
        <f>SUM(D112:D119)</f>
        <v>1136.2465729468588</v>
      </c>
      <c r="E120" s="214">
        <f t="shared" ref="E120:F120" si="66">SUM(E112:E119)</f>
        <v>1013.163602195335</v>
      </c>
      <c r="F120" s="214">
        <f t="shared" si="66"/>
        <v>709.11902711922892</v>
      </c>
      <c r="G120" s="214"/>
      <c r="H120" s="214"/>
      <c r="I120" s="214"/>
      <c r="J120" s="214"/>
      <c r="K120" s="214"/>
      <c r="L120" s="214"/>
      <c r="M120" s="214"/>
      <c r="N120" s="214"/>
      <c r="O120" s="179"/>
      <c r="P120" s="179"/>
    </row>
    <row r="121" spans="1:17">
      <c r="A121" s="159"/>
      <c r="B121" s="159"/>
      <c r="C121" s="159"/>
      <c r="D121" s="159"/>
      <c r="E121" s="159"/>
      <c r="F121" s="159"/>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A1:AC131"/>
  <sheetViews>
    <sheetView showGridLines="0" zoomScale="70" zoomScaleNormal="70" zoomScalePageLayoutView="70" workbookViewId="0"/>
  </sheetViews>
  <sheetFormatPr defaultColWidth="9.21875" defaultRowHeight="13.2"/>
  <cols>
    <col min="1" max="1" width="4.44140625" style="55" customWidth="1"/>
    <col min="2" max="2" width="13.21875" style="143" customWidth="1"/>
    <col min="3" max="3" width="13.44140625" style="143" customWidth="1"/>
    <col min="4" max="4" width="22.44140625" style="159" customWidth="1"/>
    <col min="5" max="7" width="11.44140625" style="143" customWidth="1"/>
    <col min="8" max="10" width="11.44140625" style="159" customWidth="1"/>
    <col min="11" max="11" width="11.44140625" style="143" customWidth="1"/>
    <col min="12" max="12" width="11.44140625" style="159" customWidth="1"/>
    <col min="13" max="13" width="13" style="159" customWidth="1"/>
    <col min="14" max="15" width="11.44140625" style="159" customWidth="1"/>
    <col min="16" max="16" width="13.77734375" style="143" customWidth="1"/>
    <col min="17" max="17" width="13.44140625" style="143" customWidth="1"/>
    <col min="18" max="18" width="10.44140625" style="143" customWidth="1"/>
    <col min="19" max="26" width="8.44140625" style="143" customWidth="1"/>
    <col min="27" max="27" width="9.21875" style="143"/>
    <col min="28" max="28" width="9.21875" style="159"/>
    <col min="29" max="29" width="9.21875" style="159" customWidth="1"/>
    <col min="30" max="16384" width="9.21875" style="143"/>
  </cols>
  <sheetData>
    <row r="1" spans="1:29" s="159" customFormat="1">
      <c r="A1" s="55"/>
    </row>
    <row r="2" spans="1:29" s="159" customFormat="1" ht="17.399999999999999">
      <c r="A2" s="55"/>
      <c r="B2" s="75" t="str">
        <f>Introduction!B2</f>
        <v>LightCounting Optical Components Market Forecast for China</v>
      </c>
    </row>
    <row r="3" spans="1:29" ht="15">
      <c r="B3" s="201" t="str">
        <f>Introduction!B3</f>
        <v>Sample template for January 2022 report</v>
      </c>
      <c r="C3" s="282"/>
      <c r="D3" s="282"/>
    </row>
    <row r="4" spans="1:29" ht="15.6">
      <c r="B4" s="203" t="s">
        <v>183</v>
      </c>
      <c r="E4" s="159"/>
    </row>
    <row r="6" spans="1:29" s="159" customFormat="1">
      <c r="A6" s="9"/>
      <c r="B6" s="9"/>
      <c r="C6" s="9"/>
      <c r="D6" s="9"/>
      <c r="E6" s="143"/>
      <c r="F6" s="9"/>
      <c r="G6" s="9"/>
      <c r="H6" s="9"/>
      <c r="I6" s="9"/>
      <c r="J6" s="9"/>
      <c r="K6" s="9"/>
      <c r="L6" s="9"/>
      <c r="M6" s="9"/>
      <c r="N6" s="9"/>
      <c r="O6" s="9"/>
      <c r="P6" s="9"/>
      <c r="Q6" s="9"/>
    </row>
    <row r="7" spans="1:29" s="159" customFormat="1" ht="15.6">
      <c r="A7" s="55"/>
      <c r="B7" s="207" t="s">
        <v>0</v>
      </c>
      <c r="C7" s="364" t="s">
        <v>218</v>
      </c>
      <c r="D7" s="364"/>
      <c r="E7" s="143"/>
      <c r="F7" s="15"/>
      <c r="G7" s="15"/>
      <c r="H7" s="15"/>
      <c r="I7" s="15"/>
      <c r="K7" s="534" t="str">
        <f>B7</f>
        <v>Units</v>
      </c>
      <c r="N7" s="535"/>
      <c r="O7" s="536" t="str">
        <f>C7</f>
        <v>AOCs/EOMs - China only</v>
      </c>
      <c r="Q7" s="207" t="s">
        <v>221</v>
      </c>
      <c r="R7" s="143"/>
      <c r="S7" s="321"/>
    </row>
    <row r="8" spans="1:29">
      <c r="A8" s="106"/>
      <c r="B8" s="194" t="s">
        <v>48</v>
      </c>
      <c r="C8" s="194" t="s">
        <v>10</v>
      </c>
      <c r="D8" s="194"/>
      <c r="E8" s="142">
        <v>2016</v>
      </c>
      <c r="F8" s="56">
        <v>2017</v>
      </c>
      <c r="G8" s="142">
        <v>2018</v>
      </c>
      <c r="H8" s="142">
        <v>2019</v>
      </c>
      <c r="I8" s="142">
        <v>2020</v>
      </c>
      <c r="J8" s="142">
        <v>2021</v>
      </c>
      <c r="K8" s="142">
        <v>2022</v>
      </c>
      <c r="L8" s="142">
        <v>2023</v>
      </c>
      <c r="M8" s="142">
        <v>2024</v>
      </c>
      <c r="N8" s="142">
        <v>2025</v>
      </c>
      <c r="O8" s="142">
        <v>2026</v>
      </c>
      <c r="P8" s="159"/>
      <c r="Q8" s="194" t="s">
        <v>48</v>
      </c>
      <c r="R8" s="194" t="s">
        <v>10</v>
      </c>
      <c r="S8" s="142">
        <v>2016</v>
      </c>
      <c r="T8" s="56">
        <v>2017</v>
      </c>
      <c r="U8" s="142">
        <v>2018</v>
      </c>
      <c r="V8" s="142">
        <v>2019</v>
      </c>
      <c r="W8" s="142">
        <v>2020</v>
      </c>
      <c r="X8" s="142">
        <v>2021</v>
      </c>
      <c r="Y8" s="142">
        <v>2022</v>
      </c>
      <c r="Z8" s="142">
        <v>2023</v>
      </c>
      <c r="AA8" s="142">
        <v>2024</v>
      </c>
      <c r="AB8" s="142">
        <v>2025</v>
      </c>
      <c r="AC8" s="142">
        <v>2026</v>
      </c>
    </row>
    <row r="9" spans="1:29" ht="14.55" customHeight="1">
      <c r="A9" s="107"/>
      <c r="B9" s="352" t="s">
        <v>421</v>
      </c>
      <c r="C9" s="365" t="s">
        <v>407</v>
      </c>
      <c r="D9" s="586" t="s">
        <v>599</v>
      </c>
      <c r="E9" s="738">
        <v>11700</v>
      </c>
      <c r="F9" s="738">
        <v>26903.200000000001</v>
      </c>
      <c r="G9" s="738">
        <v>45522.25</v>
      </c>
      <c r="H9" s="738"/>
      <c r="I9" s="738"/>
      <c r="J9" s="738"/>
      <c r="K9" s="738"/>
      <c r="L9" s="738"/>
      <c r="M9" s="738"/>
      <c r="N9" s="738"/>
      <c r="O9" s="738"/>
      <c r="P9" s="159"/>
      <c r="Q9" s="383" t="str">
        <f>B9</f>
        <v>EOM</v>
      </c>
      <c r="R9" s="377" t="str">
        <f>C9</f>
        <v>10G</v>
      </c>
      <c r="S9" s="734">
        <v>0.15</v>
      </c>
      <c r="T9" s="734">
        <f>S9+0.05</f>
        <v>0.2</v>
      </c>
      <c r="U9" s="734">
        <f>T9+0.05</f>
        <v>0.25</v>
      </c>
      <c r="V9" s="734"/>
      <c r="W9" s="734"/>
      <c r="X9" s="734"/>
      <c r="Y9" s="734"/>
      <c r="Z9" s="734"/>
      <c r="AA9" s="734"/>
      <c r="AB9" s="734"/>
      <c r="AC9" s="734"/>
    </row>
    <row r="10" spans="1:29" s="159" customFormat="1" ht="14.55" customHeight="1">
      <c r="A10" s="107"/>
      <c r="B10" s="806" t="s">
        <v>80</v>
      </c>
      <c r="C10" s="552" t="s">
        <v>407</v>
      </c>
      <c r="D10" s="587" t="s">
        <v>599</v>
      </c>
      <c r="E10" s="739">
        <v>661671.20000000007</v>
      </c>
      <c r="F10" s="739">
        <v>1615852.5</v>
      </c>
      <c r="G10" s="739">
        <v>2340993.0500000003</v>
      </c>
      <c r="H10" s="739"/>
      <c r="I10" s="739"/>
      <c r="J10" s="739"/>
      <c r="K10" s="739"/>
      <c r="L10" s="739"/>
      <c r="M10" s="739"/>
      <c r="N10" s="739"/>
      <c r="O10" s="739"/>
      <c r="Q10" s="383" t="s">
        <v>423</v>
      </c>
      <c r="R10" s="551" t="str">
        <f t="shared" ref="R10:R17" si="0">C10</f>
        <v>10G</v>
      </c>
      <c r="S10" s="735">
        <f t="shared" ref="S10:U11" si="1">E10/E94</f>
        <v>0.4</v>
      </c>
      <c r="T10" s="735">
        <f t="shared" si="1"/>
        <v>0.5</v>
      </c>
      <c r="U10" s="735">
        <f t="shared" si="1"/>
        <v>0.55000000000000004</v>
      </c>
      <c r="V10" s="735"/>
      <c r="W10" s="735"/>
      <c r="X10" s="735"/>
      <c r="Y10" s="735"/>
      <c r="Z10" s="735"/>
      <c r="AA10" s="735"/>
      <c r="AB10" s="735"/>
      <c r="AC10" s="735"/>
    </row>
    <row r="11" spans="1:29" s="159" customFormat="1" ht="14.55" customHeight="1">
      <c r="A11" s="107"/>
      <c r="B11" s="807"/>
      <c r="C11" s="552" t="s">
        <v>409</v>
      </c>
      <c r="D11" s="587" t="s">
        <v>600</v>
      </c>
      <c r="E11" s="739">
        <v>4000</v>
      </c>
      <c r="F11" s="739">
        <v>85326</v>
      </c>
      <c r="G11" s="739">
        <v>563970</v>
      </c>
      <c r="H11" s="739"/>
      <c r="I11" s="739"/>
      <c r="J11" s="739"/>
      <c r="K11" s="739"/>
      <c r="L11" s="739"/>
      <c r="M11" s="739"/>
      <c r="N11" s="739"/>
      <c r="O11" s="739"/>
      <c r="Q11" s="383" t="str">
        <f t="shared" ref="Q11:Q17" si="2">Q10</f>
        <v>AOCs</v>
      </c>
      <c r="R11" s="551" t="str">
        <f t="shared" si="0"/>
        <v>25G</v>
      </c>
      <c r="S11" s="735">
        <f t="shared" si="1"/>
        <v>0.4</v>
      </c>
      <c r="T11" s="735">
        <f t="shared" si="1"/>
        <v>0.5</v>
      </c>
      <c r="U11" s="735">
        <f t="shared" si="1"/>
        <v>0.55000000000000004</v>
      </c>
      <c r="V11" s="735"/>
      <c r="W11" s="735"/>
      <c r="X11" s="735"/>
      <c r="Y11" s="735"/>
      <c r="Z11" s="735"/>
      <c r="AA11" s="735"/>
      <c r="AB11" s="735"/>
      <c r="AC11" s="735"/>
    </row>
    <row r="12" spans="1:29" s="159" customFormat="1" ht="14.55" customHeight="1">
      <c r="A12" s="107"/>
      <c r="B12" s="807"/>
      <c r="C12" s="552" t="s">
        <v>426</v>
      </c>
      <c r="D12" s="587" t="s">
        <v>601</v>
      </c>
      <c r="E12" s="739">
        <v>61023.039999999994</v>
      </c>
      <c r="F12" s="739">
        <v>43727.039999999994</v>
      </c>
      <c r="G12" s="739">
        <v>68632.199999999983</v>
      </c>
      <c r="H12" s="739"/>
      <c r="I12" s="739"/>
      <c r="J12" s="739"/>
      <c r="K12" s="739"/>
      <c r="L12" s="739"/>
      <c r="M12" s="739"/>
      <c r="N12" s="739"/>
      <c r="O12" s="739"/>
      <c r="Q12" s="383" t="str">
        <f t="shared" si="2"/>
        <v>AOCs</v>
      </c>
      <c r="R12" s="551" t="str">
        <f t="shared" si="0"/>
        <v>40G</v>
      </c>
      <c r="S12" s="735">
        <f t="shared" ref="S12:U13" si="3">E12/E96</f>
        <v>0.15999999999999998</v>
      </c>
      <c r="T12" s="735">
        <f t="shared" si="3"/>
        <v>0.17999999999999997</v>
      </c>
      <c r="U12" s="735">
        <f t="shared" si="3"/>
        <v>0.19999999999999996</v>
      </c>
      <c r="V12" s="735"/>
      <c r="W12" s="735"/>
      <c r="X12" s="735"/>
      <c r="Y12" s="735"/>
      <c r="Z12" s="735"/>
      <c r="AA12" s="735"/>
      <c r="AB12" s="735"/>
      <c r="AC12" s="735"/>
    </row>
    <row r="13" spans="1:29" s="159" customFormat="1" ht="14.55" customHeight="1">
      <c r="A13" s="107"/>
      <c r="B13" s="807"/>
      <c r="C13" s="552" t="s">
        <v>370</v>
      </c>
      <c r="D13" s="587" t="s">
        <v>602</v>
      </c>
      <c r="E13" s="739">
        <v>22399.999999999996</v>
      </c>
      <c r="F13" s="739">
        <v>36037.619999999995</v>
      </c>
      <c r="G13" s="739">
        <v>54742.199999999983</v>
      </c>
      <c r="H13" s="739"/>
      <c r="I13" s="739"/>
      <c r="J13" s="739"/>
      <c r="K13" s="739"/>
      <c r="L13" s="739"/>
      <c r="M13" s="739"/>
      <c r="N13" s="739"/>
      <c r="O13" s="739"/>
      <c r="Q13" s="383" t="str">
        <f t="shared" si="2"/>
        <v>AOCs</v>
      </c>
      <c r="R13" s="551" t="str">
        <f t="shared" si="0"/>
        <v>100G</v>
      </c>
      <c r="S13" s="735">
        <f t="shared" si="3"/>
        <v>0.15999999999999998</v>
      </c>
      <c r="T13" s="735">
        <f t="shared" si="3"/>
        <v>0.17999999999999997</v>
      </c>
      <c r="U13" s="735">
        <f t="shared" si="3"/>
        <v>0.19999999999999993</v>
      </c>
      <c r="V13" s="735"/>
      <c r="W13" s="735"/>
      <c r="X13" s="735"/>
      <c r="Y13" s="735"/>
      <c r="Z13" s="735"/>
      <c r="AA13" s="735"/>
      <c r="AB13" s="735"/>
      <c r="AC13" s="735"/>
    </row>
    <row r="14" spans="1:29" s="159" customFormat="1" ht="14.55" customHeight="1">
      <c r="A14" s="107"/>
      <c r="B14" s="807"/>
      <c r="C14" s="552" t="s">
        <v>371</v>
      </c>
      <c r="D14" s="587" t="s">
        <v>603</v>
      </c>
      <c r="E14" s="739">
        <v>0</v>
      </c>
      <c r="F14" s="739">
        <v>0</v>
      </c>
      <c r="G14" s="739">
        <v>0</v>
      </c>
      <c r="H14" s="739"/>
      <c r="I14" s="739"/>
      <c r="J14" s="739"/>
      <c r="K14" s="739"/>
      <c r="L14" s="739"/>
      <c r="M14" s="739"/>
      <c r="N14" s="739"/>
      <c r="O14" s="739"/>
      <c r="Q14" s="383" t="str">
        <f t="shared" si="2"/>
        <v>AOCs</v>
      </c>
      <c r="R14" s="578" t="str">
        <f t="shared" si="0"/>
        <v>200G</v>
      </c>
      <c r="S14" s="735"/>
      <c r="T14" s="735"/>
      <c r="U14" s="735"/>
      <c r="V14" s="735"/>
      <c r="W14" s="735"/>
      <c r="X14" s="735"/>
      <c r="Y14" s="735"/>
      <c r="Z14" s="735"/>
      <c r="AA14" s="735"/>
      <c r="AB14" s="735"/>
      <c r="AC14" s="735"/>
    </row>
    <row r="15" spans="1:29" s="159" customFormat="1" ht="14.55" customHeight="1">
      <c r="A15" s="107"/>
      <c r="B15" s="807"/>
      <c r="C15" s="552" t="s">
        <v>604</v>
      </c>
      <c r="D15" s="587" t="s">
        <v>605</v>
      </c>
      <c r="E15" s="739">
        <v>0</v>
      </c>
      <c r="F15" s="739">
        <v>0</v>
      </c>
      <c r="G15" s="739">
        <v>0</v>
      </c>
      <c r="H15" s="739"/>
      <c r="I15" s="739"/>
      <c r="J15" s="739"/>
      <c r="K15" s="739"/>
      <c r="L15" s="739"/>
      <c r="M15" s="739"/>
      <c r="N15" s="739"/>
      <c r="O15" s="739"/>
      <c r="Q15" s="383" t="str">
        <f>Q13</f>
        <v>AOCs</v>
      </c>
      <c r="R15" s="551" t="str">
        <f t="shared" si="0"/>
        <v xml:space="preserve">≥400G </v>
      </c>
      <c r="S15" s="735"/>
      <c r="T15" s="735"/>
      <c r="U15" s="735"/>
      <c r="V15" s="735"/>
      <c r="W15" s="735"/>
      <c r="X15" s="735"/>
      <c r="Y15" s="735"/>
      <c r="Z15" s="735"/>
      <c r="AA15" s="735"/>
      <c r="AB15" s="735"/>
      <c r="AC15" s="735"/>
    </row>
    <row r="16" spans="1:29" s="159" customFormat="1" ht="14.55" customHeight="1">
      <c r="A16" s="107"/>
      <c r="B16" s="807"/>
      <c r="C16" s="552" t="s">
        <v>606</v>
      </c>
      <c r="D16" s="587" t="s">
        <v>607</v>
      </c>
      <c r="E16" s="739">
        <v>49090.297142857104</v>
      </c>
      <c r="F16" s="739">
        <v>47508.659999999683</v>
      </c>
      <c r="G16" s="739">
        <v>36466.199999999721</v>
      </c>
      <c r="H16" s="739"/>
      <c r="I16" s="739"/>
      <c r="J16" s="739"/>
      <c r="K16" s="739"/>
      <c r="L16" s="739"/>
      <c r="M16" s="739"/>
      <c r="N16" s="739"/>
      <c r="O16" s="739"/>
      <c r="Q16" s="383" t="str">
        <f t="shared" si="2"/>
        <v>AOCs</v>
      </c>
      <c r="R16" s="551" t="str">
        <f t="shared" si="0"/>
        <v>All Other</v>
      </c>
      <c r="S16" s="735">
        <f>E16/E100</f>
        <v>0.15999999999999986</v>
      </c>
      <c r="T16" s="735"/>
      <c r="U16" s="735"/>
      <c r="V16" s="735"/>
      <c r="W16" s="735"/>
      <c r="X16" s="735"/>
      <c r="Y16" s="735"/>
      <c r="Z16" s="735"/>
      <c r="AA16" s="735"/>
      <c r="AB16" s="735"/>
      <c r="AC16" s="735"/>
    </row>
    <row r="17" spans="1:29" ht="12.75" customHeight="1">
      <c r="A17" s="107"/>
      <c r="B17" s="808"/>
      <c r="C17" s="553" t="s">
        <v>422</v>
      </c>
      <c r="D17" s="353" t="s">
        <v>19</v>
      </c>
      <c r="E17" s="65">
        <f>SUM(E10:E16)</f>
        <v>798184.53714285721</v>
      </c>
      <c r="F17" s="65">
        <f t="shared" ref="F17:G17" si="4">SUM(F10:F16)</f>
        <v>1828451.8199999998</v>
      </c>
      <c r="G17" s="65">
        <f t="shared" si="4"/>
        <v>3064803.6500000004</v>
      </c>
      <c r="H17" s="65"/>
      <c r="I17" s="65"/>
      <c r="J17" s="65"/>
      <c r="K17" s="65"/>
      <c r="L17" s="65"/>
      <c r="M17" s="65"/>
      <c r="N17" s="65"/>
      <c r="O17" s="65"/>
      <c r="Q17" s="555" t="str">
        <f t="shared" si="2"/>
        <v>AOCs</v>
      </c>
      <c r="R17" s="580" t="str">
        <f t="shared" si="0"/>
        <v>Total AOCs</v>
      </c>
      <c r="S17" s="736">
        <f>E17/E101</f>
        <v>0.32024911982661253</v>
      </c>
      <c r="T17" s="736">
        <f>F17/F101</f>
        <v>0.44494038712415412</v>
      </c>
      <c r="U17" s="736">
        <f>G17/G101</f>
        <v>0.50400046604529491</v>
      </c>
      <c r="V17" s="736"/>
      <c r="W17" s="736"/>
      <c r="X17" s="736"/>
      <c r="Y17" s="736"/>
      <c r="Z17" s="736"/>
      <c r="AA17" s="736"/>
      <c r="AB17" s="736"/>
      <c r="AC17" s="736"/>
    </row>
    <row r="18" spans="1:29" s="159" customFormat="1">
      <c r="A18" s="107"/>
      <c r="B18" s="228" t="s">
        <v>124</v>
      </c>
      <c r="C18" s="353"/>
      <c r="D18" s="353"/>
      <c r="E18" s="126">
        <f t="shared" ref="E18:G18" si="5">SUM(E9:E16)</f>
        <v>809884.53714285721</v>
      </c>
      <c r="F18" s="126">
        <f t="shared" si="5"/>
        <v>1855355.0199999996</v>
      </c>
      <c r="G18" s="126">
        <f t="shared" si="5"/>
        <v>3110325.9000000004</v>
      </c>
      <c r="H18" s="126"/>
      <c r="I18" s="126"/>
      <c r="J18" s="126"/>
      <c r="K18" s="126"/>
      <c r="L18" s="126"/>
      <c r="M18" s="126"/>
      <c r="N18" s="126"/>
      <c r="O18" s="126"/>
    </row>
    <row r="19" spans="1:29">
      <c r="B19" s="55"/>
      <c r="C19" s="15"/>
      <c r="D19" s="15"/>
      <c r="E19" s="8"/>
      <c r="F19" s="8">
        <f t="shared" ref="F19:G19" si="6">IF(E17=0,"",F17/E17-1)</f>
        <v>1.290763269537941</v>
      </c>
      <c r="G19" s="8">
        <f t="shared" si="6"/>
        <v>0.67617413621541345</v>
      </c>
      <c r="H19" s="8"/>
      <c r="I19" s="8"/>
      <c r="J19" s="8"/>
      <c r="K19" s="8"/>
      <c r="L19" s="8"/>
      <c r="M19" s="8"/>
      <c r="N19" s="8"/>
      <c r="O19" s="8"/>
      <c r="P19" s="43"/>
    </row>
    <row r="20" spans="1:29">
      <c r="A20" s="113"/>
      <c r="B20" s="205" t="s">
        <v>47</v>
      </c>
      <c r="C20" s="247" t="str">
        <f>$C$7</f>
        <v>AOCs/EOMs - China only</v>
      </c>
      <c r="D20" s="247"/>
      <c r="E20" s="233"/>
      <c r="F20" s="233"/>
      <c r="G20" s="233"/>
      <c r="H20" s="233"/>
      <c r="I20" s="233"/>
      <c r="K20" s="534" t="str">
        <f>B20</f>
        <v>ASP ($)</v>
      </c>
      <c r="N20" s="535"/>
      <c r="O20" s="536" t="str">
        <f>C20</f>
        <v>AOCs/EOMs - China only</v>
      </c>
      <c r="P20" s="43"/>
    </row>
    <row r="21" spans="1:29">
      <c r="A21" s="106"/>
      <c r="B21" s="195" t="s">
        <v>48</v>
      </c>
      <c r="C21" s="194" t="s">
        <v>10</v>
      </c>
      <c r="D21" s="194"/>
      <c r="E21" s="142">
        <v>2016</v>
      </c>
      <c r="F21" s="56">
        <v>2017</v>
      </c>
      <c r="G21" s="142">
        <v>2018</v>
      </c>
      <c r="H21" s="142">
        <v>2019</v>
      </c>
      <c r="I21" s="142">
        <v>2020</v>
      </c>
      <c r="J21" s="142">
        <v>2021</v>
      </c>
      <c r="K21" s="142">
        <v>2022</v>
      </c>
      <c r="L21" s="142">
        <v>2023</v>
      </c>
      <c r="M21" s="142">
        <v>2024</v>
      </c>
      <c r="N21" s="142">
        <v>2025</v>
      </c>
      <c r="O21" s="142">
        <v>2026</v>
      </c>
    </row>
    <row r="22" spans="1:29" ht="15" customHeight="1">
      <c r="A22" s="105"/>
      <c r="B22" s="352" t="str">
        <f t="shared" ref="B22:D23" si="7">B9</f>
        <v>EOM</v>
      </c>
      <c r="C22" s="365" t="str">
        <f t="shared" si="7"/>
        <v>10G</v>
      </c>
      <c r="D22" s="365" t="str">
        <f t="shared" si="7"/>
        <v>SFP+</v>
      </c>
      <c r="E22" s="740">
        <v>421.25283440693948</v>
      </c>
      <c r="F22" s="740">
        <v>409.78892473757764</v>
      </c>
      <c r="G22" s="740">
        <v>373.9676625166814</v>
      </c>
      <c r="H22" s="740"/>
      <c r="I22" s="740"/>
      <c r="J22" s="740"/>
      <c r="K22" s="740"/>
      <c r="L22" s="740"/>
      <c r="M22" s="740"/>
      <c r="N22" s="740"/>
      <c r="O22" s="740"/>
    </row>
    <row r="23" spans="1:29" ht="14.25" customHeight="1">
      <c r="A23" s="105"/>
      <c r="B23" s="809" t="str">
        <f t="shared" si="7"/>
        <v>Active Optical Cables (AOCs)</v>
      </c>
      <c r="C23" s="391" t="str">
        <f t="shared" si="7"/>
        <v>10G</v>
      </c>
      <c r="D23" s="391" t="str">
        <f t="shared" si="7"/>
        <v>SFP+</v>
      </c>
      <c r="E23" s="508">
        <v>24.310908090186217</v>
      </c>
      <c r="F23" s="508">
        <v>18.729353700291334</v>
      </c>
      <c r="G23" s="508">
        <v>15.719284358832242</v>
      </c>
      <c r="H23" s="508"/>
      <c r="I23" s="508"/>
      <c r="J23" s="508"/>
      <c r="K23" s="508"/>
      <c r="L23" s="508"/>
      <c r="M23" s="508"/>
      <c r="N23" s="508"/>
      <c r="O23" s="508"/>
    </row>
    <row r="24" spans="1:29" s="159" customFormat="1" ht="14.25" customHeight="1">
      <c r="A24" s="105"/>
      <c r="B24" s="809"/>
      <c r="C24" s="391" t="str">
        <f t="shared" ref="C24:D29" si="8">C11</f>
        <v>25G</v>
      </c>
      <c r="D24" s="391" t="str">
        <f t="shared" si="8"/>
        <v>SFP28</v>
      </c>
      <c r="E24" s="508">
        <v>110</v>
      </c>
      <c r="F24" s="508">
        <v>77.02469352835007</v>
      </c>
      <c r="G24" s="508">
        <v>50.723149990247705</v>
      </c>
      <c r="H24" s="508"/>
      <c r="I24" s="508"/>
      <c r="J24" s="508"/>
      <c r="K24" s="508"/>
      <c r="L24" s="508"/>
      <c r="M24" s="508"/>
      <c r="N24" s="508"/>
      <c r="O24" s="508"/>
    </row>
    <row r="25" spans="1:29" s="159" customFormat="1" ht="14.25" customHeight="1">
      <c r="A25" s="105"/>
      <c r="B25" s="809"/>
      <c r="C25" s="391" t="str">
        <f t="shared" si="8"/>
        <v>40G</v>
      </c>
      <c r="D25" s="391" t="str">
        <f t="shared" si="8"/>
        <v>QSFP+</v>
      </c>
      <c r="E25" s="508">
        <v>108.30666895603284</v>
      </c>
      <c r="F25" s="508">
        <v>107.39647961535924</v>
      </c>
      <c r="G25" s="508">
        <v>97.35869191762346</v>
      </c>
      <c r="H25" s="508"/>
      <c r="I25" s="508"/>
      <c r="J25" s="508"/>
      <c r="K25" s="508"/>
      <c r="L25" s="508"/>
      <c r="M25" s="508"/>
      <c r="N25" s="508"/>
      <c r="O25" s="508"/>
    </row>
    <row r="26" spans="1:29" s="159" customFormat="1" ht="14.25" customHeight="1">
      <c r="A26" s="105"/>
      <c r="B26" s="809"/>
      <c r="C26" s="391" t="str">
        <f t="shared" si="8"/>
        <v>100G</v>
      </c>
      <c r="D26" s="391" t="str">
        <f t="shared" si="8"/>
        <v>QSFP28, SFP-DD, SFP112</v>
      </c>
      <c r="E26" s="508">
        <v>480</v>
      </c>
      <c r="F26" s="508">
        <v>273.36357506405801</v>
      </c>
      <c r="G26" s="508">
        <v>164.58906848699985</v>
      </c>
      <c r="H26" s="508"/>
      <c r="I26" s="508"/>
      <c r="J26" s="508"/>
      <c r="K26" s="508"/>
      <c r="L26" s="508"/>
      <c r="M26" s="508"/>
      <c r="N26" s="508"/>
      <c r="O26" s="508"/>
    </row>
    <row r="27" spans="1:29" s="159" customFormat="1" ht="14.25" customHeight="1">
      <c r="A27" s="105"/>
      <c r="B27" s="809"/>
      <c r="C27" s="391" t="str">
        <f t="shared" si="8"/>
        <v>200G</v>
      </c>
      <c r="D27" s="391" t="str">
        <f t="shared" si="8"/>
        <v>QSFP56</v>
      </c>
      <c r="E27" s="508" t="s">
        <v>608</v>
      </c>
      <c r="F27" s="508" t="s">
        <v>608</v>
      </c>
      <c r="G27" s="508" t="s">
        <v>608</v>
      </c>
      <c r="H27" s="508"/>
      <c r="I27" s="508"/>
      <c r="J27" s="508"/>
      <c r="K27" s="508"/>
      <c r="L27" s="508"/>
      <c r="M27" s="508"/>
      <c r="N27" s="508"/>
      <c r="O27" s="508"/>
    </row>
    <row r="28" spans="1:29" s="159" customFormat="1" ht="14.25" customHeight="1">
      <c r="A28" s="105"/>
      <c r="B28" s="809"/>
      <c r="C28" s="391" t="str">
        <f t="shared" si="8"/>
        <v xml:space="preserve">≥400G </v>
      </c>
      <c r="D28" s="391" t="str">
        <f t="shared" si="8"/>
        <v>QSFP-DD, OSFP, QSFP112</v>
      </c>
      <c r="E28" s="508" t="s">
        <v>608</v>
      </c>
      <c r="F28" s="508" t="s">
        <v>608</v>
      </c>
      <c r="G28" s="508" t="s">
        <v>608</v>
      </c>
      <c r="H28" s="508"/>
      <c r="I28" s="508"/>
      <c r="J28" s="508"/>
      <c r="K28" s="508"/>
      <c r="L28" s="508"/>
      <c r="M28" s="508"/>
      <c r="N28" s="508"/>
      <c r="O28" s="508"/>
    </row>
    <row r="29" spans="1:29" s="159" customFormat="1" ht="14.25" customHeight="1">
      <c r="A29" s="105"/>
      <c r="B29" s="809"/>
      <c r="C29" s="391" t="str">
        <f t="shared" si="8"/>
        <v>All Other</v>
      </c>
      <c r="D29" s="391" t="str">
        <f t="shared" si="8"/>
        <v>Mini-SAS HD, CXPx, QSFP, SFP56</v>
      </c>
      <c r="E29" s="508">
        <v>234.35168562574412</v>
      </c>
      <c r="F29" s="508">
        <v>197.65242210656561</v>
      </c>
      <c r="G29" s="508">
        <v>163.38860383876269</v>
      </c>
      <c r="H29" s="508"/>
      <c r="I29" s="508"/>
      <c r="J29" s="508"/>
      <c r="K29" s="508"/>
      <c r="L29" s="508"/>
      <c r="M29" s="508"/>
      <c r="N29" s="508"/>
      <c r="O29" s="508"/>
    </row>
    <row r="30" spans="1:29" s="159" customFormat="1" ht="13.5" customHeight="1">
      <c r="A30" s="105"/>
      <c r="B30" s="809"/>
      <c r="C30" s="391" t="s">
        <v>445</v>
      </c>
      <c r="D30" s="391"/>
      <c r="E30" s="508">
        <f>E42*10^6/E17</f>
        <v>56.868332687666602</v>
      </c>
      <c r="F30" s="508">
        <f t="shared" ref="F30:G30" si="9">F42*10^6/F17</f>
        <v>33.237838621330063</v>
      </c>
      <c r="G30" s="508">
        <f t="shared" si="9"/>
        <v>28.404801971787911</v>
      </c>
      <c r="H30" s="508"/>
      <c r="I30" s="508"/>
      <c r="J30" s="508"/>
      <c r="K30" s="508"/>
      <c r="L30" s="508"/>
      <c r="M30" s="508"/>
      <c r="N30" s="508"/>
      <c r="O30" s="508"/>
      <c r="P30" s="450"/>
    </row>
    <row r="31" spans="1:29">
      <c r="B31" s="15"/>
      <c r="C31" s="70"/>
      <c r="D31" s="70"/>
      <c r="E31" s="15"/>
      <c r="F31" s="15"/>
      <c r="G31" s="15"/>
      <c r="H31" s="15"/>
      <c r="I31" s="15"/>
      <c r="L31" s="15"/>
      <c r="M31" s="15"/>
      <c r="N31" s="15"/>
      <c r="O31" s="15"/>
      <c r="Q31" s="159"/>
      <c r="R31" s="159"/>
      <c r="S31" s="159"/>
      <c r="T31" s="159"/>
      <c r="U31" s="159"/>
      <c r="V31" s="159"/>
      <c r="W31" s="159"/>
      <c r="X31" s="159"/>
      <c r="Y31" s="159"/>
      <c r="Z31" s="159"/>
      <c r="AA31" s="159"/>
    </row>
    <row r="32" spans="1:29" ht="12" customHeight="1">
      <c r="A32" s="114"/>
      <c r="B32" s="205" t="s">
        <v>1</v>
      </c>
      <c r="C32" s="247" t="str">
        <f>$C$7</f>
        <v>AOCs/EOMs - China only</v>
      </c>
      <c r="D32" s="247"/>
      <c r="E32" s="159"/>
      <c r="F32" s="159"/>
      <c r="G32" s="159"/>
      <c r="K32" s="534" t="str">
        <f>B32</f>
        <v>Sales ($M)</v>
      </c>
      <c r="N32" s="535"/>
      <c r="O32" s="536" t="str">
        <f>C32</f>
        <v>AOCs/EOMs - China only</v>
      </c>
      <c r="Q32" s="159"/>
      <c r="R32" s="159"/>
      <c r="S32" s="159"/>
      <c r="T32" s="159"/>
      <c r="U32" s="159"/>
      <c r="V32" s="159"/>
      <c r="W32" s="159"/>
      <c r="X32" s="159"/>
      <c r="Y32" s="159"/>
      <c r="Z32" s="159"/>
      <c r="AA32" s="159"/>
    </row>
    <row r="33" spans="1:27">
      <c r="A33" s="106"/>
      <c r="B33" s="195" t="s">
        <v>48</v>
      </c>
      <c r="C33" s="194" t="s">
        <v>10</v>
      </c>
      <c r="D33" s="194"/>
      <c r="E33" s="142">
        <v>2016</v>
      </c>
      <c r="F33" s="56">
        <v>2017</v>
      </c>
      <c r="G33" s="142">
        <v>2018</v>
      </c>
      <c r="H33" s="142">
        <v>2019</v>
      </c>
      <c r="I33" s="142">
        <v>2020</v>
      </c>
      <c r="J33" s="142">
        <v>2021</v>
      </c>
      <c r="K33" s="142">
        <v>2022</v>
      </c>
      <c r="L33" s="142">
        <v>2023</v>
      </c>
      <c r="M33" s="142">
        <v>2024</v>
      </c>
      <c r="N33" s="142">
        <v>2025</v>
      </c>
      <c r="O33" s="142">
        <v>2026</v>
      </c>
      <c r="Q33" s="159"/>
      <c r="R33" s="159"/>
      <c r="S33" s="159"/>
      <c r="T33" s="159"/>
      <c r="U33" s="159"/>
      <c r="V33" s="159"/>
      <c r="W33" s="159"/>
      <c r="X33" s="159"/>
      <c r="Y33" s="159"/>
      <c r="Z33" s="159"/>
      <c r="AA33" s="159"/>
    </row>
    <row r="34" spans="1:27" ht="16.05" customHeight="1">
      <c r="A34" s="105"/>
      <c r="B34" s="352" t="str">
        <f t="shared" ref="B34:D35" si="10">B22</f>
        <v>EOM</v>
      </c>
      <c r="C34" s="365" t="str">
        <f t="shared" si="10"/>
        <v>10G</v>
      </c>
      <c r="D34" s="365" t="str">
        <f t="shared" si="10"/>
        <v>SFP+</v>
      </c>
      <c r="E34" s="278">
        <f t="shared" ref="E34:G34" si="11">E22*E9/10^6</f>
        <v>4.9286581625611925</v>
      </c>
      <c r="F34" s="278">
        <f t="shared" si="11"/>
        <v>11.024633399999999</v>
      </c>
      <c r="G34" s="278">
        <f t="shared" si="11"/>
        <v>17.023849425000002</v>
      </c>
      <c r="H34" s="278"/>
      <c r="I34" s="278"/>
      <c r="J34" s="278"/>
      <c r="K34" s="278"/>
      <c r="L34" s="278"/>
      <c r="M34" s="278"/>
      <c r="N34" s="278"/>
      <c r="O34" s="278"/>
      <c r="Q34" s="159"/>
      <c r="R34" s="159"/>
      <c r="S34" s="159"/>
      <c r="T34" s="159"/>
      <c r="U34" s="159"/>
      <c r="V34" s="159"/>
      <c r="W34" s="159"/>
      <c r="X34" s="159"/>
      <c r="Y34" s="159"/>
      <c r="Z34" s="159"/>
      <c r="AA34" s="159"/>
    </row>
    <row r="35" spans="1:27" ht="12.75" customHeight="1">
      <c r="A35" s="105"/>
      <c r="B35" s="810" t="str">
        <f t="shared" si="10"/>
        <v>Active Optical Cables (AOCs)</v>
      </c>
      <c r="C35" s="391" t="str">
        <f t="shared" si="10"/>
        <v>10G</v>
      </c>
      <c r="D35" s="391" t="str">
        <f t="shared" si="10"/>
        <v>SFP+</v>
      </c>
      <c r="E35" s="740">
        <f t="shared" ref="E35:G35" si="12">E23*E10/10^6</f>
        <v>16.085827729123224</v>
      </c>
      <c r="F35" s="740">
        <f t="shared" si="12"/>
        <v>30.263873000000004</v>
      </c>
      <c r="G35" s="740">
        <f t="shared" si="12"/>
        <v>36.79873543499999</v>
      </c>
      <c r="H35" s="740"/>
      <c r="I35" s="740"/>
      <c r="J35" s="740"/>
      <c r="K35" s="740"/>
      <c r="L35" s="740"/>
      <c r="M35" s="740"/>
      <c r="N35" s="740"/>
      <c r="O35" s="740"/>
      <c r="Q35" s="159"/>
      <c r="R35" s="159"/>
      <c r="S35" s="159"/>
      <c r="T35" s="159"/>
      <c r="U35" s="159"/>
      <c r="V35" s="159"/>
      <c r="W35" s="159"/>
      <c r="X35" s="159"/>
      <c r="Y35" s="159"/>
      <c r="Z35" s="159"/>
      <c r="AA35" s="159"/>
    </row>
    <row r="36" spans="1:27" s="159" customFormat="1" ht="12.75" customHeight="1">
      <c r="A36" s="105"/>
      <c r="B36" s="810"/>
      <c r="C36" s="391" t="str">
        <f t="shared" ref="C36:D41" si="13">C24</f>
        <v>25G</v>
      </c>
      <c r="D36" s="391" t="str">
        <f t="shared" si="13"/>
        <v>SFP28</v>
      </c>
      <c r="E36" s="740">
        <f t="shared" ref="E36:G36" si="14">E24*E11/10^6</f>
        <v>0.44</v>
      </c>
      <c r="F36" s="740">
        <f t="shared" si="14"/>
        <v>6.5722089999999982</v>
      </c>
      <c r="G36" s="740">
        <f t="shared" si="14"/>
        <v>28.6063349</v>
      </c>
      <c r="H36" s="740"/>
      <c r="I36" s="740"/>
      <c r="J36" s="740"/>
      <c r="K36" s="740"/>
      <c r="L36" s="740"/>
      <c r="M36" s="740"/>
      <c r="N36" s="740"/>
      <c r="O36" s="740"/>
    </row>
    <row r="37" spans="1:27" s="159" customFormat="1" ht="12.75" customHeight="1">
      <c r="A37" s="105"/>
      <c r="B37" s="810"/>
      <c r="C37" s="391" t="str">
        <f t="shared" si="13"/>
        <v>40G</v>
      </c>
      <c r="D37" s="391" t="str">
        <f t="shared" si="13"/>
        <v>QSFP+</v>
      </c>
      <c r="E37" s="740">
        <f t="shared" ref="E37:G37" si="15">E25*E12/10^6</f>
        <v>6.6092021919707493</v>
      </c>
      <c r="F37" s="740">
        <f t="shared" si="15"/>
        <v>4.6961301599999974</v>
      </c>
      <c r="G37" s="740">
        <f t="shared" si="15"/>
        <v>6.6819412154287159</v>
      </c>
      <c r="H37" s="740"/>
      <c r="I37" s="740"/>
      <c r="J37" s="740"/>
      <c r="K37" s="740"/>
      <c r="L37" s="740"/>
      <c r="M37" s="740"/>
      <c r="N37" s="740"/>
      <c r="O37" s="740"/>
    </row>
    <row r="38" spans="1:27" s="159" customFormat="1" ht="12.75" customHeight="1">
      <c r="A38" s="105"/>
      <c r="B38" s="810"/>
      <c r="C38" s="391" t="str">
        <f t="shared" si="13"/>
        <v>100G</v>
      </c>
      <c r="D38" s="391" t="str">
        <f t="shared" si="13"/>
        <v>QSFP28, SFP-DD, SFP112</v>
      </c>
      <c r="E38" s="740">
        <f t="shared" ref="E38:G38" si="16">E26*E13/10^6</f>
        <v>10.751999999999999</v>
      </c>
      <c r="F38" s="740">
        <f t="shared" si="16"/>
        <v>9.8513726399999975</v>
      </c>
      <c r="G38" s="740">
        <f t="shared" si="16"/>
        <v>9.009967704929041</v>
      </c>
      <c r="H38" s="740"/>
      <c r="I38" s="740"/>
      <c r="J38" s="740"/>
      <c r="K38" s="740"/>
      <c r="L38" s="740"/>
      <c r="M38" s="740"/>
      <c r="N38" s="740"/>
      <c r="O38" s="740"/>
    </row>
    <row r="39" spans="1:27" s="159" customFormat="1" ht="12.75" customHeight="1">
      <c r="A39" s="105"/>
      <c r="B39" s="810"/>
      <c r="C39" s="391" t="str">
        <f t="shared" si="13"/>
        <v>200G</v>
      </c>
      <c r="D39" s="391" t="str">
        <f t="shared" si="13"/>
        <v>QSFP56</v>
      </c>
      <c r="E39" s="740"/>
      <c r="F39" s="740"/>
      <c r="G39" s="740"/>
      <c r="H39" s="740"/>
      <c r="I39" s="740"/>
      <c r="J39" s="740"/>
      <c r="K39" s="740"/>
      <c r="L39" s="740"/>
      <c r="M39" s="740"/>
      <c r="N39" s="740"/>
      <c r="O39" s="740"/>
    </row>
    <row r="40" spans="1:27" s="159" customFormat="1" ht="12.75" customHeight="1">
      <c r="A40" s="105"/>
      <c r="B40" s="810"/>
      <c r="C40" s="391" t="str">
        <f t="shared" si="13"/>
        <v xml:space="preserve">≥400G </v>
      </c>
      <c r="D40" s="391" t="str">
        <f t="shared" si="13"/>
        <v>QSFP-DD, OSFP, QSFP112</v>
      </c>
      <c r="E40" s="740"/>
      <c r="F40" s="740"/>
      <c r="G40" s="740"/>
      <c r="H40" s="740"/>
      <c r="I40" s="740"/>
      <c r="J40" s="740"/>
      <c r="K40" s="740"/>
      <c r="L40" s="740"/>
      <c r="M40" s="740"/>
      <c r="N40" s="740"/>
      <c r="O40" s="740"/>
    </row>
    <row r="41" spans="1:27" s="159" customFormat="1" ht="12.75" customHeight="1">
      <c r="A41" s="105"/>
      <c r="B41" s="810"/>
      <c r="C41" s="391" t="str">
        <f t="shared" si="13"/>
        <v>All Other</v>
      </c>
      <c r="D41" s="391" t="str">
        <f t="shared" si="13"/>
        <v>Mini-SAS HD, CXPx, QSFP, SFP56</v>
      </c>
      <c r="E41" s="740">
        <f>E29*E16/10^6</f>
        <v>11.504393883297212</v>
      </c>
      <c r="F41" s="740">
        <f>F29*F16/10^6</f>
        <v>9.390201720037247</v>
      </c>
      <c r="G41" s="740">
        <f>G29*G16/10^6</f>
        <v>5.9581615053050427</v>
      </c>
      <c r="H41" s="740"/>
      <c r="I41" s="740"/>
      <c r="J41" s="740"/>
      <c r="K41" s="740"/>
      <c r="L41" s="740"/>
      <c r="M41" s="740"/>
      <c r="N41" s="740"/>
      <c r="O41" s="740"/>
    </row>
    <row r="42" spans="1:27" s="159" customFormat="1" ht="12.75" customHeight="1">
      <c r="A42" s="105"/>
      <c r="B42" s="810"/>
      <c r="C42" s="391" t="str">
        <f>C17</f>
        <v>Total AOCs</v>
      </c>
      <c r="D42" s="391" t="str">
        <f>D17</f>
        <v>All</v>
      </c>
      <c r="E42" s="286">
        <f t="shared" ref="E42:G42" si="17">SUM(E35:E41)</f>
        <v>45.391423804391181</v>
      </c>
      <c r="F42" s="286">
        <f t="shared" si="17"/>
        <v>60.773786520037241</v>
      </c>
      <c r="G42" s="286">
        <f t="shared" si="17"/>
        <v>87.055140760662795</v>
      </c>
      <c r="H42" s="286"/>
      <c r="I42" s="286"/>
      <c r="J42" s="286"/>
      <c r="K42" s="286"/>
      <c r="L42" s="286"/>
      <c r="M42" s="286"/>
      <c r="N42" s="286"/>
      <c r="O42" s="286"/>
    </row>
    <row r="43" spans="1:27">
      <c r="B43" s="228" t="s">
        <v>124</v>
      </c>
      <c r="C43" s="224"/>
      <c r="D43" s="353"/>
      <c r="E43" s="741">
        <f t="shared" ref="E43:G43" si="18">E42+E34</f>
        <v>50.320081966952372</v>
      </c>
      <c r="F43" s="741">
        <f t="shared" si="18"/>
        <v>71.798419920037247</v>
      </c>
      <c r="G43" s="741">
        <f t="shared" si="18"/>
        <v>104.0789901856628</v>
      </c>
      <c r="H43" s="741"/>
      <c r="I43" s="741"/>
      <c r="J43" s="741"/>
      <c r="K43" s="741"/>
      <c r="L43" s="741"/>
      <c r="M43" s="741"/>
      <c r="N43" s="741"/>
      <c r="O43" s="741"/>
      <c r="Q43" s="159"/>
      <c r="R43" s="159"/>
      <c r="S43" s="159"/>
      <c r="T43" s="159"/>
      <c r="U43" s="159"/>
      <c r="V43" s="159"/>
      <c r="W43" s="159"/>
      <c r="X43" s="159"/>
      <c r="Y43" s="159"/>
      <c r="Z43" s="159"/>
      <c r="AA43" s="159"/>
    </row>
    <row r="44" spans="1:27">
      <c r="B44" s="112"/>
      <c r="C44" s="70"/>
      <c r="D44" s="70"/>
      <c r="E44" s="8"/>
      <c r="F44" s="8">
        <f t="shared" ref="F44:G44" si="19">IF(E43=0,"",F43/E43-1)</f>
        <v>0.42683431968951746</v>
      </c>
      <c r="G44" s="8">
        <f t="shared" si="19"/>
        <v>0.44960000932578748</v>
      </c>
      <c r="H44" s="8"/>
      <c r="I44" s="8"/>
      <c r="J44" s="8"/>
      <c r="K44" s="8"/>
      <c r="L44" s="29"/>
      <c r="M44" s="29"/>
      <c r="N44" s="29"/>
      <c r="O44" s="29"/>
      <c r="Q44" s="159"/>
      <c r="R44" s="159"/>
      <c r="S44" s="159"/>
      <c r="T44" s="159"/>
      <c r="U44" s="159"/>
      <c r="V44" s="159"/>
      <c r="W44" s="159"/>
      <c r="X44" s="159"/>
      <c r="Y44" s="159"/>
      <c r="Z44" s="159"/>
      <c r="AA44" s="159"/>
    </row>
    <row r="45" spans="1:27">
      <c r="E45" s="159"/>
      <c r="F45" s="159"/>
      <c r="G45" s="159"/>
      <c r="K45" s="159"/>
      <c r="Q45" s="159"/>
      <c r="R45" s="159"/>
      <c r="S45" s="159"/>
      <c r="T45" s="159"/>
      <c r="U45" s="159"/>
      <c r="V45" s="159"/>
      <c r="W45" s="159"/>
      <c r="X45" s="159"/>
      <c r="Y45" s="159"/>
      <c r="Z45" s="159"/>
      <c r="AA45" s="159"/>
    </row>
    <row r="46" spans="1:27">
      <c r="B46" s="362"/>
      <c r="C46" s="362"/>
      <c r="D46" s="362"/>
      <c r="E46" s="362"/>
      <c r="F46" s="362"/>
      <c r="G46" s="362"/>
      <c r="H46" s="362"/>
      <c r="I46" s="362"/>
      <c r="J46" s="362"/>
      <c r="K46" s="362"/>
      <c r="L46" s="362"/>
      <c r="M46" s="362"/>
      <c r="N46" s="362"/>
      <c r="O46" s="362"/>
      <c r="Q46" s="159"/>
      <c r="R46" s="159"/>
      <c r="S46" s="159"/>
      <c r="T46" s="159"/>
      <c r="U46" s="159"/>
      <c r="V46" s="159"/>
      <c r="W46" s="159"/>
      <c r="X46" s="159"/>
      <c r="Y46" s="159"/>
      <c r="Z46" s="159"/>
      <c r="AA46" s="159"/>
    </row>
    <row r="47" spans="1:27">
      <c r="B47"/>
      <c r="C47"/>
      <c r="E47"/>
      <c r="F47"/>
      <c r="G47"/>
      <c r="H47"/>
      <c r="I47"/>
      <c r="J47"/>
      <c r="K47"/>
      <c r="L47"/>
      <c r="Q47" s="159"/>
      <c r="R47" s="159"/>
      <c r="S47" s="159"/>
      <c r="T47" s="159"/>
      <c r="U47" s="159"/>
      <c r="V47" s="159"/>
      <c r="W47" s="159"/>
      <c r="X47" s="159"/>
      <c r="Y47" s="159"/>
      <c r="Z47" s="159"/>
      <c r="AA47" s="159"/>
    </row>
    <row r="48" spans="1:27">
      <c r="B48"/>
      <c r="C48"/>
      <c r="E48"/>
      <c r="F48"/>
      <c r="G48"/>
      <c r="H48"/>
      <c r="I48"/>
      <c r="J48"/>
      <c r="K48"/>
      <c r="L48"/>
      <c r="Q48" s="159"/>
      <c r="R48" s="159"/>
      <c r="S48" s="159"/>
      <c r="T48" s="159"/>
      <c r="U48" s="159"/>
      <c r="V48" s="159"/>
      <c r="W48" s="159"/>
      <c r="X48" s="159"/>
      <c r="Y48" s="159"/>
      <c r="Z48" s="159"/>
      <c r="AA48" s="159"/>
    </row>
    <row r="49" spans="1:16" s="159" customFormat="1">
      <c r="A49" s="55"/>
      <c r="B49" s="207" t="s">
        <v>0</v>
      </c>
      <c r="C49" s="364" t="s">
        <v>219</v>
      </c>
      <c r="D49" s="364"/>
      <c r="F49" s="15"/>
      <c r="G49" s="15"/>
      <c r="H49" s="15"/>
      <c r="I49" s="15"/>
      <c r="K49" s="534" t="str">
        <f>B49</f>
        <v>Units</v>
      </c>
      <c r="N49" s="535"/>
      <c r="O49" s="536" t="str">
        <f>C49</f>
        <v>AOCs/EOMs - Rest of World</v>
      </c>
    </row>
    <row r="50" spans="1:16" s="159" customFormat="1">
      <c r="A50" s="106"/>
      <c r="B50" s="194" t="s">
        <v>48</v>
      </c>
      <c r="C50" s="194" t="s">
        <v>10</v>
      </c>
      <c r="D50" s="194"/>
      <c r="E50" s="142">
        <v>2016</v>
      </c>
      <c r="F50" s="56">
        <v>2017</v>
      </c>
      <c r="G50" s="142">
        <v>2018</v>
      </c>
      <c r="H50" s="142">
        <v>2019</v>
      </c>
      <c r="I50" s="142">
        <v>2020</v>
      </c>
      <c r="J50" s="142">
        <v>2021</v>
      </c>
      <c r="K50" s="142">
        <v>2022</v>
      </c>
      <c r="L50" s="142">
        <v>2023</v>
      </c>
      <c r="M50" s="142">
        <v>2024</v>
      </c>
      <c r="N50" s="142">
        <v>2025</v>
      </c>
      <c r="O50" s="142">
        <v>2026</v>
      </c>
    </row>
    <row r="51" spans="1:16" s="159" customFormat="1" ht="14.55" customHeight="1">
      <c r="A51" s="107"/>
      <c r="B51" s="554" t="str">
        <f t="shared" ref="B51:D52" si="20">B9</f>
        <v>EOM</v>
      </c>
      <c r="C51" s="365" t="str">
        <f t="shared" si="20"/>
        <v>10G</v>
      </c>
      <c r="D51" s="365" t="str">
        <f t="shared" si="20"/>
        <v>SFP+</v>
      </c>
      <c r="E51" s="556">
        <f t="shared" ref="E51:G51" si="21">E93-E9</f>
        <v>66300</v>
      </c>
      <c r="F51" s="556">
        <f t="shared" si="21"/>
        <v>107612.8</v>
      </c>
      <c r="G51" s="556">
        <f t="shared" si="21"/>
        <v>136566.75</v>
      </c>
      <c r="H51" s="556"/>
      <c r="I51" s="556"/>
      <c r="J51" s="556"/>
      <c r="K51" s="556"/>
      <c r="L51" s="556"/>
      <c r="M51" s="556"/>
      <c r="N51" s="556"/>
      <c r="O51" s="556"/>
    </row>
    <row r="52" spans="1:16" s="159" customFormat="1" ht="14.55" customHeight="1">
      <c r="A52" s="107"/>
      <c r="B52" s="806" t="str">
        <f t="shared" si="20"/>
        <v>Active Optical Cables (AOCs)</v>
      </c>
      <c r="C52" s="552" t="str">
        <f t="shared" si="20"/>
        <v>10G</v>
      </c>
      <c r="D52" s="365" t="str">
        <f t="shared" si="20"/>
        <v>SFP+</v>
      </c>
      <c r="E52" s="556">
        <f t="shared" ref="E52:G52" si="22">E94-E10</f>
        <v>992506.79999999993</v>
      </c>
      <c r="F52" s="556">
        <f t="shared" si="22"/>
        <v>1615852.5</v>
      </c>
      <c r="G52" s="556">
        <f t="shared" si="22"/>
        <v>1915357.9499999997</v>
      </c>
      <c r="H52" s="556"/>
      <c r="I52" s="556"/>
      <c r="J52" s="556"/>
      <c r="K52" s="556"/>
      <c r="L52" s="556"/>
      <c r="M52" s="556"/>
      <c r="N52" s="556"/>
      <c r="O52" s="556"/>
    </row>
    <row r="53" spans="1:16" s="159" customFormat="1" ht="14.55" customHeight="1">
      <c r="A53" s="107"/>
      <c r="B53" s="807"/>
      <c r="C53" s="552" t="str">
        <f t="shared" ref="C53:D60" si="23">C11</f>
        <v>25G</v>
      </c>
      <c r="D53" s="365" t="str">
        <f t="shared" si="23"/>
        <v>SFP28</v>
      </c>
      <c r="E53" s="556">
        <f t="shared" ref="E53:G53" si="24">E95-E11</f>
        <v>6000</v>
      </c>
      <c r="F53" s="556">
        <f t="shared" si="24"/>
        <v>85326</v>
      </c>
      <c r="G53" s="556">
        <f t="shared" si="24"/>
        <v>461430</v>
      </c>
      <c r="H53" s="556"/>
      <c r="I53" s="556"/>
      <c r="J53" s="556"/>
      <c r="K53" s="556"/>
      <c r="L53" s="556"/>
      <c r="M53" s="556"/>
      <c r="N53" s="556"/>
      <c r="O53" s="556"/>
    </row>
    <row r="54" spans="1:16" s="159" customFormat="1" ht="14.55" customHeight="1">
      <c r="A54" s="107"/>
      <c r="B54" s="807"/>
      <c r="C54" s="552" t="str">
        <f t="shared" si="23"/>
        <v>40G</v>
      </c>
      <c r="D54" s="365" t="str">
        <f t="shared" si="23"/>
        <v>QSFP+</v>
      </c>
      <c r="E54" s="556">
        <f t="shared" ref="E54:G54" si="25">E96-E12</f>
        <v>320370.96000000002</v>
      </c>
      <c r="F54" s="556">
        <f t="shared" si="25"/>
        <v>199200.96000000002</v>
      </c>
      <c r="G54" s="556">
        <f t="shared" si="25"/>
        <v>274528.80000000005</v>
      </c>
      <c r="H54" s="556"/>
      <c r="I54" s="556"/>
      <c r="J54" s="556"/>
      <c r="K54" s="556"/>
      <c r="L54" s="556"/>
      <c r="M54" s="556"/>
      <c r="N54" s="556"/>
      <c r="O54" s="556"/>
    </row>
    <row r="55" spans="1:16" s="159" customFormat="1" ht="14.55" customHeight="1">
      <c r="A55" s="107"/>
      <c r="B55" s="807"/>
      <c r="C55" s="552" t="str">
        <f t="shared" si="23"/>
        <v>100G</v>
      </c>
      <c r="D55" s="586" t="str">
        <f t="shared" si="23"/>
        <v>QSFP28, SFP-DD, SFP112</v>
      </c>
      <c r="E55" s="556">
        <f t="shared" ref="E55:G55" si="26">E97-E13</f>
        <v>117600</v>
      </c>
      <c r="F55" s="556">
        <f t="shared" si="26"/>
        <v>164171.38</v>
      </c>
      <c r="G55" s="556">
        <f t="shared" si="26"/>
        <v>218968.80000000002</v>
      </c>
      <c r="H55" s="556"/>
      <c r="I55" s="556"/>
      <c r="J55" s="556"/>
      <c r="K55" s="556"/>
      <c r="L55" s="556"/>
      <c r="M55" s="556"/>
      <c r="N55" s="556"/>
      <c r="O55" s="556"/>
    </row>
    <row r="56" spans="1:16" s="159" customFormat="1" ht="14.55" customHeight="1">
      <c r="A56" s="107"/>
      <c r="B56" s="807"/>
      <c r="C56" s="552" t="str">
        <f t="shared" si="23"/>
        <v>200G</v>
      </c>
      <c r="D56" s="586" t="str">
        <f t="shared" si="23"/>
        <v>QSFP56</v>
      </c>
      <c r="E56" s="556">
        <f t="shared" ref="E56:G56" si="27">E98-E14</f>
        <v>0</v>
      </c>
      <c r="F56" s="556">
        <f t="shared" si="27"/>
        <v>0</v>
      </c>
      <c r="G56" s="556">
        <f t="shared" si="27"/>
        <v>0</v>
      </c>
      <c r="H56" s="556"/>
      <c r="I56" s="556"/>
      <c r="J56" s="556"/>
      <c r="K56" s="556"/>
      <c r="L56" s="556"/>
      <c r="M56" s="556"/>
      <c r="N56" s="556"/>
      <c r="O56" s="556"/>
    </row>
    <row r="57" spans="1:16" s="159" customFormat="1" ht="14.55" customHeight="1">
      <c r="A57" s="107"/>
      <c r="B57" s="807"/>
      <c r="C57" s="552" t="str">
        <f t="shared" si="23"/>
        <v xml:space="preserve">≥400G </v>
      </c>
      <c r="D57" s="586" t="str">
        <f t="shared" si="23"/>
        <v>QSFP-DD, OSFP, QSFP112</v>
      </c>
      <c r="E57" s="556">
        <f t="shared" ref="E57:G57" si="28">E99-E15</f>
        <v>0</v>
      </c>
      <c r="F57" s="556">
        <f t="shared" si="28"/>
        <v>0</v>
      </c>
      <c r="G57" s="556">
        <f t="shared" si="28"/>
        <v>0</v>
      </c>
      <c r="H57" s="556"/>
      <c r="I57" s="556"/>
      <c r="J57" s="556"/>
      <c r="K57" s="556"/>
      <c r="L57" s="556"/>
      <c r="M57" s="556"/>
      <c r="N57" s="556"/>
      <c r="O57" s="556"/>
    </row>
    <row r="58" spans="1:16" s="159" customFormat="1" ht="14.55" customHeight="1">
      <c r="A58" s="107"/>
      <c r="B58" s="807"/>
      <c r="C58" s="552" t="str">
        <f t="shared" si="23"/>
        <v>All Other</v>
      </c>
      <c r="D58" s="586" t="str">
        <f t="shared" si="23"/>
        <v>Mini-SAS HD, CXPx, QSFP, SFP56</v>
      </c>
      <c r="E58" s="556">
        <f t="shared" ref="E58:G58" si="29">E100-E16</f>
        <v>257724.06000000006</v>
      </c>
      <c r="F58" s="556">
        <f t="shared" si="29"/>
        <v>216428.34000000032</v>
      </c>
      <c r="G58" s="556">
        <f t="shared" si="29"/>
        <v>145864.80000000028</v>
      </c>
      <c r="H58" s="556"/>
      <c r="I58" s="556"/>
      <c r="J58" s="556"/>
      <c r="K58" s="556"/>
      <c r="L58" s="556"/>
      <c r="M58" s="556"/>
      <c r="N58" s="556"/>
      <c r="O58" s="556"/>
    </row>
    <row r="59" spans="1:16" s="159" customFormat="1" ht="12.75" customHeight="1">
      <c r="A59" s="107"/>
      <c r="B59" s="808"/>
      <c r="C59" s="553" t="str">
        <f t="shared" si="23"/>
        <v>Total AOCs</v>
      </c>
      <c r="D59" s="353" t="str">
        <f t="shared" si="23"/>
        <v>All</v>
      </c>
      <c r="E59" s="557">
        <f t="shared" ref="E59:G59" si="30">SUM(E52:E58)</f>
        <v>1694201.82</v>
      </c>
      <c r="F59" s="557">
        <f t="shared" si="30"/>
        <v>2280979.1800000002</v>
      </c>
      <c r="G59" s="557">
        <f t="shared" si="30"/>
        <v>3016150.35</v>
      </c>
      <c r="H59" s="557"/>
      <c r="I59" s="557"/>
      <c r="J59" s="557"/>
      <c r="K59" s="557"/>
      <c r="L59" s="557"/>
      <c r="M59" s="557"/>
      <c r="N59" s="557"/>
      <c r="O59" s="557"/>
    </row>
    <row r="60" spans="1:16" s="159" customFormat="1">
      <c r="A60" s="107"/>
      <c r="B60" s="228" t="str">
        <f>B18</f>
        <v>Optical Interconnects segment total</v>
      </c>
      <c r="C60" s="353">
        <f t="shared" si="23"/>
        <v>0</v>
      </c>
      <c r="D60" s="353">
        <f t="shared" si="23"/>
        <v>0</v>
      </c>
      <c r="E60" s="558">
        <f t="shared" ref="E60:G60" si="31">SUM(E51:E58)</f>
        <v>1760501.8199999998</v>
      </c>
      <c r="F60" s="558">
        <f t="shared" si="31"/>
        <v>2388591.9800000004</v>
      </c>
      <c r="G60" s="558">
        <f t="shared" si="31"/>
        <v>3152717.1</v>
      </c>
      <c r="H60" s="558"/>
      <c r="I60" s="558"/>
      <c r="J60" s="558"/>
      <c r="K60" s="558"/>
      <c r="L60" s="558"/>
      <c r="M60" s="558"/>
      <c r="N60" s="558"/>
      <c r="O60" s="558"/>
    </row>
    <row r="61" spans="1:16" s="159" customFormat="1">
      <c r="A61" s="55"/>
      <c r="B61" s="55"/>
      <c r="C61" s="15"/>
      <c r="D61" s="15"/>
      <c r="E61" s="8"/>
      <c r="F61" s="8">
        <f t="shared" ref="F61" si="32">IF(E59=0,"",F59/E59-1)</f>
        <v>0.34634442784390362</v>
      </c>
      <c r="G61" s="8">
        <f t="shared" ref="G61" si="33">IF(F59=0,"",G59/F59-1)</f>
        <v>0.3223050768924598</v>
      </c>
      <c r="H61" s="8"/>
      <c r="I61" s="8"/>
      <c r="J61" s="8"/>
      <c r="K61" s="8"/>
      <c r="L61" s="8"/>
      <c r="M61" s="8"/>
      <c r="N61" s="8"/>
      <c r="O61" s="8"/>
      <c r="P61" s="43"/>
    </row>
    <row r="62" spans="1:16" s="159" customFormat="1">
      <c r="A62" s="113"/>
      <c r="B62" s="205" t="s">
        <v>47</v>
      </c>
      <c r="C62" s="247" t="str">
        <f>C49</f>
        <v>AOCs/EOMs - Rest of World</v>
      </c>
      <c r="D62" s="247"/>
      <c r="E62" s="233"/>
      <c r="F62" s="233"/>
      <c r="G62" s="233"/>
      <c r="H62" s="233"/>
      <c r="I62" s="233"/>
      <c r="K62" s="534" t="str">
        <f>B62</f>
        <v>ASP ($)</v>
      </c>
      <c r="N62" s="535"/>
      <c r="O62" s="536" t="str">
        <f>C62</f>
        <v>AOCs/EOMs - Rest of World</v>
      </c>
      <c r="P62" s="43"/>
    </row>
    <row r="63" spans="1:16" s="159" customFormat="1">
      <c r="A63" s="106"/>
      <c r="B63" s="195" t="s">
        <v>48</v>
      </c>
      <c r="C63" s="194" t="s">
        <v>10</v>
      </c>
      <c r="D63" s="194"/>
      <c r="E63" s="142">
        <v>2016</v>
      </c>
      <c r="F63" s="56">
        <v>2017</v>
      </c>
      <c r="G63" s="142">
        <v>2018</v>
      </c>
      <c r="H63" s="142">
        <v>2019</v>
      </c>
      <c r="I63" s="142">
        <v>2020</v>
      </c>
      <c r="J63" s="142">
        <v>2021</v>
      </c>
      <c r="K63" s="142">
        <v>2022</v>
      </c>
      <c r="L63" s="142">
        <v>2023</v>
      </c>
      <c r="M63" s="142">
        <v>2024</v>
      </c>
      <c r="N63" s="142">
        <v>2025</v>
      </c>
      <c r="O63" s="142">
        <v>2026</v>
      </c>
    </row>
    <row r="64" spans="1:16" s="159" customFormat="1" ht="15" customHeight="1">
      <c r="A64" s="105"/>
      <c r="B64" s="554" t="str">
        <f t="shared" ref="B64:D65" si="34">B51</f>
        <v>EOM</v>
      </c>
      <c r="C64" s="365" t="str">
        <f t="shared" si="34"/>
        <v>10G</v>
      </c>
      <c r="D64" s="365" t="str">
        <f t="shared" si="34"/>
        <v>SFP+</v>
      </c>
      <c r="E64" s="278">
        <f t="shared" ref="E64:G64" si="35">E22</f>
        <v>421.25283440693948</v>
      </c>
      <c r="F64" s="278">
        <f t="shared" si="35"/>
        <v>409.78892473757764</v>
      </c>
      <c r="G64" s="278">
        <f t="shared" si="35"/>
        <v>373.9676625166814</v>
      </c>
      <c r="H64" s="278"/>
      <c r="I64" s="278"/>
      <c r="J64" s="278"/>
      <c r="K64" s="278"/>
      <c r="L64" s="278"/>
      <c r="M64" s="278"/>
      <c r="N64" s="278"/>
      <c r="O64" s="278"/>
    </row>
    <row r="65" spans="1:17" s="159" customFormat="1" ht="14.25" customHeight="1">
      <c r="A65" s="105"/>
      <c r="B65" s="809" t="str">
        <f t="shared" si="34"/>
        <v>Active Optical Cables (AOCs)</v>
      </c>
      <c r="C65" s="391" t="str">
        <f t="shared" si="34"/>
        <v>10G</v>
      </c>
      <c r="D65" s="391" t="str">
        <f t="shared" si="34"/>
        <v>SFP+</v>
      </c>
      <c r="E65" s="278">
        <f t="shared" ref="E65:G65" si="36">E23</f>
        <v>24.310908090186217</v>
      </c>
      <c r="F65" s="278">
        <f t="shared" si="36"/>
        <v>18.729353700291334</v>
      </c>
      <c r="G65" s="278">
        <f t="shared" si="36"/>
        <v>15.719284358832242</v>
      </c>
      <c r="H65" s="278"/>
      <c r="I65" s="278"/>
      <c r="J65" s="278"/>
      <c r="K65" s="278"/>
      <c r="L65" s="278"/>
      <c r="M65" s="278"/>
      <c r="N65" s="278"/>
      <c r="O65" s="278"/>
    </row>
    <row r="66" spans="1:17" s="159" customFormat="1" ht="14.25" customHeight="1">
      <c r="A66" s="105"/>
      <c r="B66" s="809"/>
      <c r="C66" s="391" t="str">
        <f t="shared" ref="C66:D71" si="37">C53</f>
        <v>25G</v>
      </c>
      <c r="D66" s="391" t="str">
        <f t="shared" si="37"/>
        <v>SFP28</v>
      </c>
      <c r="E66" s="278">
        <f t="shared" ref="E66:G66" si="38">E24</f>
        <v>110</v>
      </c>
      <c r="F66" s="278">
        <f t="shared" si="38"/>
        <v>77.02469352835007</v>
      </c>
      <c r="G66" s="278">
        <f t="shared" si="38"/>
        <v>50.723149990247705</v>
      </c>
      <c r="H66" s="278"/>
      <c r="I66" s="278"/>
      <c r="J66" s="278"/>
      <c r="K66" s="278"/>
      <c r="L66" s="278"/>
      <c r="M66" s="278"/>
      <c r="N66" s="278"/>
      <c r="O66" s="278"/>
      <c r="P66" s="450"/>
      <c r="Q66" s="451"/>
    </row>
    <row r="67" spans="1:17" s="159" customFormat="1" ht="14.25" customHeight="1">
      <c r="A67" s="105"/>
      <c r="B67" s="809"/>
      <c r="C67" s="391" t="str">
        <f t="shared" si="37"/>
        <v>40G</v>
      </c>
      <c r="D67" s="391" t="str">
        <f t="shared" si="37"/>
        <v>QSFP+</v>
      </c>
      <c r="E67" s="278">
        <f t="shared" ref="E67:G67" si="39">E25</f>
        <v>108.30666895603284</v>
      </c>
      <c r="F67" s="278">
        <f t="shared" si="39"/>
        <v>107.39647961535924</v>
      </c>
      <c r="G67" s="278">
        <f t="shared" si="39"/>
        <v>97.35869191762346</v>
      </c>
      <c r="H67" s="278"/>
      <c r="I67" s="278"/>
      <c r="J67" s="278"/>
      <c r="K67" s="278"/>
      <c r="L67" s="278"/>
      <c r="M67" s="278"/>
      <c r="N67" s="278"/>
      <c r="O67" s="278"/>
      <c r="P67" s="450"/>
      <c r="Q67" s="451"/>
    </row>
    <row r="68" spans="1:17" s="159" customFormat="1" ht="14.25" customHeight="1">
      <c r="A68" s="105"/>
      <c r="B68" s="809"/>
      <c r="C68" s="391" t="str">
        <f t="shared" si="37"/>
        <v>100G</v>
      </c>
      <c r="D68" s="588" t="str">
        <f t="shared" si="37"/>
        <v>QSFP28, SFP-DD, SFP112</v>
      </c>
      <c r="E68" s="278">
        <f t="shared" ref="E68:G68" si="40">E26</f>
        <v>480</v>
      </c>
      <c r="F68" s="278">
        <f t="shared" si="40"/>
        <v>273.36357506405801</v>
      </c>
      <c r="G68" s="278">
        <f t="shared" si="40"/>
        <v>164.58906848699985</v>
      </c>
      <c r="H68" s="278"/>
      <c r="I68" s="278"/>
      <c r="J68" s="278"/>
      <c r="K68" s="278"/>
      <c r="L68" s="278"/>
      <c r="M68" s="278"/>
      <c r="N68" s="278"/>
      <c r="O68" s="278"/>
      <c r="P68" s="450"/>
      <c r="Q68" s="451"/>
    </row>
    <row r="69" spans="1:17" s="159" customFormat="1" ht="14.25" customHeight="1">
      <c r="A69" s="105"/>
      <c r="B69" s="809"/>
      <c r="C69" s="391" t="str">
        <f t="shared" si="37"/>
        <v>200G</v>
      </c>
      <c r="D69" s="588" t="str">
        <f t="shared" si="37"/>
        <v>QSFP56</v>
      </c>
      <c r="E69" s="278" t="str">
        <f t="shared" ref="E69:G69" si="41">E27</f>
        <v/>
      </c>
      <c r="F69" s="278" t="str">
        <f t="shared" si="41"/>
        <v/>
      </c>
      <c r="G69" s="278" t="str">
        <f t="shared" si="41"/>
        <v/>
      </c>
      <c r="H69" s="278"/>
      <c r="I69" s="278"/>
      <c r="J69" s="278"/>
      <c r="K69" s="278"/>
      <c r="L69" s="278"/>
      <c r="M69" s="278"/>
      <c r="N69" s="278"/>
      <c r="O69" s="278"/>
      <c r="P69" s="450"/>
      <c r="Q69" s="451"/>
    </row>
    <row r="70" spans="1:17" s="159" customFormat="1" ht="14.25" customHeight="1">
      <c r="A70" s="105"/>
      <c r="B70" s="809"/>
      <c r="C70" s="391" t="str">
        <f t="shared" si="37"/>
        <v xml:space="preserve">≥400G </v>
      </c>
      <c r="D70" s="588" t="str">
        <f t="shared" si="37"/>
        <v>QSFP-DD, OSFP, QSFP112</v>
      </c>
      <c r="E70" s="278" t="str">
        <f t="shared" ref="E70:G70" si="42">E28</f>
        <v/>
      </c>
      <c r="F70" s="278" t="str">
        <f t="shared" si="42"/>
        <v/>
      </c>
      <c r="G70" s="278" t="str">
        <f t="shared" si="42"/>
        <v/>
      </c>
      <c r="H70" s="278"/>
      <c r="I70" s="278"/>
      <c r="J70" s="278"/>
      <c r="K70" s="278"/>
      <c r="L70" s="278"/>
      <c r="M70" s="278"/>
      <c r="N70" s="278"/>
      <c r="O70" s="278"/>
      <c r="P70" s="450"/>
      <c r="Q70" s="451"/>
    </row>
    <row r="71" spans="1:17" s="159" customFormat="1" ht="14.25" customHeight="1">
      <c r="A71" s="105"/>
      <c r="B71" s="809"/>
      <c r="C71" s="391" t="str">
        <f t="shared" si="37"/>
        <v>All Other</v>
      </c>
      <c r="D71" s="588" t="str">
        <f t="shared" si="37"/>
        <v>Mini-SAS HD, CXPx, QSFP, SFP56</v>
      </c>
      <c r="E71" s="278">
        <f t="shared" ref="E71:G71" si="43">E29</f>
        <v>234.35168562574412</v>
      </c>
      <c r="F71" s="278">
        <f t="shared" si="43"/>
        <v>197.65242210656561</v>
      </c>
      <c r="G71" s="278">
        <f t="shared" si="43"/>
        <v>163.38860383876269</v>
      </c>
      <c r="H71" s="278"/>
      <c r="I71" s="278"/>
      <c r="J71" s="278"/>
      <c r="K71" s="278"/>
      <c r="L71" s="278"/>
      <c r="M71" s="278"/>
      <c r="N71" s="278"/>
      <c r="O71" s="278"/>
      <c r="P71" s="450"/>
      <c r="Q71" s="451"/>
    </row>
    <row r="72" spans="1:17" s="159" customFormat="1" ht="14.25" customHeight="1">
      <c r="A72" s="105"/>
      <c r="B72" s="809"/>
      <c r="C72" s="391" t="s">
        <v>446</v>
      </c>
      <c r="D72" s="391"/>
      <c r="E72" s="286">
        <f t="shared" ref="E72:G72" si="44">E30</f>
        <v>56.868332687666602</v>
      </c>
      <c r="F72" s="286">
        <f t="shared" si="44"/>
        <v>33.237838621330063</v>
      </c>
      <c r="G72" s="286">
        <f t="shared" si="44"/>
        <v>28.404801971787911</v>
      </c>
      <c r="H72" s="286"/>
      <c r="I72" s="286"/>
      <c r="J72" s="286"/>
      <c r="K72" s="286"/>
      <c r="L72" s="286"/>
      <c r="M72" s="286"/>
      <c r="N72" s="286"/>
      <c r="O72" s="286"/>
      <c r="P72" s="450"/>
      <c r="Q72" s="451"/>
    </row>
    <row r="73" spans="1:17" s="159" customFormat="1">
      <c r="A73" s="55"/>
      <c r="B73" s="15"/>
      <c r="C73" s="70"/>
      <c r="D73" s="70"/>
      <c r="E73" s="15"/>
      <c r="F73" s="15"/>
      <c r="G73" s="15"/>
      <c r="H73" s="15"/>
      <c r="I73" s="15"/>
      <c r="L73" s="15"/>
      <c r="M73" s="15"/>
      <c r="N73" s="15"/>
      <c r="O73" s="15"/>
    </row>
    <row r="74" spans="1:17" s="159" customFormat="1" ht="12" customHeight="1">
      <c r="A74" s="114"/>
      <c r="B74" s="205" t="s">
        <v>1</v>
      </c>
      <c r="C74" s="247" t="str">
        <f>C49</f>
        <v>AOCs/EOMs - Rest of World</v>
      </c>
      <c r="D74" s="247"/>
      <c r="K74" s="534" t="str">
        <f>B74</f>
        <v>Sales ($M)</v>
      </c>
      <c r="N74" s="535"/>
      <c r="O74" s="536" t="str">
        <f>C74</f>
        <v>AOCs/EOMs - Rest of World</v>
      </c>
    </row>
    <row r="75" spans="1:17" s="159" customFormat="1">
      <c r="A75" s="106"/>
      <c r="B75" s="195" t="s">
        <v>48</v>
      </c>
      <c r="C75" s="194" t="s">
        <v>10</v>
      </c>
      <c r="D75" s="194"/>
      <c r="E75" s="142">
        <v>2016</v>
      </c>
      <c r="F75" s="56">
        <v>2017</v>
      </c>
      <c r="G75" s="142">
        <v>2018</v>
      </c>
      <c r="H75" s="142">
        <v>2019</v>
      </c>
      <c r="I75" s="142">
        <v>2020</v>
      </c>
      <c r="J75" s="142">
        <v>2021</v>
      </c>
      <c r="K75" s="142">
        <v>2022</v>
      </c>
      <c r="L75" s="142">
        <v>2023</v>
      </c>
      <c r="M75" s="142">
        <v>2024</v>
      </c>
      <c r="N75" s="142">
        <v>2025</v>
      </c>
      <c r="O75" s="142">
        <v>2026</v>
      </c>
    </row>
    <row r="76" spans="1:17" s="159" customFormat="1" ht="16.05" customHeight="1">
      <c r="A76" s="105"/>
      <c r="B76" s="554" t="str">
        <f t="shared" ref="B76:D77" si="45">B64</f>
        <v>EOM</v>
      </c>
      <c r="C76" s="365" t="str">
        <f t="shared" si="45"/>
        <v>10G</v>
      </c>
      <c r="D76" s="365" t="str">
        <f t="shared" si="45"/>
        <v>SFP+</v>
      </c>
      <c r="E76" s="47">
        <f t="shared" ref="E76:G76" si="46">E64*E51/10^6</f>
        <v>27.929062921180087</v>
      </c>
      <c r="F76" s="47">
        <f t="shared" si="46"/>
        <v>44.098533599999996</v>
      </c>
      <c r="G76" s="47">
        <f t="shared" si="46"/>
        <v>51.071548274999998</v>
      </c>
      <c r="H76" s="47"/>
      <c r="I76" s="47"/>
      <c r="J76" s="47"/>
      <c r="K76" s="47"/>
      <c r="L76" s="47"/>
      <c r="M76" s="47"/>
      <c r="N76" s="47"/>
      <c r="O76" s="47"/>
    </row>
    <row r="77" spans="1:17" s="159" customFormat="1" ht="12.75" customHeight="1">
      <c r="A77" s="105"/>
      <c r="B77" s="810" t="str">
        <f t="shared" si="45"/>
        <v>Active Optical Cables (AOCs)</v>
      </c>
      <c r="C77" s="391" t="str">
        <f t="shared" si="45"/>
        <v>10G</v>
      </c>
      <c r="D77" s="391" t="str">
        <f t="shared" si="45"/>
        <v>SFP+</v>
      </c>
      <c r="E77" s="47">
        <f t="shared" ref="E77:G77" si="47">E65*E52/10^6</f>
        <v>24.128741593684833</v>
      </c>
      <c r="F77" s="47">
        <f t="shared" si="47"/>
        <v>30.263873000000004</v>
      </c>
      <c r="G77" s="47">
        <f t="shared" si="47"/>
        <v>30.108056264999981</v>
      </c>
      <c r="H77" s="47"/>
      <c r="I77" s="47"/>
      <c r="J77" s="47"/>
      <c r="K77" s="47"/>
      <c r="L77" s="47"/>
      <c r="M77" s="47"/>
      <c r="N77" s="47"/>
      <c r="O77" s="47"/>
    </row>
    <row r="78" spans="1:17" s="159" customFormat="1" ht="12.75" customHeight="1">
      <c r="A78" s="105"/>
      <c r="B78" s="810"/>
      <c r="C78" s="391" t="str">
        <f t="shared" ref="C78:D83" si="48">C66</f>
        <v>25G</v>
      </c>
      <c r="D78" s="391" t="str">
        <f t="shared" si="48"/>
        <v>SFP28</v>
      </c>
      <c r="E78" s="47">
        <f t="shared" ref="E78:G78" si="49">E66*E53/10^6</f>
        <v>0.66</v>
      </c>
      <c r="F78" s="47">
        <f t="shared" si="49"/>
        <v>6.5722089999999982</v>
      </c>
      <c r="G78" s="47">
        <f t="shared" si="49"/>
        <v>23.405183099999999</v>
      </c>
      <c r="H78" s="47"/>
      <c r="I78" s="47"/>
      <c r="J78" s="47"/>
      <c r="K78" s="47"/>
      <c r="L78" s="47"/>
      <c r="M78" s="47"/>
      <c r="N78" s="47"/>
      <c r="O78" s="47"/>
    </row>
    <row r="79" spans="1:17" s="159" customFormat="1" ht="12.75" customHeight="1">
      <c r="A79" s="105"/>
      <c r="B79" s="810"/>
      <c r="C79" s="391" t="str">
        <f t="shared" si="48"/>
        <v>40G</v>
      </c>
      <c r="D79" s="391" t="str">
        <f t="shared" si="48"/>
        <v>QSFP+</v>
      </c>
      <c r="E79" s="47">
        <f t="shared" ref="E79:G79" si="50">E67*E54/10^6</f>
        <v>34.698311507846441</v>
      </c>
      <c r="F79" s="47">
        <f t="shared" si="50"/>
        <v>21.393481839999993</v>
      </c>
      <c r="G79" s="47">
        <f t="shared" si="50"/>
        <v>26.727764861714874</v>
      </c>
      <c r="H79" s="47"/>
      <c r="I79" s="47"/>
      <c r="J79" s="47"/>
      <c r="K79" s="47"/>
      <c r="L79" s="47"/>
      <c r="M79" s="47"/>
      <c r="N79" s="47"/>
      <c r="O79" s="47"/>
    </row>
    <row r="80" spans="1:17" s="159" customFormat="1" ht="12.75" customHeight="1">
      <c r="A80" s="105"/>
      <c r="B80" s="810"/>
      <c r="C80" s="391" t="str">
        <f t="shared" si="48"/>
        <v>100G</v>
      </c>
      <c r="D80" s="588" t="str">
        <f t="shared" si="48"/>
        <v>QSFP28, SFP-DD, SFP112</v>
      </c>
      <c r="E80" s="47">
        <f t="shared" ref="E80:G80" si="51">E68*E55/10^6</f>
        <v>56.448</v>
      </c>
      <c r="F80" s="47">
        <f t="shared" si="51"/>
        <v>44.878475359999989</v>
      </c>
      <c r="G80" s="47">
        <f t="shared" si="51"/>
        <v>36.039870819716178</v>
      </c>
      <c r="H80" s="47"/>
      <c r="I80" s="47"/>
      <c r="J80" s="47"/>
      <c r="K80" s="47"/>
      <c r="L80" s="47"/>
      <c r="M80" s="47"/>
      <c r="N80" s="47"/>
      <c r="O80" s="47"/>
    </row>
    <row r="81" spans="1:15" s="159" customFormat="1" ht="12.75" customHeight="1">
      <c r="A81" s="105"/>
      <c r="B81" s="810"/>
      <c r="C81" s="391" t="str">
        <f t="shared" si="48"/>
        <v>200G</v>
      </c>
      <c r="D81" s="588" t="str">
        <f t="shared" si="48"/>
        <v>QSFP56</v>
      </c>
      <c r="E81" s="47"/>
      <c r="F81" s="47"/>
      <c r="G81" s="47"/>
      <c r="H81" s="47"/>
      <c r="I81" s="47"/>
      <c r="J81" s="47"/>
      <c r="K81" s="47"/>
      <c r="L81" s="47"/>
      <c r="M81" s="47"/>
      <c r="N81" s="47"/>
      <c r="O81" s="47"/>
    </row>
    <row r="82" spans="1:15" s="159" customFormat="1" ht="12.75" customHeight="1">
      <c r="A82" s="105"/>
      <c r="B82" s="810"/>
      <c r="C82" s="391" t="str">
        <f t="shared" si="48"/>
        <v xml:space="preserve">≥400G </v>
      </c>
      <c r="D82" s="588" t="str">
        <f t="shared" si="48"/>
        <v>QSFP-DD, OSFP, QSFP112</v>
      </c>
      <c r="E82" s="47"/>
      <c r="F82" s="47"/>
      <c r="G82" s="47"/>
      <c r="H82" s="47"/>
      <c r="I82" s="47"/>
      <c r="J82" s="47"/>
      <c r="K82" s="47"/>
      <c r="L82" s="47"/>
      <c r="M82" s="47"/>
      <c r="N82" s="47"/>
      <c r="O82" s="47"/>
    </row>
    <row r="83" spans="1:15" s="159" customFormat="1" ht="12.75" customHeight="1">
      <c r="A83" s="105"/>
      <c r="B83" s="810"/>
      <c r="C83" s="391" t="str">
        <f t="shared" si="48"/>
        <v>All Other</v>
      </c>
      <c r="D83" s="588" t="str">
        <f t="shared" si="48"/>
        <v>Mini-SAS HD, CXPx, QSFP, SFP56</v>
      </c>
      <c r="E83" s="47">
        <f>E71*E58/10^6</f>
        <v>60.398067887310432</v>
      </c>
      <c r="F83" s="47">
        <f>F71*F58/10^6</f>
        <v>42.777585613503362</v>
      </c>
      <c r="G83" s="47">
        <f>G71*G58/10^6</f>
        <v>23.832646021220398</v>
      </c>
      <c r="H83" s="47"/>
      <c r="I83" s="47"/>
      <c r="J83" s="47"/>
      <c r="K83" s="47"/>
      <c r="L83" s="47"/>
      <c r="M83" s="47"/>
      <c r="N83" s="47"/>
      <c r="O83" s="47"/>
    </row>
    <row r="84" spans="1:15" s="159" customFormat="1" ht="12.75" customHeight="1">
      <c r="A84" s="105"/>
      <c r="B84" s="810"/>
      <c r="C84" s="391" t="str">
        <f>C59</f>
        <v>Total AOCs</v>
      </c>
      <c r="D84" s="391" t="str">
        <f>D59</f>
        <v>All</v>
      </c>
      <c r="E84" s="141">
        <f t="shared" ref="E84:G84" si="52">SUM(E77:E83)</f>
        <v>176.3331209888417</v>
      </c>
      <c r="F84" s="141">
        <f t="shared" si="52"/>
        <v>145.88562481350334</v>
      </c>
      <c r="G84" s="141">
        <f t="shared" si="52"/>
        <v>140.11352106765142</v>
      </c>
      <c r="H84" s="141"/>
      <c r="I84" s="141"/>
      <c r="J84" s="141"/>
      <c r="K84" s="141"/>
      <c r="L84" s="141"/>
      <c r="M84" s="141"/>
      <c r="N84" s="141"/>
      <c r="O84" s="141"/>
    </row>
    <row r="85" spans="1:15" s="159" customFormat="1">
      <c r="A85" s="55"/>
      <c r="B85" s="228" t="s">
        <v>124</v>
      </c>
      <c r="C85" s="353"/>
      <c r="D85" s="353"/>
      <c r="E85" s="229">
        <f t="shared" ref="E85:G85" si="53">E84+E76</f>
        <v>204.26218391002178</v>
      </c>
      <c r="F85" s="229">
        <f t="shared" si="53"/>
        <v>189.98415841350334</v>
      </c>
      <c r="G85" s="229">
        <f t="shared" si="53"/>
        <v>191.18506934265142</v>
      </c>
      <c r="H85" s="229"/>
      <c r="I85" s="229"/>
      <c r="J85" s="229"/>
      <c r="K85" s="229"/>
      <c r="L85" s="229"/>
      <c r="M85" s="229"/>
      <c r="N85" s="229"/>
      <c r="O85" s="229"/>
    </row>
    <row r="86" spans="1:15" s="159" customFormat="1">
      <c r="A86" s="55"/>
      <c r="B86" s="112"/>
      <c r="C86" s="70"/>
      <c r="D86" s="70"/>
      <c r="E86" s="8"/>
      <c r="F86" s="8">
        <f t="shared" ref="F86" si="54">IF(E85=0,"",F85/E85-1)</f>
        <v>-6.9900483893817422E-2</v>
      </c>
      <c r="G86" s="8">
        <f t="shared" ref="G86" si="55">IF(F85=0,"",G85/F85-1)</f>
        <v>6.321110871435387E-3</v>
      </c>
      <c r="H86" s="8"/>
      <c r="I86" s="8"/>
      <c r="J86" s="8"/>
      <c r="K86" s="8"/>
      <c r="L86" s="29"/>
      <c r="M86" s="29"/>
      <c r="N86" s="29"/>
      <c r="O86" s="29"/>
    </row>
    <row r="87" spans="1:15" s="159" customFormat="1">
      <c r="A87" s="55"/>
    </row>
    <row r="88" spans="1:15" s="159" customFormat="1">
      <c r="A88" s="55"/>
      <c r="B88" s="362"/>
      <c r="C88" s="362"/>
      <c r="D88" s="362"/>
      <c r="E88" s="362"/>
      <c r="F88" s="362"/>
      <c r="G88" s="362"/>
      <c r="H88" s="362"/>
      <c r="I88" s="362"/>
      <c r="J88" s="362"/>
      <c r="K88" s="362"/>
      <c r="L88" s="362"/>
      <c r="M88" s="362"/>
      <c r="N88" s="362"/>
      <c r="O88" s="362"/>
    </row>
    <row r="89" spans="1:15" s="159" customFormat="1">
      <c r="A89" s="55"/>
    </row>
    <row r="90" spans="1:15" s="159" customFormat="1">
      <c r="A90" s="55"/>
    </row>
    <row r="91" spans="1:15" s="159" customFormat="1">
      <c r="A91" s="55"/>
      <c r="B91" s="207" t="s">
        <v>0</v>
      </c>
      <c r="C91" s="364" t="s">
        <v>220</v>
      </c>
      <c r="D91" s="364"/>
      <c r="F91" s="15"/>
      <c r="G91" s="15"/>
      <c r="H91" s="15"/>
      <c r="I91" s="15"/>
      <c r="K91" s="534" t="str">
        <f>B91</f>
        <v>Units</v>
      </c>
      <c r="M91" s="535"/>
      <c r="O91" s="536" t="str">
        <f>C91</f>
        <v>AOCs/EOMs - Global</v>
      </c>
    </row>
    <row r="92" spans="1:15" s="159" customFormat="1">
      <c r="A92" s="106"/>
      <c r="B92" s="194" t="s">
        <v>48</v>
      </c>
      <c r="C92" s="194" t="s">
        <v>10</v>
      </c>
      <c r="D92" s="194"/>
      <c r="E92" s="142">
        <v>2016</v>
      </c>
      <c r="F92" s="56">
        <v>2017</v>
      </c>
      <c r="G92" s="142">
        <v>2018</v>
      </c>
      <c r="H92" s="142">
        <v>2019</v>
      </c>
      <c r="I92" s="142">
        <v>2020</v>
      </c>
      <c r="J92" s="142">
        <v>2021</v>
      </c>
      <c r="K92" s="142">
        <v>2022</v>
      </c>
      <c r="L92" s="142">
        <v>2023</v>
      </c>
      <c r="M92" s="142">
        <v>2024</v>
      </c>
      <c r="N92" s="142">
        <v>2025</v>
      </c>
      <c r="O92" s="142">
        <v>2026</v>
      </c>
    </row>
    <row r="93" spans="1:15" s="159" customFormat="1" ht="14.55" customHeight="1">
      <c r="A93" s="107"/>
      <c r="B93" s="554" t="str">
        <f t="shared" ref="B93:D94" si="56">B9</f>
        <v>EOM</v>
      </c>
      <c r="C93" s="365" t="str">
        <f t="shared" si="56"/>
        <v>10G</v>
      </c>
      <c r="D93" s="365" t="str">
        <f t="shared" si="56"/>
        <v>SFP+</v>
      </c>
      <c r="E93" s="556">
        <v>78000</v>
      </c>
      <c r="F93" s="556">
        <v>134516</v>
      </c>
      <c r="G93" s="556">
        <v>182089</v>
      </c>
      <c r="H93" s="556"/>
      <c r="I93" s="556"/>
      <c r="J93" s="556"/>
      <c r="K93" s="556"/>
      <c r="L93" s="556"/>
      <c r="M93" s="556"/>
      <c r="N93" s="556"/>
      <c r="O93" s="556"/>
    </row>
    <row r="94" spans="1:15" s="159" customFormat="1" ht="14.55" customHeight="1">
      <c r="A94" s="107"/>
      <c r="B94" s="806" t="str">
        <f t="shared" si="56"/>
        <v>Active Optical Cables (AOCs)</v>
      </c>
      <c r="C94" s="552" t="str">
        <f t="shared" si="56"/>
        <v>10G</v>
      </c>
      <c r="D94" s="365" t="str">
        <f t="shared" si="56"/>
        <v>SFP+</v>
      </c>
      <c r="E94" s="737">
        <v>1654178</v>
      </c>
      <c r="F94" s="737">
        <v>3231705</v>
      </c>
      <c r="G94" s="737">
        <v>4256351</v>
      </c>
      <c r="H94" s="737"/>
      <c r="I94" s="737"/>
      <c r="J94" s="737"/>
      <c r="K94" s="737"/>
      <c r="L94" s="737"/>
      <c r="M94" s="737"/>
      <c r="N94" s="737"/>
      <c r="O94" s="737"/>
    </row>
    <row r="95" spans="1:15" s="159" customFormat="1" ht="14.55" customHeight="1">
      <c r="A95" s="107"/>
      <c r="B95" s="807"/>
      <c r="C95" s="552" t="str">
        <f t="shared" ref="C95:D101" si="57">C11</f>
        <v>25G</v>
      </c>
      <c r="D95" s="365" t="str">
        <f t="shared" si="57"/>
        <v>SFP28</v>
      </c>
      <c r="E95" s="737">
        <v>10000</v>
      </c>
      <c r="F95" s="737">
        <v>170652</v>
      </c>
      <c r="G95" s="737">
        <v>1025400</v>
      </c>
      <c r="H95" s="737"/>
      <c r="I95" s="737"/>
      <c r="J95" s="737"/>
      <c r="K95" s="737"/>
      <c r="L95" s="737"/>
      <c r="M95" s="737"/>
      <c r="N95" s="737"/>
      <c r="O95" s="737"/>
    </row>
    <row r="96" spans="1:15" s="159" customFormat="1" ht="14.55" customHeight="1">
      <c r="A96" s="107"/>
      <c r="B96" s="807"/>
      <c r="C96" s="552" t="str">
        <f t="shared" si="57"/>
        <v>40G</v>
      </c>
      <c r="D96" s="365" t="str">
        <f t="shared" si="57"/>
        <v>QSFP+</v>
      </c>
      <c r="E96" s="737">
        <v>381394</v>
      </c>
      <c r="F96" s="737">
        <v>242928</v>
      </c>
      <c r="G96" s="737">
        <v>343161</v>
      </c>
      <c r="H96" s="737"/>
      <c r="I96" s="737"/>
      <c r="J96" s="737"/>
      <c r="K96" s="737"/>
      <c r="L96" s="737"/>
      <c r="M96" s="737"/>
      <c r="N96" s="737"/>
      <c r="O96" s="737"/>
    </row>
    <row r="97" spans="1:17" s="159" customFormat="1" ht="14.55" customHeight="1">
      <c r="A97" s="107"/>
      <c r="B97" s="807"/>
      <c r="C97" s="552" t="str">
        <f t="shared" si="57"/>
        <v>100G</v>
      </c>
      <c r="D97" s="586" t="str">
        <f t="shared" si="57"/>
        <v>QSFP28, SFP-DD, SFP112</v>
      </c>
      <c r="E97" s="737">
        <v>140000</v>
      </c>
      <c r="F97" s="737">
        <v>200209</v>
      </c>
      <c r="G97" s="737">
        <v>273711</v>
      </c>
      <c r="H97" s="737"/>
      <c r="I97" s="737"/>
      <c r="J97" s="737"/>
      <c r="K97" s="737"/>
      <c r="L97" s="737"/>
      <c r="M97" s="737"/>
      <c r="N97" s="737"/>
      <c r="O97" s="737"/>
    </row>
    <row r="98" spans="1:17" s="159" customFormat="1" ht="14.55" customHeight="1">
      <c r="A98" s="107"/>
      <c r="B98" s="807"/>
      <c r="C98" s="552" t="str">
        <f t="shared" si="57"/>
        <v>200G</v>
      </c>
      <c r="D98" s="586" t="str">
        <f t="shared" si="57"/>
        <v>QSFP56</v>
      </c>
      <c r="E98" s="737">
        <v>0</v>
      </c>
      <c r="F98" s="737">
        <v>0</v>
      </c>
      <c r="G98" s="737">
        <v>0</v>
      </c>
      <c r="H98" s="737"/>
      <c r="I98" s="737"/>
      <c r="J98" s="737"/>
      <c r="K98" s="737"/>
      <c r="L98" s="737"/>
      <c r="M98" s="737"/>
      <c r="N98" s="737"/>
      <c r="O98" s="737"/>
    </row>
    <row r="99" spans="1:17" s="159" customFormat="1" ht="14.55" customHeight="1">
      <c r="A99" s="107"/>
      <c r="B99" s="807"/>
      <c r="C99" s="552" t="str">
        <f t="shared" si="57"/>
        <v xml:space="preserve">≥400G </v>
      </c>
      <c r="D99" s="586" t="str">
        <f t="shared" si="57"/>
        <v>QSFP-DD, OSFP, QSFP112</v>
      </c>
      <c r="E99" s="737">
        <v>0</v>
      </c>
      <c r="F99" s="737">
        <v>0</v>
      </c>
      <c r="G99" s="737">
        <v>0</v>
      </c>
      <c r="H99" s="737"/>
      <c r="I99" s="737"/>
      <c r="J99" s="737"/>
      <c r="K99" s="737"/>
      <c r="L99" s="737"/>
      <c r="M99" s="737"/>
      <c r="N99" s="737"/>
      <c r="O99" s="737"/>
    </row>
    <row r="100" spans="1:17" s="159" customFormat="1" ht="14.55" customHeight="1">
      <c r="A100" s="107"/>
      <c r="B100" s="807"/>
      <c r="C100" s="552" t="str">
        <f t="shared" si="57"/>
        <v>All Other</v>
      </c>
      <c r="D100" s="586" t="str">
        <f t="shared" si="57"/>
        <v>Mini-SAS HD, CXPx, QSFP, SFP56</v>
      </c>
      <c r="E100" s="737">
        <v>306814.35714285716</v>
      </c>
      <c r="F100" s="737">
        <v>263937</v>
      </c>
      <c r="G100" s="737">
        <v>182331</v>
      </c>
      <c r="H100" s="737"/>
      <c r="I100" s="737"/>
      <c r="J100" s="737"/>
      <c r="K100" s="737"/>
      <c r="L100" s="737"/>
      <c r="M100" s="737"/>
      <c r="N100" s="737"/>
      <c r="O100" s="737"/>
    </row>
    <row r="101" spans="1:17" s="159" customFormat="1" ht="12.75" customHeight="1">
      <c r="A101" s="107"/>
      <c r="B101" s="808"/>
      <c r="C101" s="553" t="str">
        <f t="shared" si="57"/>
        <v>Total AOCs</v>
      </c>
      <c r="D101" s="353" t="str">
        <f t="shared" si="57"/>
        <v>All</v>
      </c>
      <c r="E101" s="65">
        <f>SUM(E94:E100)</f>
        <v>2492386.3571428573</v>
      </c>
      <c r="F101" s="65">
        <f t="shared" ref="F101:G101" si="58">SUM(F94:F100)</f>
        <v>4109431</v>
      </c>
      <c r="G101" s="65">
        <f t="shared" si="58"/>
        <v>6080954</v>
      </c>
      <c r="H101" s="65"/>
      <c r="I101" s="65"/>
      <c r="J101" s="65"/>
      <c r="K101" s="65"/>
      <c r="L101" s="65"/>
      <c r="M101" s="65"/>
      <c r="N101" s="65"/>
      <c r="O101" s="65"/>
    </row>
    <row r="102" spans="1:17" s="159" customFormat="1">
      <c r="A102" s="107"/>
      <c r="B102" s="228" t="str">
        <f>B18</f>
        <v>Optical Interconnects segment total</v>
      </c>
      <c r="C102" s="353"/>
      <c r="D102" s="353"/>
      <c r="E102" s="126">
        <f t="shared" ref="E102:G102" si="59">SUM(E93:E100)</f>
        <v>2570386.3571428573</v>
      </c>
      <c r="F102" s="126">
        <f t="shared" si="59"/>
        <v>4243947</v>
      </c>
      <c r="G102" s="126">
        <f t="shared" si="59"/>
        <v>6263043</v>
      </c>
      <c r="H102" s="126"/>
      <c r="I102" s="126"/>
      <c r="J102" s="126"/>
      <c r="K102" s="126"/>
      <c r="L102" s="126"/>
      <c r="M102" s="126"/>
      <c r="N102" s="126"/>
      <c r="O102" s="126"/>
    </row>
    <row r="103" spans="1:17" s="159" customFormat="1">
      <c r="A103" s="55"/>
      <c r="B103" s="55"/>
      <c r="C103" s="15"/>
      <c r="D103" s="15"/>
      <c r="E103" s="8"/>
      <c r="F103" s="8">
        <f t="shared" ref="F103" si="60">IF(E101=0,"",F101/E101-1)</f>
        <v>0.64879373064408807</v>
      </c>
      <c r="G103" s="8">
        <f t="shared" ref="G103" si="61">IF(F101=0,"",G101/F101-1)</f>
        <v>0.479755713138875</v>
      </c>
      <c r="H103" s="8"/>
      <c r="I103" s="8"/>
      <c r="J103" s="8"/>
      <c r="K103" s="8"/>
      <c r="L103" s="8"/>
      <c r="M103" s="8"/>
      <c r="N103" s="8"/>
      <c r="O103" s="8"/>
      <c r="P103" s="43"/>
    </row>
    <row r="104" spans="1:17" s="159" customFormat="1">
      <c r="A104" s="113"/>
      <c r="B104" s="205" t="s">
        <v>47</v>
      </c>
      <c r="C104" s="247" t="str">
        <f>C91</f>
        <v>AOCs/EOMs - Global</v>
      </c>
      <c r="D104" s="247"/>
      <c r="E104" s="233"/>
      <c r="F104" s="233"/>
      <c r="G104" s="233"/>
      <c r="H104" s="233"/>
      <c r="I104" s="233"/>
      <c r="K104" s="534" t="str">
        <f>B104</f>
        <v>ASP ($)</v>
      </c>
      <c r="N104" s="535"/>
      <c r="O104" s="536" t="str">
        <f>C104</f>
        <v>AOCs/EOMs - Global</v>
      </c>
      <c r="P104" s="43"/>
    </row>
    <row r="105" spans="1:17" s="159" customFormat="1">
      <c r="A105" s="106"/>
      <c r="B105" s="195" t="s">
        <v>48</v>
      </c>
      <c r="C105" s="194" t="s">
        <v>10</v>
      </c>
      <c r="D105" s="194"/>
      <c r="E105" s="142">
        <v>2016</v>
      </c>
      <c r="F105" s="56">
        <v>2017</v>
      </c>
      <c r="G105" s="142">
        <v>2018</v>
      </c>
      <c r="H105" s="142">
        <v>2019</v>
      </c>
      <c r="I105" s="142">
        <v>2020</v>
      </c>
      <c r="J105" s="142">
        <v>2021</v>
      </c>
      <c r="K105" s="142">
        <v>2022</v>
      </c>
      <c r="L105" s="142">
        <v>2023</v>
      </c>
      <c r="M105" s="142">
        <v>2024</v>
      </c>
      <c r="N105" s="142">
        <v>2025</v>
      </c>
      <c r="O105" s="142">
        <v>2026</v>
      </c>
    </row>
    <row r="106" spans="1:17" s="159" customFormat="1" ht="15" customHeight="1">
      <c r="A106" s="105"/>
      <c r="B106" s="554" t="str">
        <f t="shared" ref="B106:D107" si="62">B93</f>
        <v>EOM</v>
      </c>
      <c r="C106" s="365" t="str">
        <f t="shared" si="62"/>
        <v>10G</v>
      </c>
      <c r="D106" s="365" t="str">
        <f t="shared" si="62"/>
        <v>SFP+</v>
      </c>
      <c r="E106" s="740">
        <v>421.25283440693948</v>
      </c>
      <c r="F106" s="740">
        <v>409.78892473757764</v>
      </c>
      <c r="G106" s="740">
        <v>373.9676625166814</v>
      </c>
      <c r="H106" s="740"/>
      <c r="I106" s="740"/>
      <c r="J106" s="740"/>
      <c r="K106" s="740"/>
      <c r="L106" s="740"/>
      <c r="M106" s="740"/>
      <c r="N106" s="740"/>
      <c r="O106" s="740"/>
    </row>
    <row r="107" spans="1:17" s="159" customFormat="1" ht="14.25" customHeight="1">
      <c r="A107" s="105"/>
      <c r="B107" s="809" t="str">
        <f t="shared" si="62"/>
        <v>Active Optical Cables (AOCs)</v>
      </c>
      <c r="C107" s="391" t="str">
        <f t="shared" si="62"/>
        <v>10G</v>
      </c>
      <c r="D107" s="391" t="str">
        <f t="shared" si="62"/>
        <v>SFP+</v>
      </c>
      <c r="E107" s="508">
        <v>24.310908090186217</v>
      </c>
      <c r="F107" s="508">
        <v>18.729353700291334</v>
      </c>
      <c r="G107" s="508">
        <v>15.719284358832242</v>
      </c>
      <c r="H107" s="508"/>
      <c r="I107" s="508"/>
      <c r="J107" s="508"/>
      <c r="K107" s="508"/>
      <c r="L107" s="508"/>
      <c r="M107" s="508"/>
      <c r="N107" s="508"/>
      <c r="O107" s="508"/>
    </row>
    <row r="108" spans="1:17" s="159" customFormat="1" ht="14.25" customHeight="1">
      <c r="A108" s="105"/>
      <c r="B108" s="809"/>
      <c r="C108" s="391" t="str">
        <f t="shared" ref="C108:D114" si="63">C95</f>
        <v>25G</v>
      </c>
      <c r="D108" s="391" t="str">
        <f t="shared" si="63"/>
        <v>SFP28</v>
      </c>
      <c r="E108" s="508">
        <v>110</v>
      </c>
      <c r="F108" s="508">
        <v>77.02469352835007</v>
      </c>
      <c r="G108" s="508">
        <v>50.723149990247705</v>
      </c>
      <c r="H108" s="508"/>
      <c r="I108" s="508"/>
      <c r="J108" s="508"/>
      <c r="K108" s="508"/>
      <c r="L108" s="508"/>
      <c r="M108" s="508"/>
      <c r="N108" s="508"/>
      <c r="O108" s="508"/>
      <c r="Q108" s="451"/>
    </row>
    <row r="109" spans="1:17" s="159" customFormat="1" ht="14.25" customHeight="1">
      <c r="A109" s="105"/>
      <c r="B109" s="809"/>
      <c r="C109" s="391" t="str">
        <f t="shared" si="63"/>
        <v>40G</v>
      </c>
      <c r="D109" s="391" t="str">
        <f t="shared" si="63"/>
        <v>QSFP+</v>
      </c>
      <c r="E109" s="508">
        <v>108.30666895603285</v>
      </c>
      <c r="F109" s="508">
        <v>107.39647961535925</v>
      </c>
      <c r="G109" s="508">
        <v>97.358691917623474</v>
      </c>
      <c r="H109" s="508"/>
      <c r="I109" s="508"/>
      <c r="J109" s="508"/>
      <c r="K109" s="508"/>
      <c r="L109" s="508"/>
      <c r="M109" s="508"/>
      <c r="N109" s="508"/>
      <c r="O109" s="508"/>
      <c r="Q109" s="451"/>
    </row>
    <row r="110" spans="1:17" s="159" customFormat="1" ht="14.25" customHeight="1">
      <c r="A110" s="105"/>
      <c r="B110" s="809"/>
      <c r="C110" s="391" t="str">
        <f t="shared" si="63"/>
        <v>100G</v>
      </c>
      <c r="D110" s="586" t="str">
        <f t="shared" si="63"/>
        <v>QSFP28, SFP-DD, SFP112</v>
      </c>
      <c r="E110" s="508">
        <v>480</v>
      </c>
      <c r="F110" s="508">
        <v>273.36357506405807</v>
      </c>
      <c r="G110" s="508">
        <v>164.58906848699985</v>
      </c>
      <c r="H110" s="508"/>
      <c r="I110" s="508"/>
      <c r="J110" s="508"/>
      <c r="K110" s="508"/>
      <c r="L110" s="508"/>
      <c r="M110" s="508"/>
      <c r="N110" s="508"/>
      <c r="O110" s="508"/>
      <c r="Q110" s="451"/>
    </row>
    <row r="111" spans="1:17" s="159" customFormat="1" ht="14.25" customHeight="1">
      <c r="A111" s="105"/>
      <c r="B111" s="809"/>
      <c r="C111" s="391" t="str">
        <f t="shared" si="63"/>
        <v>200G</v>
      </c>
      <c r="D111" s="586" t="str">
        <f t="shared" si="63"/>
        <v>QSFP56</v>
      </c>
      <c r="E111" s="508" t="s">
        <v>608</v>
      </c>
      <c r="F111" s="508" t="s">
        <v>608</v>
      </c>
      <c r="G111" s="508" t="s">
        <v>608</v>
      </c>
      <c r="H111" s="508"/>
      <c r="I111" s="508"/>
      <c r="J111" s="508"/>
      <c r="K111" s="508"/>
      <c r="L111" s="508"/>
      <c r="M111" s="508"/>
      <c r="N111" s="508"/>
      <c r="O111" s="508"/>
      <c r="Q111" s="451"/>
    </row>
    <row r="112" spans="1:17" s="159" customFormat="1" ht="14.25" customHeight="1">
      <c r="A112" s="105"/>
      <c r="B112" s="809"/>
      <c r="C112" s="391" t="str">
        <f t="shared" si="63"/>
        <v xml:space="preserve">≥400G </v>
      </c>
      <c r="D112" s="586" t="str">
        <f t="shared" si="63"/>
        <v>QSFP-DD, OSFP, QSFP112</v>
      </c>
      <c r="E112" s="508" t="s">
        <v>608</v>
      </c>
      <c r="F112" s="508" t="s">
        <v>608</v>
      </c>
      <c r="G112" s="508" t="s">
        <v>608</v>
      </c>
      <c r="H112" s="508"/>
      <c r="I112" s="508"/>
      <c r="J112" s="508"/>
      <c r="K112" s="508"/>
      <c r="L112" s="508"/>
      <c r="M112" s="508"/>
      <c r="N112" s="508"/>
      <c r="O112" s="508"/>
      <c r="Q112" s="451"/>
    </row>
    <row r="113" spans="1:17" s="159" customFormat="1" ht="14.25" customHeight="1">
      <c r="A113" s="105"/>
      <c r="B113" s="809"/>
      <c r="C113" s="391" t="str">
        <f t="shared" si="63"/>
        <v>All Other</v>
      </c>
      <c r="D113" s="586" t="str">
        <f t="shared" si="63"/>
        <v>Mini-SAS HD, CXPx, QSFP, SFP56</v>
      </c>
      <c r="E113" s="508">
        <v>234.35168562574387</v>
      </c>
      <c r="F113" s="508">
        <v>197.65242210656413</v>
      </c>
      <c r="G113" s="508">
        <v>163.38860383876184</v>
      </c>
      <c r="H113" s="508"/>
      <c r="I113" s="508"/>
      <c r="J113" s="508"/>
      <c r="K113" s="508"/>
      <c r="L113" s="508"/>
      <c r="M113" s="508"/>
      <c r="N113" s="508"/>
      <c r="O113" s="508"/>
      <c r="Q113" s="451"/>
    </row>
    <row r="114" spans="1:17" s="159" customFormat="1" ht="14.25" customHeight="1">
      <c r="A114" s="105"/>
      <c r="B114" s="809"/>
      <c r="C114" s="391" t="str">
        <f t="shared" si="63"/>
        <v>Total AOCs</v>
      </c>
      <c r="D114" s="589" t="str">
        <f t="shared" si="63"/>
        <v>All</v>
      </c>
      <c r="E114" s="508">
        <f>E126*10^6/E101</f>
        <v>88.960744050696178</v>
      </c>
      <c r="F114" s="508">
        <f t="shared" ref="F114:G114" si="64">F126*10^6/F101</f>
        <v>50.2890573740112</v>
      </c>
      <c r="G114" s="508">
        <f t="shared" si="64"/>
        <v>37.357405076294626</v>
      </c>
      <c r="H114" s="508"/>
      <c r="I114" s="508"/>
      <c r="J114" s="508"/>
      <c r="K114" s="508"/>
      <c r="L114" s="508"/>
      <c r="M114" s="508"/>
      <c r="N114" s="508"/>
      <c r="O114" s="508"/>
      <c r="Q114" s="451"/>
    </row>
    <row r="115" spans="1:17" s="159" customFormat="1">
      <c r="A115" s="55"/>
      <c r="B115" s="15"/>
      <c r="C115" s="70"/>
      <c r="D115" s="70"/>
      <c r="E115" s="70"/>
      <c r="F115" s="70"/>
      <c r="G115" s="70"/>
      <c r="H115" s="70"/>
      <c r="I115" s="70"/>
      <c r="J115" s="70"/>
      <c r="K115" s="70"/>
      <c r="L115" s="70"/>
      <c r="M115" s="70"/>
      <c r="N115" s="70"/>
      <c r="O115" s="70"/>
    </row>
    <row r="116" spans="1:17" s="159" customFormat="1" ht="12" customHeight="1">
      <c r="A116" s="114"/>
      <c r="B116" s="205" t="s">
        <v>1</v>
      </c>
      <c r="C116" s="247" t="str">
        <f>C91</f>
        <v>AOCs/EOMs - Global</v>
      </c>
      <c r="D116" s="247"/>
      <c r="K116" s="534" t="str">
        <f>B116</f>
        <v>Sales ($M)</v>
      </c>
      <c r="N116" s="535"/>
      <c r="O116" s="536" t="str">
        <f>C116</f>
        <v>AOCs/EOMs - Global</v>
      </c>
    </row>
    <row r="117" spans="1:17" s="159" customFormat="1">
      <c r="A117" s="106"/>
      <c r="B117" s="195" t="s">
        <v>48</v>
      </c>
      <c r="C117" s="194" t="s">
        <v>10</v>
      </c>
      <c r="D117" s="194"/>
      <c r="E117" s="142">
        <v>2016</v>
      </c>
      <c r="F117" s="56">
        <v>2017</v>
      </c>
      <c r="G117" s="142">
        <v>2018</v>
      </c>
      <c r="H117" s="142">
        <v>2019</v>
      </c>
      <c r="I117" s="142">
        <v>2020</v>
      </c>
      <c r="J117" s="142">
        <v>2021</v>
      </c>
      <c r="K117" s="142">
        <v>2022</v>
      </c>
      <c r="L117" s="142">
        <v>2023</v>
      </c>
      <c r="M117" s="142">
        <v>2024</v>
      </c>
      <c r="N117" s="142">
        <v>2025</v>
      </c>
      <c r="O117" s="142">
        <v>2026</v>
      </c>
    </row>
    <row r="118" spans="1:17" s="159" customFormat="1" ht="16.05" customHeight="1">
      <c r="A118" s="105"/>
      <c r="B118" s="554" t="str">
        <f t="shared" ref="B118:D119" si="65">B106</f>
        <v>EOM</v>
      </c>
      <c r="C118" s="365" t="str">
        <f t="shared" si="65"/>
        <v>10G</v>
      </c>
      <c r="D118" s="365" t="str">
        <f t="shared" si="65"/>
        <v>SFP+</v>
      </c>
      <c r="E118" s="47">
        <f>E106*E93/10^6</f>
        <v>32.857721083741282</v>
      </c>
      <c r="F118" s="47">
        <f t="shared" ref="F118:G118" si="66">F106*F93/10^6</f>
        <v>55.123166999999995</v>
      </c>
      <c r="G118" s="47">
        <f t="shared" si="66"/>
        <v>68.095397700000007</v>
      </c>
      <c r="H118" s="47"/>
      <c r="I118" s="47"/>
      <c r="J118" s="47"/>
      <c r="K118" s="47"/>
      <c r="L118" s="47"/>
      <c r="M118" s="47"/>
      <c r="N118" s="47"/>
      <c r="O118" s="47"/>
    </row>
    <row r="119" spans="1:17" s="159" customFormat="1" ht="12.75" customHeight="1">
      <c r="A119" s="105"/>
      <c r="B119" s="810" t="str">
        <f t="shared" si="65"/>
        <v>Active Optical Cables (AOCs)</v>
      </c>
      <c r="C119" s="391" t="str">
        <f t="shared" si="65"/>
        <v>10G</v>
      </c>
      <c r="D119" s="391" t="str">
        <f t="shared" si="65"/>
        <v>SFP+</v>
      </c>
      <c r="E119" s="47">
        <f>E107*E94/10^6</f>
        <v>40.21456932280806</v>
      </c>
      <c r="F119" s="47">
        <f t="shared" ref="E119:G125" si="67">F107*F94/10^6</f>
        <v>60.527746000000008</v>
      </c>
      <c r="G119" s="47">
        <f t="shared" si="67"/>
        <v>66.906791699999971</v>
      </c>
      <c r="H119" s="47"/>
      <c r="I119" s="47"/>
      <c r="J119" s="47"/>
      <c r="K119" s="47"/>
      <c r="L119" s="47"/>
      <c r="M119" s="47"/>
      <c r="N119" s="47"/>
      <c r="O119" s="47"/>
    </row>
    <row r="120" spans="1:17" s="159" customFormat="1" ht="12.75" customHeight="1">
      <c r="A120" s="105"/>
      <c r="B120" s="810"/>
      <c r="C120" s="391" t="str">
        <f t="shared" ref="C120:D125" si="68">C108</f>
        <v>25G</v>
      </c>
      <c r="D120" s="391" t="str">
        <f t="shared" si="68"/>
        <v>SFP28</v>
      </c>
      <c r="E120" s="47">
        <f t="shared" si="67"/>
        <v>1.1000000000000001</v>
      </c>
      <c r="F120" s="47">
        <f t="shared" si="67"/>
        <v>13.144417999999996</v>
      </c>
      <c r="G120" s="47">
        <f t="shared" si="67"/>
        <v>52.011518000000002</v>
      </c>
      <c r="H120" s="47"/>
      <c r="I120" s="47"/>
      <c r="J120" s="47"/>
      <c r="K120" s="47"/>
      <c r="L120" s="47"/>
      <c r="M120" s="47"/>
      <c r="N120" s="47"/>
      <c r="O120" s="47"/>
    </row>
    <row r="121" spans="1:17" s="159" customFormat="1" ht="12.75" customHeight="1">
      <c r="A121" s="105"/>
      <c r="B121" s="810"/>
      <c r="C121" s="391" t="str">
        <f t="shared" si="68"/>
        <v>40G</v>
      </c>
      <c r="D121" s="391" t="str">
        <f t="shared" si="68"/>
        <v>QSFP+</v>
      </c>
      <c r="E121" s="47">
        <f t="shared" si="67"/>
        <v>41.307513699817193</v>
      </c>
      <c r="F121" s="47">
        <f t="shared" si="67"/>
        <v>26.089611999999992</v>
      </c>
      <c r="G121" s="47">
        <f t="shared" si="67"/>
        <v>33.409706077143589</v>
      </c>
      <c r="H121" s="47"/>
      <c r="I121" s="47"/>
      <c r="J121" s="47"/>
      <c r="K121" s="47"/>
      <c r="L121" s="47"/>
      <c r="M121" s="47"/>
      <c r="N121" s="47"/>
      <c r="O121" s="47"/>
    </row>
    <row r="122" spans="1:17" s="159" customFormat="1" ht="12.75" customHeight="1">
      <c r="A122" s="105"/>
      <c r="B122" s="810"/>
      <c r="C122" s="391" t="str">
        <f t="shared" si="68"/>
        <v>100G</v>
      </c>
      <c r="D122" s="586" t="str">
        <f t="shared" si="68"/>
        <v>QSFP28, SFP-DD, SFP112</v>
      </c>
      <c r="E122" s="47">
        <f t="shared" si="67"/>
        <v>67.2</v>
      </c>
      <c r="F122" s="47">
        <f t="shared" si="67"/>
        <v>54.729847999999997</v>
      </c>
      <c r="G122" s="47">
        <f t="shared" si="67"/>
        <v>45.049838524645217</v>
      </c>
      <c r="H122" s="47"/>
      <c r="I122" s="47"/>
      <c r="J122" s="47"/>
      <c r="K122" s="47"/>
      <c r="L122" s="47"/>
      <c r="M122" s="47"/>
      <c r="N122" s="47"/>
      <c r="O122" s="47"/>
    </row>
    <row r="123" spans="1:17" s="159" customFormat="1" ht="12.75" customHeight="1">
      <c r="A123" s="105"/>
      <c r="B123" s="810"/>
      <c r="C123" s="391" t="str">
        <f t="shared" si="68"/>
        <v>200G</v>
      </c>
      <c r="D123" s="586" t="str">
        <f t="shared" si="68"/>
        <v>QSFP56</v>
      </c>
      <c r="E123" s="47"/>
      <c r="F123" s="47"/>
      <c r="G123" s="47"/>
      <c r="H123" s="47"/>
      <c r="I123" s="47"/>
      <c r="J123" s="47"/>
      <c r="K123" s="47"/>
      <c r="L123" s="47"/>
      <c r="M123" s="47"/>
      <c r="N123" s="47"/>
      <c r="O123" s="47"/>
    </row>
    <row r="124" spans="1:17" s="159" customFormat="1" ht="12.75" customHeight="1">
      <c r="A124" s="105"/>
      <c r="B124" s="810"/>
      <c r="C124" s="391" t="str">
        <f t="shared" si="68"/>
        <v xml:space="preserve">≥400G </v>
      </c>
      <c r="D124" s="586" t="str">
        <f t="shared" si="68"/>
        <v>QSFP-DD, OSFP, QSFP112</v>
      </c>
      <c r="E124" s="47"/>
      <c r="F124" s="47"/>
      <c r="G124" s="47"/>
      <c r="H124" s="47"/>
      <c r="I124" s="47"/>
      <c r="J124" s="47"/>
      <c r="K124" s="47"/>
      <c r="L124" s="47"/>
      <c r="M124" s="47"/>
      <c r="N124" s="47"/>
      <c r="O124" s="47"/>
    </row>
    <row r="125" spans="1:17" s="159" customFormat="1" ht="12.75" customHeight="1">
      <c r="A125" s="105"/>
      <c r="B125" s="810"/>
      <c r="C125" s="391" t="str">
        <f t="shared" si="68"/>
        <v>All Other</v>
      </c>
      <c r="D125" s="586" t="str">
        <f t="shared" si="68"/>
        <v>Mini-SAS HD, CXPx, QSFP, SFP56</v>
      </c>
      <c r="E125" s="47">
        <f>E113*E100/10^6</f>
        <v>71.902461770607559</v>
      </c>
      <c r="F125" s="47">
        <f t="shared" si="67"/>
        <v>52.167787333540218</v>
      </c>
      <c r="G125" s="47">
        <f t="shared" si="67"/>
        <v>29.790807526525285</v>
      </c>
      <c r="H125" s="47"/>
      <c r="I125" s="47"/>
      <c r="J125" s="47"/>
      <c r="K125" s="47"/>
      <c r="L125" s="47"/>
      <c r="M125" s="47"/>
      <c r="N125" s="47"/>
      <c r="O125" s="47"/>
    </row>
    <row r="126" spans="1:17" s="159" customFormat="1" ht="12.75" customHeight="1">
      <c r="A126" s="105"/>
      <c r="B126" s="810"/>
      <c r="C126" s="391" t="str">
        <f>C101</f>
        <v>Total AOCs</v>
      </c>
      <c r="D126" s="391" t="str">
        <f>D101</f>
        <v>All</v>
      </c>
      <c r="E126" s="141">
        <f>SUM(E119:E125)</f>
        <v>221.72454479323278</v>
      </c>
      <c r="F126" s="141">
        <f>SUM(F119:F125)</f>
        <v>206.65941133354022</v>
      </c>
      <c r="G126" s="141">
        <f>SUM(G119:G125)</f>
        <v>227.1686618283141</v>
      </c>
      <c r="H126" s="141"/>
      <c r="I126" s="141"/>
      <c r="J126" s="141"/>
      <c r="K126" s="141"/>
      <c r="L126" s="141"/>
      <c r="M126" s="141"/>
      <c r="N126" s="141"/>
      <c r="O126" s="141"/>
    </row>
    <row r="127" spans="1:17" s="159" customFormat="1">
      <c r="A127" s="55"/>
      <c r="B127" s="228" t="s">
        <v>124</v>
      </c>
      <c r="C127" s="353"/>
      <c r="D127" s="353"/>
      <c r="E127" s="229">
        <f t="shared" ref="E127:G127" si="69">E126+E118</f>
        <v>254.58226587697408</v>
      </c>
      <c r="F127" s="229">
        <f t="shared" si="69"/>
        <v>261.78257833354019</v>
      </c>
      <c r="G127" s="229">
        <f t="shared" si="69"/>
        <v>295.26405952831408</v>
      </c>
      <c r="H127" s="229"/>
      <c r="I127" s="229"/>
      <c r="J127" s="229"/>
      <c r="K127" s="229"/>
      <c r="L127" s="229"/>
      <c r="M127" s="229"/>
      <c r="N127" s="229"/>
      <c r="O127" s="229"/>
    </row>
    <row r="128" spans="1:17" s="159" customFormat="1">
      <c r="A128" s="55"/>
      <c r="B128" s="112"/>
      <c r="C128" s="70"/>
      <c r="D128" s="70"/>
      <c r="E128" s="8"/>
      <c r="F128" s="8">
        <f t="shared" ref="F128" si="70">IF(E127=0,"",F127/E127-1)</f>
        <v>2.8282851642327911E-2</v>
      </c>
      <c r="G128" s="8">
        <f t="shared" ref="G128" si="71">IF(F127=0,"",G127/F127-1)</f>
        <v>0.12789804962542139</v>
      </c>
      <c r="H128" s="8"/>
      <c r="I128" s="8"/>
      <c r="J128" s="8"/>
      <c r="K128" s="8"/>
      <c r="L128" s="29"/>
      <c r="M128" s="29"/>
      <c r="N128" s="29"/>
      <c r="O128" s="29"/>
    </row>
    <row r="129" spans="2:15">
      <c r="B129"/>
      <c r="C129"/>
      <c r="E129" s="159"/>
      <c r="F129" s="159"/>
      <c r="G129" s="159"/>
      <c r="K129" s="159"/>
    </row>
    <row r="130" spans="2:15">
      <c r="B130"/>
      <c r="C130"/>
      <c r="E130"/>
      <c r="F130"/>
      <c r="G130"/>
      <c r="H130"/>
      <c r="I130"/>
      <c r="J130"/>
      <c r="K130"/>
      <c r="L130"/>
    </row>
    <row r="131" spans="2:15">
      <c r="B131" s="112"/>
      <c r="C131" s="70"/>
      <c r="D131" s="70"/>
      <c r="E131" s="70"/>
      <c r="F131" s="8" t="str">
        <f t="shared" ref="F131:N131" si="72">IF(E130=0,"",F130/E130-1)</f>
        <v/>
      </c>
      <c r="G131" s="8" t="str">
        <f t="shared" si="72"/>
        <v/>
      </c>
      <c r="H131" s="8" t="str">
        <f t="shared" si="72"/>
        <v/>
      </c>
      <c r="I131" s="8" t="str">
        <f t="shared" si="72"/>
        <v/>
      </c>
      <c r="J131" s="8" t="str">
        <f t="shared" si="72"/>
        <v/>
      </c>
      <c r="K131" s="8" t="str">
        <f t="shared" si="72"/>
        <v/>
      </c>
      <c r="L131" s="301" t="str">
        <f t="shared" si="72"/>
        <v/>
      </c>
      <c r="M131" s="301" t="str">
        <f t="shared" si="72"/>
        <v/>
      </c>
      <c r="N131" s="301" t="str">
        <f t="shared" si="72"/>
        <v/>
      </c>
      <c r="O131" s="301" t="str">
        <f t="shared" ref="O131" si="73">IF(N130=0,"",O130/N130-1)</f>
        <v/>
      </c>
    </row>
  </sheetData>
  <mergeCells count="9">
    <mergeCell ref="B94:B101"/>
    <mergeCell ref="B107:B114"/>
    <mergeCell ref="B119:B126"/>
    <mergeCell ref="B35:B42"/>
    <mergeCell ref="B10:B17"/>
    <mergeCell ref="B23:B30"/>
    <mergeCell ref="B52:B59"/>
    <mergeCell ref="B65:B72"/>
    <mergeCell ref="B77:B84"/>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sheetPr>
  <dimension ref="B1:AN150"/>
  <sheetViews>
    <sheetView showGridLines="0" zoomScale="70" zoomScaleNormal="70" zoomScalePageLayoutView="70" workbookViewId="0"/>
  </sheetViews>
  <sheetFormatPr defaultColWidth="8.77734375" defaultRowHeight="13.2"/>
  <cols>
    <col min="1" max="1" width="4.44140625" customWidth="1"/>
    <col min="2" max="2" width="37.44140625" customWidth="1"/>
    <col min="3" max="10" width="11.21875" customWidth="1"/>
    <col min="11" max="14" width="11.21875" style="159" customWidth="1"/>
  </cols>
  <sheetData>
    <row r="1" spans="2:40" s="159" customFormat="1"/>
    <row r="2" spans="2:40" s="159" customFormat="1" ht="17.399999999999999">
      <c r="B2" s="75" t="str">
        <f>Introduction!B2</f>
        <v>LightCounting Optical Components Market Forecast for China</v>
      </c>
      <c r="AF2" s="9"/>
      <c r="AG2" s="9"/>
      <c r="AH2" s="9"/>
      <c r="AI2" s="9"/>
      <c r="AM2" s="250"/>
      <c r="AN2" s="250"/>
    </row>
    <row r="3" spans="2:40" s="159" customFormat="1" ht="15">
      <c r="B3" s="200" t="str">
        <f>Introduction!$B$3</f>
        <v>Sample template for January 2022 report</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51"/>
      <c r="AG3" s="151"/>
      <c r="AH3" s="151"/>
      <c r="AI3" s="151"/>
      <c r="AM3" s="250"/>
      <c r="AN3" s="250"/>
    </row>
    <row r="4" spans="2:40" s="159" customFormat="1" ht="15.6">
      <c r="B4" s="203" t="s">
        <v>273</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51"/>
      <c r="AG4" s="151"/>
      <c r="AH4" s="151"/>
      <c r="AI4" s="151"/>
      <c r="AM4" s="250"/>
      <c r="AN4" s="250"/>
    </row>
    <row r="5" spans="2:40" s="159" customFormat="1"/>
    <row r="9" spans="2:40">
      <c r="G9" t="s">
        <v>355</v>
      </c>
    </row>
    <row r="10" spans="2:40">
      <c r="C10" s="310">
        <v>2010</v>
      </c>
      <c r="D10" s="310">
        <v>2011</v>
      </c>
      <c r="E10" s="310">
        <v>2012</v>
      </c>
      <c r="F10" s="310">
        <v>2013</v>
      </c>
      <c r="G10" s="310">
        <v>2014</v>
      </c>
      <c r="H10" s="310">
        <v>2015</v>
      </c>
      <c r="I10" s="310">
        <v>2016</v>
      </c>
      <c r="J10" s="310">
        <v>2017</v>
      </c>
      <c r="K10" s="310">
        <v>2018</v>
      </c>
      <c r="L10" s="310">
        <v>2019</v>
      </c>
      <c r="M10" s="565">
        <v>2020</v>
      </c>
      <c r="N10" s="565" t="s">
        <v>440</v>
      </c>
      <c r="O10" s="9" t="s">
        <v>2</v>
      </c>
    </row>
    <row r="11" spans="2:40" ht="13.8">
      <c r="B11" s="378" t="s">
        <v>165</v>
      </c>
      <c r="C11" s="455"/>
      <c r="D11" s="455"/>
      <c r="E11" s="455"/>
      <c r="F11" s="455"/>
      <c r="G11" s="455"/>
      <c r="H11" s="455"/>
      <c r="I11" s="455"/>
      <c r="J11" s="455"/>
      <c r="K11" s="455"/>
      <c r="L11" s="455"/>
      <c r="M11" s="455"/>
      <c r="N11" s="455"/>
      <c r="O11" s="456"/>
    </row>
    <row r="12" spans="2:40">
      <c r="B12" s="379" t="s">
        <v>334</v>
      </c>
      <c r="C12" s="455">
        <v>0.51828937243374351</v>
      </c>
      <c r="D12" s="455">
        <v>1.0991779361694289</v>
      </c>
      <c r="E12" s="455">
        <v>1.4635266586863038</v>
      </c>
      <c r="F12" s="455">
        <v>2.1383074339682029</v>
      </c>
      <c r="G12" s="455"/>
      <c r="H12" s="455"/>
      <c r="I12" s="455"/>
      <c r="J12" s="455"/>
      <c r="K12" s="455"/>
      <c r="L12" s="455"/>
      <c r="M12" s="455"/>
      <c r="N12" s="619"/>
      <c r="O12" s="614"/>
      <c r="P12" s="58"/>
    </row>
    <row r="13" spans="2:40">
      <c r="B13" s="379" t="s">
        <v>336</v>
      </c>
      <c r="C13" s="455">
        <v>5.2889999999999997</v>
      </c>
      <c r="D13" s="455">
        <v>5.8540000000000001</v>
      </c>
      <c r="E13" s="455">
        <v>8.2919999999999998</v>
      </c>
      <c r="F13" s="455">
        <v>12.163</v>
      </c>
      <c r="G13" s="455"/>
      <c r="H13" s="455"/>
      <c r="I13" s="455"/>
      <c r="J13" s="455"/>
      <c r="K13" s="455"/>
      <c r="L13" s="455"/>
      <c r="M13" s="455"/>
      <c r="N13" s="619"/>
      <c r="O13" s="614"/>
      <c r="P13" s="58"/>
    </row>
    <row r="14" spans="2:40">
      <c r="C14" s="43"/>
      <c r="D14" s="43"/>
      <c r="E14" s="43"/>
      <c r="F14" s="43"/>
      <c r="G14" s="402"/>
      <c r="H14" s="402"/>
      <c r="I14" s="402"/>
      <c r="J14" s="402"/>
      <c r="K14" s="402"/>
      <c r="L14" s="402"/>
      <c r="M14" s="402"/>
      <c r="N14" s="402"/>
      <c r="O14" s="614"/>
    </row>
    <row r="15" spans="2:40" ht="13.8">
      <c r="B15" s="378" t="s">
        <v>155</v>
      </c>
      <c r="C15" s="455"/>
      <c r="D15" s="455"/>
      <c r="E15" s="455"/>
      <c r="F15" s="455"/>
      <c r="G15" s="455"/>
      <c r="H15" s="455"/>
      <c r="I15" s="455"/>
      <c r="J15" s="455"/>
      <c r="K15" s="455"/>
      <c r="L15" s="455"/>
      <c r="M15" s="455"/>
      <c r="N15" s="455"/>
      <c r="O15" s="614"/>
    </row>
    <row r="16" spans="2:40">
      <c r="B16" s="379" t="s">
        <v>334</v>
      </c>
      <c r="C16" s="455">
        <v>5.2990042134652136</v>
      </c>
      <c r="D16" s="455">
        <v>9.3760972004434713</v>
      </c>
      <c r="E16" s="455">
        <v>15.410254174003098</v>
      </c>
      <c r="F16" s="455">
        <v>22.742401064992272</v>
      </c>
      <c r="G16" s="455"/>
      <c r="H16" s="455"/>
      <c r="I16" s="455"/>
      <c r="J16" s="455"/>
      <c r="K16" s="455"/>
      <c r="L16" s="455"/>
      <c r="M16" s="455"/>
      <c r="N16" s="619"/>
      <c r="O16" s="614"/>
    </row>
    <row r="17" spans="2:15">
      <c r="B17" s="379" t="s">
        <v>336</v>
      </c>
      <c r="C17" s="455">
        <v>65.5</v>
      </c>
      <c r="D17" s="455">
        <v>89.692999999999998</v>
      </c>
      <c r="E17" s="455">
        <v>113.47199999999999</v>
      </c>
      <c r="F17" s="455">
        <v>141.13200000000001</v>
      </c>
      <c r="G17" s="455"/>
      <c r="H17" s="455"/>
      <c r="I17" s="455"/>
      <c r="J17" s="455"/>
      <c r="K17" s="455"/>
      <c r="L17" s="455"/>
      <c r="M17" s="455"/>
      <c r="N17" s="619"/>
      <c r="O17" s="614"/>
    </row>
    <row r="18" spans="2:15">
      <c r="B18" s="380"/>
      <c r="C18" s="159"/>
      <c r="D18" s="159"/>
      <c r="E18" s="159"/>
      <c r="F18" s="159"/>
      <c r="G18" s="159"/>
      <c r="H18" s="159"/>
      <c r="I18" s="159"/>
      <c r="J18" s="159"/>
      <c r="N18" s="43"/>
      <c r="O18" s="43"/>
    </row>
    <row r="19" spans="2:15" s="159" customFormat="1">
      <c r="B19" s="381" t="s">
        <v>198</v>
      </c>
      <c r="N19" s="43"/>
      <c r="O19" s="43"/>
    </row>
    <row r="20" spans="2:15" s="159" customFormat="1">
      <c r="B20" s="379" t="s">
        <v>334</v>
      </c>
      <c r="C20" s="337" t="e">
        <f>C16/C95*1000</f>
        <v>#DIV/0!</v>
      </c>
      <c r="D20" s="337">
        <f t="shared" ref="D20:F20" si="0">D16/D95*1000</f>
        <v>1.5228353419593099</v>
      </c>
      <c r="E20" s="337">
        <f t="shared" si="0"/>
        <v>2.3317073950678009</v>
      </c>
      <c r="F20" s="337">
        <f t="shared" si="0"/>
        <v>3.209030769718114</v>
      </c>
      <c r="G20" s="337"/>
      <c r="H20" s="337"/>
      <c r="I20" s="337"/>
      <c r="J20" s="337"/>
      <c r="K20" s="337"/>
      <c r="L20" s="337"/>
      <c r="M20" s="337"/>
      <c r="N20" s="615"/>
      <c r="O20" s="614"/>
    </row>
    <row r="21" spans="2:15" s="159" customFormat="1">
      <c r="B21" s="379" t="s">
        <v>336</v>
      </c>
      <c r="C21" s="337" t="e">
        <f>C17*1000/C99</f>
        <v>#DIV/0!</v>
      </c>
      <c r="D21" s="337" t="e">
        <f t="shared" ref="D21:F21" si="1">D17*1000/D99</f>
        <v>#DIV/0!</v>
      </c>
      <c r="E21" s="337" t="e">
        <f t="shared" si="1"/>
        <v>#DIV/0!</v>
      </c>
      <c r="F21" s="337" t="e">
        <f t="shared" si="1"/>
        <v>#DIV/0!</v>
      </c>
      <c r="G21" s="337"/>
      <c r="H21" s="337"/>
      <c r="I21" s="337"/>
      <c r="J21" s="337"/>
      <c r="K21" s="337"/>
      <c r="L21" s="337"/>
      <c r="M21" s="337"/>
      <c r="N21" s="615"/>
      <c r="O21" s="614"/>
    </row>
    <row r="22" spans="2:15" s="159" customFormat="1">
      <c r="B22" s="380"/>
      <c r="N22" s="43"/>
      <c r="O22" s="43"/>
    </row>
    <row r="23" spans="2:15" s="159" customFormat="1">
      <c r="B23" s="382" t="s">
        <v>199</v>
      </c>
      <c r="N23" s="43"/>
      <c r="O23" s="43"/>
    </row>
    <row r="24" spans="2:15" s="159" customFormat="1">
      <c r="B24" s="379" t="s">
        <v>334</v>
      </c>
      <c r="C24" s="66" t="e">
        <f>C12*C142</f>
        <v>#DIV/0!</v>
      </c>
      <c r="D24" s="66">
        <f t="shared" ref="D24:F24" si="2">D12*D142</f>
        <v>1.7293709059076268</v>
      </c>
      <c r="E24" s="66">
        <f t="shared" si="2"/>
        <v>2.3025798452141304</v>
      </c>
      <c r="F24" s="66">
        <f t="shared" si="2"/>
        <v>3.3642059953076706</v>
      </c>
      <c r="G24" s="66"/>
      <c r="H24" s="66"/>
      <c r="I24" s="66"/>
      <c r="J24" s="66"/>
      <c r="K24" s="66"/>
      <c r="L24" s="66"/>
      <c r="M24" s="66"/>
      <c r="N24" s="455"/>
      <c r="O24" s="614"/>
    </row>
    <row r="25" spans="2:15" s="159" customFormat="1">
      <c r="B25" s="379" t="s">
        <v>336</v>
      </c>
      <c r="C25" s="66" t="e">
        <f>C13*C143</f>
        <v>#DIV/0!</v>
      </c>
      <c r="D25" s="66" t="e">
        <f t="shared" ref="D25:F25" si="3">D13*D143</f>
        <v>#DIV/0!</v>
      </c>
      <c r="E25" s="66" t="e">
        <f t="shared" si="3"/>
        <v>#DIV/0!</v>
      </c>
      <c r="F25" s="66" t="e">
        <f t="shared" si="3"/>
        <v>#DIV/0!</v>
      </c>
      <c r="G25" s="66"/>
      <c r="H25" s="66"/>
      <c r="I25" s="66"/>
      <c r="J25" s="66"/>
      <c r="K25" s="66"/>
      <c r="L25" s="66"/>
      <c r="M25" s="66"/>
      <c r="N25" s="455"/>
      <c r="O25" s="614"/>
    </row>
    <row r="26" spans="2:15" s="159" customFormat="1">
      <c r="N26" s="43"/>
      <c r="O26" s="43"/>
    </row>
    <row r="27" spans="2:15" s="159" customFormat="1">
      <c r="N27" s="43"/>
      <c r="O27" s="43"/>
    </row>
    <row r="28" spans="2:15" s="159" customFormat="1">
      <c r="B28" s="312" t="s">
        <v>429</v>
      </c>
      <c r="N28" s="43"/>
      <c r="O28" s="43"/>
    </row>
    <row r="29" spans="2:15" s="159" customFormat="1">
      <c r="B29" s="241" t="s">
        <v>334</v>
      </c>
      <c r="C29" s="58"/>
      <c r="D29" s="58">
        <f t="shared" ref="D29:D30" si="4">D12/C12-1</f>
        <v>1.120780387620131</v>
      </c>
      <c r="E29" s="58">
        <f t="shared" ref="E29:E30" si="5">E12/D12-1</f>
        <v>0.33147383196810609</v>
      </c>
      <c r="F29" s="58">
        <f t="shared" ref="F29:F30" si="6">F12/E12-1</f>
        <v>0.46106490187722193</v>
      </c>
      <c r="G29" s="58"/>
      <c r="H29" s="58"/>
      <c r="I29" s="58"/>
      <c r="J29" s="58"/>
      <c r="K29" s="58"/>
      <c r="L29" s="58"/>
      <c r="M29" s="58"/>
      <c r="N29" s="616"/>
      <c r="O29" s="43"/>
    </row>
    <row r="30" spans="2:15" s="159" customFormat="1">
      <c r="B30" s="241" t="s">
        <v>336</v>
      </c>
      <c r="C30" s="58"/>
      <c r="D30" s="58">
        <f t="shared" si="4"/>
        <v>0.10682548685951976</v>
      </c>
      <c r="E30" s="58">
        <f t="shared" si="5"/>
        <v>0.4164673727365904</v>
      </c>
      <c r="F30" s="58">
        <f t="shared" si="6"/>
        <v>0.46683550410033781</v>
      </c>
      <c r="G30" s="58"/>
      <c r="H30" s="58"/>
      <c r="I30" s="58"/>
      <c r="J30" s="58"/>
      <c r="K30" s="58"/>
      <c r="L30" s="58"/>
      <c r="M30" s="58"/>
      <c r="N30" s="616"/>
      <c r="O30" s="43"/>
    </row>
    <row r="31" spans="2:15" s="159" customFormat="1">
      <c r="N31" s="43"/>
      <c r="O31" s="43"/>
    </row>
    <row r="32" spans="2:15" s="159" customFormat="1">
      <c r="B32" s="312" t="s">
        <v>430</v>
      </c>
      <c r="N32" s="43"/>
      <c r="O32" s="43"/>
    </row>
    <row r="33" spans="2:15" s="159" customFormat="1">
      <c r="B33" s="241" t="s">
        <v>334</v>
      </c>
      <c r="D33" s="58" t="e">
        <f>D24/C24-1</f>
        <v>#DIV/0!</v>
      </c>
      <c r="E33" s="58">
        <f t="shared" ref="E33:F33" si="7">E24/D24-1</f>
        <v>0.33145517676305891</v>
      </c>
      <c r="F33" s="58">
        <f t="shared" si="7"/>
        <v>0.46105942962200008</v>
      </c>
      <c r="G33" s="58"/>
      <c r="H33" s="58"/>
      <c r="I33" s="58"/>
      <c r="J33" s="58"/>
      <c r="K33" s="58"/>
      <c r="L33" s="58"/>
      <c r="M33" s="58"/>
      <c r="N33" s="616"/>
      <c r="O33" s="43"/>
    </row>
    <row r="34" spans="2:15" s="159" customFormat="1">
      <c r="B34" s="241" t="s">
        <v>336</v>
      </c>
      <c r="D34" s="58" t="e">
        <f>D25/C25-1</f>
        <v>#DIV/0!</v>
      </c>
      <c r="E34" s="58" t="e">
        <f t="shared" ref="E34:F34" si="8">E25/D25-1</f>
        <v>#DIV/0!</v>
      </c>
      <c r="F34" s="58" t="e">
        <f t="shared" si="8"/>
        <v>#DIV/0!</v>
      </c>
      <c r="G34" s="58"/>
      <c r="H34" s="58"/>
      <c r="I34" s="58"/>
      <c r="J34" s="58"/>
      <c r="K34" s="58"/>
      <c r="L34" s="58"/>
      <c r="M34" s="58"/>
      <c r="N34" s="616"/>
      <c r="O34" s="43"/>
    </row>
    <row r="35" spans="2:15" s="159" customFormat="1"/>
    <row r="36" spans="2:15" s="159" customFormat="1"/>
    <row r="37" spans="2:15" s="159" customFormat="1"/>
    <row r="38" spans="2:15" s="159" customFormat="1"/>
    <row r="39" spans="2:15" s="159" customFormat="1"/>
    <row r="40" spans="2:15" ht="13.8">
      <c r="B40" s="309" t="s">
        <v>322</v>
      </c>
      <c r="C40" s="565">
        <f t="shared" ref="C40:M40" si="9">C10</f>
        <v>2010</v>
      </c>
      <c r="D40" s="565">
        <f t="shared" si="9"/>
        <v>2011</v>
      </c>
      <c r="E40" s="565">
        <f t="shared" si="9"/>
        <v>2012</v>
      </c>
      <c r="F40" s="565">
        <f t="shared" si="9"/>
        <v>2013</v>
      </c>
      <c r="G40" s="565">
        <f t="shared" si="9"/>
        <v>2014</v>
      </c>
      <c r="H40" s="565">
        <f t="shared" si="9"/>
        <v>2015</v>
      </c>
      <c r="I40" s="565">
        <f t="shared" si="9"/>
        <v>2016</v>
      </c>
      <c r="J40" s="565">
        <f t="shared" si="9"/>
        <v>2017</v>
      </c>
      <c r="K40" s="565">
        <f t="shared" si="9"/>
        <v>2018</v>
      </c>
      <c r="L40" s="565">
        <f t="shared" si="9"/>
        <v>2019</v>
      </c>
      <c r="M40" s="565">
        <f t="shared" si="9"/>
        <v>2020</v>
      </c>
      <c r="N40" s="565" t="str">
        <f>N10</f>
        <v>2021E</v>
      </c>
      <c r="O40" s="159"/>
    </row>
    <row r="41" spans="2:15">
      <c r="B41" s="379" t="s">
        <v>334</v>
      </c>
      <c r="C41" s="58">
        <f t="shared" ref="C41:F41" si="10">C12/C16</f>
        <v>9.7808824366798358E-2</v>
      </c>
      <c r="D41" s="58">
        <f t="shared" si="10"/>
        <v>0.11723192631977407</v>
      </c>
      <c r="E41" s="58">
        <f t="shared" si="10"/>
        <v>9.4970961683114516E-2</v>
      </c>
      <c r="F41" s="58">
        <f t="shared" si="10"/>
        <v>9.4022941019175521E-2</v>
      </c>
      <c r="G41" s="58"/>
      <c r="H41" s="58"/>
      <c r="I41" s="58"/>
      <c r="J41" s="58"/>
      <c r="K41" s="58"/>
      <c r="L41" s="58"/>
      <c r="M41" s="58"/>
      <c r="N41" s="58"/>
      <c r="O41" s="159"/>
    </row>
    <row r="42" spans="2:15">
      <c r="B42" s="379" t="s">
        <v>336</v>
      </c>
      <c r="C42" s="58">
        <f t="shared" ref="C42:F42" si="11">C13/C17</f>
        <v>8.0748091603053435E-2</v>
      </c>
      <c r="D42" s="58">
        <f t="shared" si="11"/>
        <v>6.5267077698371118E-2</v>
      </c>
      <c r="E42" s="58">
        <f t="shared" si="11"/>
        <v>7.3075296108291041E-2</v>
      </c>
      <c r="F42" s="58">
        <f t="shared" si="11"/>
        <v>8.6181730578465551E-2</v>
      </c>
      <c r="G42" s="58"/>
      <c r="H42" s="58"/>
      <c r="I42" s="58"/>
      <c r="J42" s="58"/>
      <c r="K42" s="58"/>
      <c r="L42" s="58"/>
      <c r="M42" s="58"/>
      <c r="N42" s="58"/>
      <c r="O42" s="159"/>
    </row>
    <row r="43" spans="2:15">
      <c r="O43" s="159"/>
    </row>
    <row r="44" spans="2:15">
      <c r="B44" s="159"/>
      <c r="C44" s="159"/>
      <c r="D44" s="159"/>
      <c r="E44" s="159"/>
      <c r="F44" s="159"/>
      <c r="G44" s="159"/>
      <c r="H44" s="159"/>
      <c r="I44" s="159"/>
      <c r="J44" s="159"/>
      <c r="O44" s="159"/>
    </row>
    <row r="45" spans="2:15">
      <c r="B45" s="159"/>
      <c r="C45" s="159"/>
      <c r="D45" s="159"/>
      <c r="E45" s="159"/>
      <c r="F45" s="159"/>
      <c r="G45" s="159"/>
      <c r="H45" s="159"/>
      <c r="I45" s="159"/>
      <c r="J45" s="159"/>
      <c r="O45" s="159"/>
    </row>
    <row r="46" spans="2:15">
      <c r="B46" s="159"/>
      <c r="C46" s="159"/>
      <c r="D46" s="159"/>
      <c r="E46" s="159"/>
      <c r="F46" s="159"/>
      <c r="G46" s="159"/>
      <c r="H46" s="159"/>
      <c r="I46" s="159"/>
      <c r="J46" s="159"/>
      <c r="O46" s="159"/>
    </row>
    <row r="47" spans="2:15">
      <c r="C47" s="241" t="s">
        <v>166</v>
      </c>
      <c r="D47" s="159"/>
      <c r="E47" s="159"/>
      <c r="F47" s="159"/>
      <c r="G47" s="159"/>
      <c r="H47" s="159"/>
      <c r="I47" s="159"/>
      <c r="J47" s="159"/>
      <c r="O47" s="159"/>
    </row>
    <row r="48" spans="2:15">
      <c r="B48" s="241" t="s">
        <v>155</v>
      </c>
      <c r="C48" s="617">
        <v>644.90767538658361</v>
      </c>
      <c r="D48" s="617">
        <v>1372.8872984925274</v>
      </c>
      <c r="E48" s="617">
        <v>2008.6157067915738</v>
      </c>
      <c r="F48" s="617">
        <v>12283.122055858683</v>
      </c>
      <c r="G48" s="617"/>
      <c r="H48" s="617"/>
      <c r="I48" s="617"/>
      <c r="J48" s="617"/>
      <c r="K48" s="617"/>
      <c r="L48" s="617"/>
      <c r="M48" s="617"/>
      <c r="N48" s="617"/>
      <c r="O48" s="159"/>
    </row>
    <row r="49" spans="2:15">
      <c r="B49" s="241" t="s">
        <v>167</v>
      </c>
      <c r="C49" s="618">
        <v>2.5752788522711016E-3</v>
      </c>
      <c r="D49" s="618">
        <v>3.9899545230249606E-3</v>
      </c>
      <c r="E49" s="618">
        <v>4.7853829753715703E-3</v>
      </c>
      <c r="F49" s="618">
        <v>2.5178256364090278E-2</v>
      </c>
      <c r="G49" s="618"/>
      <c r="H49" s="618"/>
      <c r="I49" s="618"/>
      <c r="J49" s="618"/>
      <c r="K49" s="618"/>
      <c r="L49" s="618"/>
      <c r="M49" s="618"/>
      <c r="N49" s="618"/>
      <c r="O49" s="159"/>
    </row>
    <row r="50" spans="2:15">
      <c r="O50" s="159"/>
    </row>
    <row r="51" spans="2:15">
      <c r="B51" s="241" t="s">
        <v>168</v>
      </c>
      <c r="C51" s="617">
        <v>35.242032800487287</v>
      </c>
      <c r="D51" s="617">
        <v>63.567799064150051</v>
      </c>
      <c r="E51" s="617">
        <v>28.323023081155842</v>
      </c>
      <c r="F51" s="617">
        <v>203.18534921155987</v>
      </c>
      <c r="G51" s="617"/>
      <c r="H51" s="617"/>
      <c r="I51" s="617"/>
      <c r="J51" s="617"/>
      <c r="K51" s="617"/>
      <c r="L51" s="617"/>
      <c r="M51" s="617"/>
      <c r="N51" s="617"/>
      <c r="O51" s="159"/>
    </row>
    <row r="52" spans="2:15">
      <c r="B52" s="241" t="s">
        <v>167</v>
      </c>
      <c r="C52" s="618">
        <v>3.0595113176975159E-3</v>
      </c>
      <c r="D52" s="618">
        <v>4.3561534058776325E-3</v>
      </c>
      <c r="E52" s="618">
        <v>1.216496746896544E-3</v>
      </c>
      <c r="F52" s="618">
        <v>6.8575964577969242E-3</v>
      </c>
      <c r="G52" s="618"/>
      <c r="H52" s="618"/>
      <c r="I52" s="618"/>
      <c r="J52" s="618"/>
      <c r="K52" s="618"/>
      <c r="L52" s="618"/>
      <c r="M52" s="618"/>
      <c r="N52" s="618"/>
      <c r="O52" s="58"/>
    </row>
    <row r="67" spans="2:15">
      <c r="O67" s="159"/>
    </row>
    <row r="68" spans="2:15">
      <c r="O68" s="159"/>
    </row>
    <row r="69" spans="2:15">
      <c r="O69" s="159"/>
    </row>
    <row r="70" spans="2:15">
      <c r="O70" s="159"/>
    </row>
    <row r="71" spans="2:15">
      <c r="B71" s="312" t="s">
        <v>171</v>
      </c>
      <c r="C71" s="310">
        <f t="shared" ref="C71:N71" si="12">C40</f>
        <v>2010</v>
      </c>
      <c r="D71" s="310">
        <f t="shared" si="12"/>
        <v>2011</v>
      </c>
      <c r="E71" s="310">
        <f t="shared" si="12"/>
        <v>2012</v>
      </c>
      <c r="F71" s="310">
        <f t="shared" si="12"/>
        <v>2013</v>
      </c>
      <c r="G71" s="310">
        <f t="shared" si="12"/>
        <v>2014</v>
      </c>
      <c r="H71" s="310">
        <f t="shared" si="12"/>
        <v>2015</v>
      </c>
      <c r="I71" s="310">
        <f t="shared" si="12"/>
        <v>2016</v>
      </c>
      <c r="J71" s="310">
        <f t="shared" si="12"/>
        <v>2017</v>
      </c>
      <c r="K71" s="310">
        <f t="shared" si="12"/>
        <v>2018</v>
      </c>
      <c r="L71" s="310">
        <f t="shared" si="12"/>
        <v>2019</v>
      </c>
      <c r="M71" s="565">
        <f t="shared" si="12"/>
        <v>2020</v>
      </c>
      <c r="N71" s="565" t="str">
        <f t="shared" si="12"/>
        <v>2021E</v>
      </c>
      <c r="O71" s="159"/>
    </row>
    <row r="72" spans="2:15">
      <c r="B72" s="241" t="s">
        <v>172</v>
      </c>
      <c r="C72" s="66">
        <f t="shared" ref="C72:F73" si="13">C16</f>
        <v>5.2990042134652136</v>
      </c>
      <c r="D72" s="66">
        <f t="shared" si="13"/>
        <v>9.3760972004434713</v>
      </c>
      <c r="E72" s="66">
        <f t="shared" si="13"/>
        <v>15.410254174003098</v>
      </c>
      <c r="F72" s="66">
        <f t="shared" si="13"/>
        <v>22.742401064992272</v>
      </c>
      <c r="G72" s="66"/>
      <c r="H72" s="66"/>
      <c r="I72" s="66"/>
      <c r="J72" s="66"/>
      <c r="K72" s="66"/>
      <c r="L72" s="66"/>
      <c r="M72" s="66"/>
      <c r="N72" s="66"/>
      <c r="O72" s="159"/>
    </row>
    <row r="73" spans="2:15">
      <c r="B73" s="241" t="s">
        <v>169</v>
      </c>
      <c r="C73" s="66">
        <f t="shared" si="13"/>
        <v>65.5</v>
      </c>
      <c r="D73" s="66">
        <f t="shared" si="13"/>
        <v>89.692999999999998</v>
      </c>
      <c r="E73" s="66">
        <f t="shared" si="13"/>
        <v>113.47199999999999</v>
      </c>
      <c r="F73" s="66">
        <f t="shared" si="13"/>
        <v>141.13200000000001</v>
      </c>
      <c r="G73" s="66"/>
      <c r="H73" s="66"/>
      <c r="I73" s="66"/>
      <c r="J73" s="66"/>
      <c r="K73" s="66"/>
      <c r="L73" s="66"/>
      <c r="M73" s="66"/>
      <c r="N73" s="66"/>
      <c r="O73" s="159"/>
    </row>
    <row r="74" spans="2:15">
      <c r="B74" s="241" t="s">
        <v>173</v>
      </c>
      <c r="C74" s="307">
        <f>C73/C72</f>
        <v>12.360812968134468</v>
      </c>
      <c r="D74" s="307">
        <f t="shared" ref="D74:F74" si="14">D73/D72</f>
        <v>9.5661337636045083</v>
      </c>
      <c r="E74" s="307">
        <f t="shared" si="14"/>
        <v>7.3634087224483169</v>
      </c>
      <c r="F74" s="307">
        <f t="shared" si="14"/>
        <v>6.2056772104527989</v>
      </c>
      <c r="G74" s="307"/>
      <c r="H74" s="307"/>
      <c r="I74" s="307"/>
      <c r="J74" s="307"/>
      <c r="K74" s="307"/>
      <c r="L74" s="307"/>
      <c r="M74" s="307"/>
      <c r="N74" s="307"/>
      <c r="O74" s="159"/>
    </row>
    <row r="75" spans="2:15">
      <c r="B75" s="159"/>
      <c r="C75" s="159"/>
      <c r="D75" s="159"/>
      <c r="E75" s="159"/>
      <c r="F75" s="159"/>
      <c r="G75" s="159"/>
      <c r="H75" s="159"/>
      <c r="I75" s="159"/>
      <c r="J75" s="159"/>
      <c r="O75" s="159"/>
    </row>
    <row r="76" spans="2:15">
      <c r="B76" s="159"/>
      <c r="C76" s="159"/>
      <c r="D76" s="159"/>
      <c r="E76" s="159"/>
      <c r="F76" s="159"/>
      <c r="G76" s="159"/>
      <c r="H76" s="159"/>
      <c r="I76" s="159"/>
      <c r="J76" s="159"/>
    </row>
    <row r="94" spans="2:15">
      <c r="B94" s="318" t="s">
        <v>301</v>
      </c>
      <c r="C94" s="310">
        <f t="shared" ref="C94:N94" si="15">C40</f>
        <v>2010</v>
      </c>
      <c r="D94" s="310">
        <f t="shared" si="15"/>
        <v>2011</v>
      </c>
      <c r="E94" s="310">
        <f t="shared" si="15"/>
        <v>2012</v>
      </c>
      <c r="F94" s="310">
        <f t="shared" si="15"/>
        <v>2013</v>
      </c>
      <c r="G94" s="310">
        <f t="shared" si="15"/>
        <v>2014</v>
      </c>
      <c r="H94" s="310">
        <f t="shared" si="15"/>
        <v>2015</v>
      </c>
      <c r="I94" s="310">
        <f t="shared" si="15"/>
        <v>2016</v>
      </c>
      <c r="J94" s="310">
        <f t="shared" si="15"/>
        <v>2017</v>
      </c>
      <c r="K94" s="310">
        <f t="shared" si="15"/>
        <v>2018</v>
      </c>
      <c r="L94" s="310">
        <f t="shared" si="15"/>
        <v>2019</v>
      </c>
      <c r="M94" s="564">
        <f t="shared" si="15"/>
        <v>2020</v>
      </c>
      <c r="N94" s="564" t="str">
        <f t="shared" si="15"/>
        <v>2021E</v>
      </c>
      <c r="O94" s="159" t="s">
        <v>176</v>
      </c>
    </row>
    <row r="95" spans="2:15" s="159" customFormat="1">
      <c r="B95" s="313" t="s">
        <v>172</v>
      </c>
      <c r="C95" s="566"/>
      <c r="D95" s="631">
        <v>6157</v>
      </c>
      <c r="E95" s="631">
        <v>6609</v>
      </c>
      <c r="F95" s="631">
        <v>7087</v>
      </c>
      <c r="G95" s="631"/>
      <c r="H95" s="631"/>
      <c r="I95" s="631"/>
      <c r="J95" s="631"/>
      <c r="K95" s="631"/>
      <c r="L95" s="631"/>
      <c r="M95" s="631"/>
      <c r="N95" s="631"/>
      <c r="O95" s="722"/>
    </row>
    <row r="96" spans="2:15">
      <c r="B96" s="241" t="s">
        <v>566</v>
      </c>
      <c r="C96" s="567"/>
      <c r="D96" s="632">
        <v>33000</v>
      </c>
      <c r="E96" s="629">
        <v>33606</v>
      </c>
      <c r="F96" s="629">
        <v>33418</v>
      </c>
      <c r="G96" s="629"/>
      <c r="H96" s="629"/>
      <c r="I96" s="629"/>
      <c r="J96" s="629"/>
      <c r="K96" s="629"/>
      <c r="L96" s="629"/>
      <c r="M96" s="629"/>
      <c r="N96" s="629"/>
      <c r="O96" s="452"/>
    </row>
    <row r="97" spans="2:15">
      <c r="B97" s="241" t="s">
        <v>174</v>
      </c>
      <c r="C97" s="567"/>
      <c r="D97" s="629">
        <v>33011</v>
      </c>
      <c r="E97" s="629">
        <v>33518</v>
      </c>
      <c r="F97" s="629">
        <v>34240</v>
      </c>
      <c r="G97" s="629"/>
      <c r="H97" s="629"/>
      <c r="I97" s="629"/>
      <c r="J97" s="629"/>
      <c r="K97" s="629"/>
      <c r="L97" s="629"/>
      <c r="M97" s="629"/>
      <c r="N97" s="629"/>
      <c r="O97" s="723"/>
    </row>
    <row r="98" spans="2:15">
      <c r="B98" s="258" t="s">
        <v>169</v>
      </c>
      <c r="C98" s="568"/>
      <c r="D98" s="629">
        <v>53190</v>
      </c>
      <c r="E98" s="629">
        <v>53989</v>
      </c>
      <c r="F98" s="629">
        <v>54604</v>
      </c>
      <c r="G98" s="629"/>
      <c r="H98" s="629"/>
      <c r="I98" s="629"/>
      <c r="J98" s="629"/>
      <c r="K98" s="629"/>
      <c r="L98" s="629"/>
      <c r="M98" s="629"/>
      <c r="N98" s="629"/>
      <c r="O98" s="722"/>
    </row>
    <row r="99" spans="2:15">
      <c r="B99" s="314" t="s">
        <v>177</v>
      </c>
      <c r="C99" s="315" t="e">
        <f t="shared" ref="C99:F99" si="16">(C96*$O$96+C97*$O$97+C98*$O$98)/$O$99</f>
        <v>#DIV/0!</v>
      </c>
      <c r="D99" s="315" t="e">
        <f t="shared" si="16"/>
        <v>#DIV/0!</v>
      </c>
      <c r="E99" s="315" t="e">
        <f t="shared" si="16"/>
        <v>#DIV/0!</v>
      </c>
      <c r="F99" s="315" t="e">
        <f t="shared" si="16"/>
        <v>#DIV/0!</v>
      </c>
      <c r="G99" s="315"/>
      <c r="H99" s="315"/>
      <c r="I99" s="315"/>
      <c r="J99" s="315"/>
      <c r="K99" s="315"/>
      <c r="L99" s="315"/>
      <c r="M99" s="315"/>
      <c r="N99" s="315"/>
      <c r="O99" s="316"/>
    </row>
    <row r="100" spans="2:15">
      <c r="B100" s="437" t="s">
        <v>302</v>
      </c>
      <c r="C100" s="159"/>
      <c r="D100" s="63"/>
      <c r="E100" s="63"/>
      <c r="F100" s="630"/>
      <c r="G100" s="630"/>
      <c r="H100" s="630"/>
      <c r="I100" s="43"/>
      <c r="J100" s="630"/>
      <c r="K100" s="43"/>
      <c r="L100" s="43"/>
      <c r="M100" s="43"/>
      <c r="O100" s="159"/>
    </row>
    <row r="101" spans="2:15">
      <c r="O101" s="159"/>
    </row>
    <row r="102" spans="2:15">
      <c r="B102" s="241" t="s">
        <v>164</v>
      </c>
      <c r="C102" s="307" t="e">
        <f>C99/C95</f>
        <v>#DIV/0!</v>
      </c>
      <c r="D102" s="307" t="e">
        <f t="shared" ref="D102:F102" si="17">D99/D95</f>
        <v>#DIV/0!</v>
      </c>
      <c r="E102" s="307" t="e">
        <f t="shared" si="17"/>
        <v>#DIV/0!</v>
      </c>
      <c r="F102" s="307" t="e">
        <f t="shared" si="17"/>
        <v>#DIV/0!</v>
      </c>
      <c r="G102" s="307"/>
      <c r="H102" s="307"/>
      <c r="I102" s="307"/>
      <c r="J102" s="307"/>
      <c r="K102" s="307"/>
      <c r="L102" s="307"/>
      <c r="M102" s="307"/>
      <c r="N102" s="307"/>
      <c r="O102" s="159"/>
    </row>
    <row r="103" spans="2:15">
      <c r="B103" s="311" t="s">
        <v>175</v>
      </c>
      <c r="C103" s="159"/>
      <c r="D103" s="159"/>
      <c r="E103" s="159"/>
      <c r="F103" s="159"/>
      <c r="G103" s="159"/>
      <c r="H103" s="159"/>
      <c r="I103" s="159"/>
      <c r="J103" s="159"/>
      <c r="O103" s="159"/>
    </row>
    <row r="104" spans="2:15" s="159" customFormat="1">
      <c r="B104" s="241" t="s">
        <v>170</v>
      </c>
      <c r="C104" s="307" t="e">
        <f>C98/C95</f>
        <v>#DIV/0!</v>
      </c>
      <c r="D104" s="307">
        <f t="shared" ref="D104:F104" si="18">D98/D95</f>
        <v>8.6389475393860646</v>
      </c>
      <c r="E104" s="307">
        <f t="shared" si="18"/>
        <v>8.1690119533968826</v>
      </c>
      <c r="F104" s="307">
        <f t="shared" si="18"/>
        <v>7.7048116269225346</v>
      </c>
      <c r="G104" s="307"/>
      <c r="H104" s="307"/>
      <c r="I104" s="307"/>
      <c r="J104" s="307"/>
      <c r="K104" s="307"/>
      <c r="L104" s="307"/>
      <c r="M104" s="307"/>
      <c r="N104" s="307"/>
    </row>
    <row r="105" spans="2:15">
      <c r="O105" s="159"/>
    </row>
    <row r="107" spans="2:15" ht="13.8">
      <c r="B107" s="319" t="s">
        <v>178</v>
      </c>
    </row>
    <row r="126" spans="2:17">
      <c r="B126" s="318" t="s">
        <v>449</v>
      </c>
      <c r="C126" s="310">
        <f t="shared" ref="C126:N126" si="19">C40</f>
        <v>2010</v>
      </c>
      <c r="D126" s="310">
        <f t="shared" si="19"/>
        <v>2011</v>
      </c>
      <c r="E126" s="310">
        <f t="shared" si="19"/>
        <v>2012</v>
      </c>
      <c r="F126" s="310">
        <f t="shared" si="19"/>
        <v>2013</v>
      </c>
      <c r="G126" s="310">
        <f t="shared" si="19"/>
        <v>2014</v>
      </c>
      <c r="H126" s="310">
        <f t="shared" si="19"/>
        <v>2015</v>
      </c>
      <c r="I126" s="310">
        <f t="shared" si="19"/>
        <v>2016</v>
      </c>
      <c r="J126" s="310">
        <f t="shared" si="19"/>
        <v>2017</v>
      </c>
      <c r="K126" s="310">
        <f t="shared" si="19"/>
        <v>2018</v>
      </c>
      <c r="L126" s="310">
        <f t="shared" si="19"/>
        <v>2019</v>
      </c>
      <c r="M126" s="565">
        <f t="shared" si="19"/>
        <v>2020</v>
      </c>
      <c r="N126" s="565" t="str">
        <f t="shared" si="19"/>
        <v>2021E</v>
      </c>
    </row>
    <row r="127" spans="2:17" s="159" customFormat="1">
      <c r="B127" s="317" t="s">
        <v>172</v>
      </c>
      <c r="C127" s="633"/>
      <c r="D127" s="620">
        <v>9687</v>
      </c>
      <c r="E127" s="620">
        <v>10398</v>
      </c>
      <c r="F127" s="620">
        <v>11150</v>
      </c>
      <c r="G127" s="620"/>
      <c r="H127" s="620"/>
      <c r="I127" s="620"/>
      <c r="J127" s="621"/>
      <c r="K127" s="621"/>
      <c r="L127" s="621"/>
      <c r="M127" s="622"/>
      <c r="N127" s="622"/>
      <c r="Q127" s="435"/>
    </row>
    <row r="128" spans="2:17">
      <c r="B128" s="241" t="s">
        <v>566</v>
      </c>
      <c r="C128" s="634"/>
      <c r="D128" s="61">
        <v>43526</v>
      </c>
      <c r="E128" s="61">
        <v>42892</v>
      </c>
      <c r="F128" s="61">
        <v>42630</v>
      </c>
      <c r="G128" s="61"/>
      <c r="H128" s="61"/>
      <c r="I128" s="61"/>
      <c r="J128" s="623"/>
      <c r="K128" s="623"/>
      <c r="L128" s="623"/>
      <c r="M128" s="623"/>
      <c r="N128" s="623"/>
      <c r="O128" s="159"/>
      <c r="Q128" s="435"/>
    </row>
    <row r="129" spans="2:17">
      <c r="B129" s="245" t="s">
        <v>174</v>
      </c>
      <c r="C129" s="634"/>
      <c r="D129" s="61">
        <v>37612</v>
      </c>
      <c r="E129" s="61">
        <v>38236</v>
      </c>
      <c r="F129" s="61">
        <v>39057</v>
      </c>
      <c r="G129" s="61"/>
      <c r="H129" s="61"/>
      <c r="I129" s="61"/>
      <c r="J129" s="626"/>
      <c r="K129" s="626"/>
      <c r="L129" s="626"/>
      <c r="M129" s="624"/>
      <c r="N129" s="624"/>
      <c r="O129" s="159"/>
      <c r="Q129" s="435"/>
    </row>
    <row r="130" spans="2:17">
      <c r="B130" s="258" t="s">
        <v>169</v>
      </c>
      <c r="C130" s="635"/>
      <c r="D130" s="627">
        <v>54759</v>
      </c>
      <c r="E130" s="627">
        <v>55581</v>
      </c>
      <c r="F130" s="627">
        <v>56351</v>
      </c>
      <c r="G130" s="627"/>
      <c r="H130" s="627"/>
      <c r="I130" s="627"/>
      <c r="J130" s="628"/>
      <c r="K130" s="628"/>
      <c r="L130" s="628"/>
      <c r="M130" s="625"/>
      <c r="N130" s="625"/>
      <c r="O130" s="159"/>
      <c r="Q130" s="435"/>
    </row>
    <row r="131" spans="2:17">
      <c r="B131" s="258" t="s">
        <v>177</v>
      </c>
      <c r="C131" s="636" t="e">
        <f>(C128*$O$96+C129*$O$97+C130*$O$98)/$O$99</f>
        <v>#DIV/0!</v>
      </c>
      <c r="D131" s="434" t="e">
        <f>(D128*$O$96+D129*$O$97+D130*$O$98)/$O$99</f>
        <v>#DIV/0!</v>
      </c>
      <c r="E131" s="434" t="e">
        <f t="shared" ref="E131:F131" si="20">(E128*$O$96+E129*$O$97+E130*$O$98)/$O$99</f>
        <v>#DIV/0!</v>
      </c>
      <c r="F131" s="434" t="e">
        <f t="shared" si="20"/>
        <v>#DIV/0!</v>
      </c>
      <c r="G131" s="434"/>
      <c r="H131" s="434"/>
      <c r="I131" s="434"/>
      <c r="J131" s="434"/>
      <c r="K131" s="186"/>
      <c r="L131" s="186"/>
      <c r="M131" s="186"/>
      <c r="N131" s="186"/>
      <c r="O131" s="440"/>
    </row>
    <row r="132" spans="2:17">
      <c r="B132" s="159" t="s">
        <v>427</v>
      </c>
      <c r="C132" s="159"/>
      <c r="D132" s="159"/>
      <c r="E132" s="159"/>
      <c r="F132" s="159"/>
      <c r="G132" s="159"/>
      <c r="H132" s="159"/>
      <c r="I132" s="159"/>
      <c r="J132" s="159"/>
    </row>
    <row r="134" spans="2:17">
      <c r="B134" s="241" t="s">
        <v>326</v>
      </c>
      <c r="C134" s="307"/>
      <c r="D134" s="307" t="e">
        <f t="shared" ref="D134:F134" si="21">D131/D127</f>
        <v>#DIV/0!</v>
      </c>
      <c r="E134" s="307" t="e">
        <f t="shared" si="21"/>
        <v>#DIV/0!</v>
      </c>
      <c r="F134" s="307" t="e">
        <f t="shared" si="21"/>
        <v>#DIV/0!</v>
      </c>
      <c r="G134" s="307"/>
      <c r="H134" s="307"/>
      <c r="I134" s="307"/>
      <c r="J134" s="307"/>
      <c r="K134" s="307"/>
      <c r="L134" s="307"/>
      <c r="M134" s="307"/>
      <c r="N134" s="307"/>
    </row>
    <row r="135" spans="2:17">
      <c r="B135" s="311" t="s">
        <v>175</v>
      </c>
      <c r="C135" s="159"/>
      <c r="D135" s="159"/>
      <c r="E135" s="159"/>
      <c r="F135" s="159"/>
      <c r="G135" s="159"/>
      <c r="H135" s="159"/>
      <c r="I135" s="159"/>
      <c r="J135" s="159"/>
    </row>
    <row r="136" spans="2:17">
      <c r="B136" s="241" t="s">
        <v>170</v>
      </c>
      <c r="C136" s="307"/>
      <c r="D136" s="307">
        <f t="shared" ref="D136:F136" si="22">D130/D127</f>
        <v>5.6528336946423039</v>
      </c>
      <c r="E136" s="307">
        <f t="shared" si="22"/>
        <v>5.3453548759376801</v>
      </c>
      <c r="F136" s="307">
        <f t="shared" si="22"/>
        <v>5.0539013452914796</v>
      </c>
      <c r="G136" s="307"/>
      <c r="H136" s="307"/>
      <c r="I136" s="307"/>
      <c r="J136" s="307"/>
      <c r="K136" s="307"/>
      <c r="L136" s="307"/>
      <c r="M136" s="307"/>
      <c r="N136" s="307"/>
    </row>
    <row r="139" spans="2:17">
      <c r="B139" s="241"/>
      <c r="D139" s="159"/>
      <c r="E139" s="159"/>
      <c r="F139" s="159"/>
      <c r="G139" s="159"/>
      <c r="H139" s="159"/>
    </row>
    <row r="142" spans="2:17">
      <c r="B142" t="s">
        <v>189</v>
      </c>
      <c r="C142" s="335" t="e">
        <f>C127/C95</f>
        <v>#DIV/0!</v>
      </c>
      <c r="D142" s="335">
        <f t="shared" ref="D142:F142" si="23">D127/D95</f>
        <v>1.5733311677765145</v>
      </c>
      <c r="E142" s="335">
        <f t="shared" si="23"/>
        <v>1.5733091239219246</v>
      </c>
      <c r="F142" s="335">
        <f t="shared" si="23"/>
        <v>1.5733032312685198</v>
      </c>
      <c r="G142" s="335"/>
      <c r="H142" s="335"/>
      <c r="I142" s="335"/>
      <c r="J142" s="335"/>
      <c r="K142" s="335"/>
      <c r="L142" s="335"/>
      <c r="M142" s="335"/>
      <c r="N142" s="335"/>
    </row>
    <row r="143" spans="2:17">
      <c r="B143" t="s">
        <v>190</v>
      </c>
      <c r="C143" s="335" t="e">
        <f>C131/C99</f>
        <v>#DIV/0!</v>
      </c>
      <c r="D143" s="335" t="e">
        <f t="shared" ref="D143:F143" si="24">D131/D99</f>
        <v>#DIV/0!</v>
      </c>
      <c r="E143" s="335" t="e">
        <f t="shared" si="24"/>
        <v>#DIV/0!</v>
      </c>
      <c r="F143" s="335" t="e">
        <f t="shared" si="24"/>
        <v>#DIV/0!</v>
      </c>
      <c r="G143" s="335"/>
      <c r="H143" s="335"/>
      <c r="I143" s="335"/>
      <c r="J143" s="335"/>
      <c r="K143" s="335"/>
      <c r="L143" s="335"/>
      <c r="M143" s="335"/>
      <c r="N143" s="335"/>
    </row>
    <row r="148" spans="2:8">
      <c r="B148" t="s">
        <v>563</v>
      </c>
      <c r="C148">
        <v>10</v>
      </c>
      <c r="D148">
        <f>C148*1.08</f>
        <v>10.8</v>
      </c>
      <c r="E148" s="159">
        <f t="shared" ref="E148:F148" si="25">D148*1.08</f>
        <v>11.664000000000001</v>
      </c>
      <c r="F148" s="159">
        <f t="shared" si="25"/>
        <v>12.597120000000002</v>
      </c>
      <c r="G148" s="159"/>
    </row>
    <row r="149" spans="2:8">
      <c r="B149" t="s">
        <v>564</v>
      </c>
      <c r="C149">
        <v>1.4</v>
      </c>
      <c r="D149" s="159">
        <v>1.4</v>
      </c>
      <c r="E149" s="159">
        <v>1.4</v>
      </c>
      <c r="F149" s="159">
        <v>1.4</v>
      </c>
      <c r="G149" s="159"/>
    </row>
    <row r="150" spans="2:8">
      <c r="B150" t="s">
        <v>565</v>
      </c>
      <c r="C150" s="307">
        <f>C148/C149</f>
        <v>7.1428571428571432</v>
      </c>
      <c r="D150" s="307">
        <f t="shared" ref="D150:F150" si="26">D148/D149</f>
        <v>7.7142857142857153</v>
      </c>
      <c r="E150" s="307">
        <f t="shared" si="26"/>
        <v>8.3314285714285727</v>
      </c>
      <c r="F150" s="307">
        <f t="shared" si="26"/>
        <v>8.9979428571428599</v>
      </c>
      <c r="G150" s="307"/>
      <c r="H150" s="307"/>
    </row>
  </sheetData>
  <pageMargins left="0.7" right="0.7" top="0.75" bottom="0.75" header="0.3" footer="0.3"/>
  <pageSetup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FFCC"/>
  </sheetPr>
  <dimension ref="B1:AM79"/>
  <sheetViews>
    <sheetView showGridLines="0" zoomScale="70" zoomScaleNormal="70" workbookViewId="0"/>
  </sheetViews>
  <sheetFormatPr defaultColWidth="8.77734375" defaultRowHeight="13.2"/>
  <cols>
    <col min="1" max="1" width="4.44140625" customWidth="1"/>
    <col min="2" max="2" width="14" customWidth="1"/>
    <col min="5" max="5" width="9.21875" customWidth="1"/>
    <col min="6" max="13" width="11.77734375" customWidth="1"/>
    <col min="14" max="14" width="12.44140625" customWidth="1"/>
    <col min="15" max="17" width="11.21875" style="159" customWidth="1"/>
  </cols>
  <sheetData>
    <row r="1" spans="2:39" s="159" customFormat="1"/>
    <row r="2" spans="2:39" s="159" customFormat="1" ht="17.399999999999999">
      <c r="B2" s="75" t="str">
        <f>Introduction!B2</f>
        <v>LightCounting Optical Components Market Forecast for China</v>
      </c>
      <c r="AE2" s="9"/>
      <c r="AF2" s="9"/>
      <c r="AG2" s="9"/>
      <c r="AH2" s="9"/>
      <c r="AL2" s="250"/>
      <c r="AM2" s="250"/>
    </row>
    <row r="3" spans="2:39" s="159" customFormat="1" ht="15">
      <c r="B3" s="200" t="str">
        <f>Introduction!$B$3</f>
        <v>Sample template for January 2022 report</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51"/>
      <c r="AF3" s="151"/>
      <c r="AG3" s="151"/>
      <c r="AH3" s="151"/>
      <c r="AL3" s="250"/>
      <c r="AM3" s="250"/>
    </row>
    <row r="4" spans="2:39" s="159" customFormat="1" ht="15.6">
      <c r="B4" s="203" t="s">
        <v>272</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51"/>
      <c r="AF4" s="151"/>
      <c r="AG4" s="151"/>
      <c r="AH4" s="151"/>
      <c r="AL4" s="250"/>
      <c r="AM4" s="250"/>
    </row>
    <row r="5" spans="2:39" s="159" customFormat="1">
      <c r="R5" s="17"/>
    </row>
    <row r="6" spans="2:39">
      <c r="R6" s="17"/>
    </row>
    <row r="7" spans="2:39">
      <c r="R7" s="17"/>
    </row>
    <row r="8" spans="2:39">
      <c r="Q8" s="241"/>
      <c r="R8" s="17"/>
    </row>
    <row r="9" spans="2:39" s="159" customFormat="1">
      <c r="B9" s="247" t="s">
        <v>155</v>
      </c>
      <c r="F9" s="302">
        <v>2010</v>
      </c>
      <c r="G9" s="302">
        <v>2011</v>
      </c>
      <c r="H9" s="302">
        <v>2012</v>
      </c>
      <c r="I9" s="302">
        <v>2013</v>
      </c>
      <c r="J9" s="302">
        <v>2014</v>
      </c>
      <c r="K9" s="302">
        <v>2015</v>
      </c>
      <c r="L9" s="302">
        <v>2016</v>
      </c>
      <c r="M9" s="302">
        <v>2017</v>
      </c>
      <c r="N9" s="302">
        <v>2018</v>
      </c>
      <c r="O9" s="302">
        <v>2019</v>
      </c>
      <c r="P9" s="302">
        <v>2020</v>
      </c>
      <c r="Q9" s="302" t="s">
        <v>440</v>
      </c>
      <c r="R9" s="17"/>
    </row>
    <row r="10" spans="2:39" s="159" customFormat="1">
      <c r="B10" s="241" t="s">
        <v>156</v>
      </c>
      <c r="F10" s="457">
        <v>131824.7303</v>
      </c>
      <c r="G10" s="457">
        <v>154680.44560000001</v>
      </c>
      <c r="H10" s="457">
        <v>174521.76240000001</v>
      </c>
      <c r="I10" s="457">
        <v>203444.2617</v>
      </c>
      <c r="J10" s="457"/>
      <c r="K10" s="457"/>
      <c r="L10" s="457"/>
      <c r="M10" s="457"/>
      <c r="N10" s="457"/>
      <c r="O10" s="598"/>
      <c r="P10" s="598"/>
      <c r="Q10" s="598"/>
      <c r="R10" s="17"/>
    </row>
    <row r="11" spans="2:39" s="159" customFormat="1">
      <c r="B11" s="241" t="s">
        <v>157</v>
      </c>
      <c r="F11" s="458">
        <v>266607</v>
      </c>
      <c r="G11" s="458">
        <v>274824</v>
      </c>
      <c r="H11" s="458">
        <v>282884</v>
      </c>
      <c r="I11" s="458">
        <v>291138</v>
      </c>
      <c r="J11" s="458"/>
      <c r="K11" s="458"/>
      <c r="L11" s="458"/>
      <c r="M11" s="458"/>
      <c r="N11" s="458"/>
      <c r="O11" s="599"/>
      <c r="P11" s="599"/>
      <c r="Q11" s="599"/>
      <c r="R11" s="17"/>
    </row>
    <row r="12" spans="2:39" s="159" customFormat="1">
      <c r="B12" s="241" t="s">
        <v>158</v>
      </c>
      <c r="F12" s="304">
        <f>F11/F10</f>
        <v>2.0224353912446427</v>
      </c>
      <c r="G12" s="304">
        <f t="shared" ref="G12:I12" si="0">G11/G10</f>
        <v>1.7767210259446007</v>
      </c>
      <c r="H12" s="304">
        <f t="shared" si="0"/>
        <v>1.6209095995239617</v>
      </c>
      <c r="I12" s="304">
        <f t="shared" si="0"/>
        <v>1.4310455235612083</v>
      </c>
      <c r="J12" s="304"/>
      <c r="K12" s="304"/>
      <c r="L12" s="304"/>
      <c r="M12" s="304"/>
      <c r="N12" s="304"/>
      <c r="O12" s="601"/>
      <c r="P12" s="601"/>
      <c r="Q12" s="601"/>
      <c r="R12" s="17"/>
    </row>
    <row r="13" spans="2:39" s="159" customFormat="1">
      <c r="O13" s="602"/>
      <c r="P13" s="602"/>
      <c r="Q13" s="602"/>
      <c r="R13" s="17"/>
    </row>
    <row r="14" spans="2:39" s="159" customFormat="1">
      <c r="B14" s="247" t="s">
        <v>159</v>
      </c>
      <c r="O14" s="602"/>
      <c r="P14" s="602"/>
      <c r="Q14" s="602"/>
      <c r="R14" s="17"/>
    </row>
    <row r="15" spans="2:39" s="159" customFormat="1">
      <c r="B15" s="241" t="s">
        <v>156</v>
      </c>
      <c r="F15" s="457">
        <v>36299.983620947081</v>
      </c>
      <c r="G15" s="457">
        <v>40281.249404839298</v>
      </c>
      <c r="H15" s="457">
        <v>42782.356262768255</v>
      </c>
      <c r="I15" s="457">
        <v>55574.365137601562</v>
      </c>
      <c r="J15" s="457"/>
      <c r="K15" s="457"/>
      <c r="L15" s="457"/>
      <c r="M15" s="457"/>
      <c r="N15" s="457"/>
      <c r="O15" s="603"/>
      <c r="P15" s="603"/>
      <c r="Q15" s="603"/>
      <c r="R15" s="17"/>
    </row>
    <row r="16" spans="2:39" s="159" customFormat="1">
      <c r="B16" s="241" t="s">
        <v>157</v>
      </c>
      <c r="F16" s="458">
        <v>41036</v>
      </c>
      <c r="G16" s="458">
        <v>41159.69</v>
      </c>
      <c r="H16" s="458">
        <v>40561</v>
      </c>
      <c r="I16" s="458">
        <v>42954</v>
      </c>
      <c r="J16" s="458"/>
      <c r="K16" s="458"/>
      <c r="L16" s="458"/>
      <c r="M16" s="458"/>
      <c r="N16" s="458"/>
      <c r="O16" s="604"/>
      <c r="P16" s="604"/>
      <c r="Q16" s="604"/>
    </row>
    <row r="17" spans="2:17" s="159" customFormat="1">
      <c r="B17" s="241" t="s">
        <v>158</v>
      </c>
      <c r="F17" s="304">
        <f>F16/F15</f>
        <v>1.1304688296421153</v>
      </c>
      <c r="G17" s="304">
        <f t="shared" ref="G17:I17" si="1">G16/G15</f>
        <v>1.0218076799538192</v>
      </c>
      <c r="H17" s="304">
        <f t="shared" si="1"/>
        <v>0.9480777484735825</v>
      </c>
      <c r="I17" s="304">
        <f t="shared" si="1"/>
        <v>0.77291031384067699</v>
      </c>
      <c r="J17" s="304"/>
      <c r="K17" s="304"/>
      <c r="L17" s="304"/>
      <c r="M17" s="304"/>
      <c r="N17" s="304"/>
      <c r="O17" s="601"/>
      <c r="P17" s="601"/>
      <c r="Q17" s="601"/>
    </row>
    <row r="18" spans="2:17" s="159" customFormat="1">
      <c r="O18" s="602"/>
      <c r="P18" s="602"/>
      <c r="Q18" s="43"/>
    </row>
    <row r="19" spans="2:17" s="159" customFormat="1">
      <c r="B19" s="312" t="s">
        <v>160</v>
      </c>
      <c r="O19" s="602"/>
      <c r="P19" s="602"/>
      <c r="Q19" s="43"/>
    </row>
    <row r="20" spans="2:17" s="159" customFormat="1">
      <c r="B20" s="241" t="s">
        <v>156</v>
      </c>
      <c r="F20" s="305">
        <f>F15/F10</f>
        <v>0.27536550644433277</v>
      </c>
      <c r="G20" s="305">
        <f t="shared" ref="G20:I21" si="2">G15/G10</f>
        <v>0.2604159126164251</v>
      </c>
      <c r="H20" s="305">
        <f t="shared" si="2"/>
        <v>0.24514052387754395</v>
      </c>
      <c r="I20" s="305">
        <f t="shared" si="2"/>
        <v>0.27316752349374107</v>
      </c>
      <c r="J20" s="305"/>
      <c r="K20" s="305"/>
      <c r="L20" s="305"/>
      <c r="M20" s="305"/>
      <c r="N20" s="305"/>
      <c r="O20" s="605"/>
      <c r="P20" s="605"/>
      <c r="Q20" s="600"/>
    </row>
    <row r="21" spans="2:17" s="159" customFormat="1">
      <c r="B21" s="241" t="s">
        <v>157</v>
      </c>
      <c r="F21" s="305">
        <f>F16/F11</f>
        <v>0.15391943947458245</v>
      </c>
      <c r="G21" s="305">
        <f t="shared" si="2"/>
        <v>0.14976745116874801</v>
      </c>
      <c r="H21" s="305">
        <f t="shared" si="2"/>
        <v>0.14338386052233423</v>
      </c>
      <c r="I21" s="305">
        <f t="shared" si="2"/>
        <v>0.14753828081528347</v>
      </c>
      <c r="J21" s="305"/>
      <c r="K21" s="305"/>
      <c r="L21" s="305"/>
      <c r="M21" s="305"/>
      <c r="N21" s="305"/>
      <c r="O21" s="605"/>
      <c r="P21" s="605"/>
      <c r="Q21" s="600"/>
    </row>
    <row r="22" spans="2:17" s="159" customFormat="1"/>
    <row r="23" spans="2:17" s="159" customFormat="1"/>
    <row r="24" spans="2:17" s="159" customFormat="1"/>
    <row r="25" spans="2:17" s="159" customFormat="1"/>
    <row r="26" spans="2:17" s="159" customFormat="1"/>
    <row r="27" spans="2:17" s="159" customFormat="1"/>
    <row r="28" spans="2:17" s="159" customFormat="1"/>
    <row r="29" spans="2:17" s="159" customFormat="1"/>
    <row r="30" spans="2:17" s="159" customFormat="1"/>
    <row r="31" spans="2:17" s="159" customFormat="1"/>
    <row r="32" spans="2:17" s="159" customFormat="1"/>
    <row r="33" spans="2:17" s="159" customFormat="1"/>
    <row r="34" spans="2:17" s="159" customFormat="1"/>
    <row r="35" spans="2:17" s="159" customFormat="1"/>
    <row r="36" spans="2:17" s="159" customFormat="1"/>
    <row r="37" spans="2:17" s="159" customFormat="1"/>
    <row r="38" spans="2:17" s="159" customFormat="1"/>
    <row r="39" spans="2:17" s="159" customFormat="1"/>
    <row r="40" spans="2:17" s="159" customFormat="1">
      <c r="Q40" s="241"/>
    </row>
    <row r="41" spans="2:17" s="159" customFormat="1">
      <c r="B41" s="159" t="s">
        <v>155</v>
      </c>
      <c r="F41" s="302">
        <f t="shared" ref="F41:Q41" si="3">F9</f>
        <v>2010</v>
      </c>
      <c r="G41" s="302">
        <f t="shared" si="3"/>
        <v>2011</v>
      </c>
      <c r="H41" s="302">
        <f t="shared" si="3"/>
        <v>2012</v>
      </c>
      <c r="I41" s="302">
        <f t="shared" si="3"/>
        <v>2013</v>
      </c>
      <c r="J41" s="302">
        <f t="shared" si="3"/>
        <v>2014</v>
      </c>
      <c r="K41" s="302">
        <f t="shared" si="3"/>
        <v>2015</v>
      </c>
      <c r="L41" s="302">
        <f t="shared" si="3"/>
        <v>2016</v>
      </c>
      <c r="M41" s="302">
        <f t="shared" si="3"/>
        <v>2017</v>
      </c>
      <c r="N41" s="302">
        <f t="shared" si="3"/>
        <v>2018</v>
      </c>
      <c r="O41" s="302">
        <f t="shared" si="3"/>
        <v>2019</v>
      </c>
      <c r="P41" s="302">
        <f t="shared" si="3"/>
        <v>2020</v>
      </c>
      <c r="Q41" s="302" t="str">
        <f t="shared" si="3"/>
        <v>2021E</v>
      </c>
    </row>
    <row r="42" spans="2:17" s="159" customFormat="1">
      <c r="B42" s="159" t="s">
        <v>334</v>
      </c>
      <c r="F42" s="537">
        <f>F10</f>
        <v>131824.7303</v>
      </c>
      <c r="G42" s="537">
        <f t="shared" ref="G42:I42" si="4">G10</f>
        <v>154680.44560000001</v>
      </c>
      <c r="H42" s="537">
        <f t="shared" si="4"/>
        <v>174521.76240000001</v>
      </c>
      <c r="I42" s="537">
        <f t="shared" si="4"/>
        <v>203444.2617</v>
      </c>
      <c r="J42" s="537"/>
      <c r="K42" s="537"/>
      <c r="L42" s="537"/>
      <c r="M42" s="537"/>
      <c r="N42" s="537"/>
      <c r="O42" s="606"/>
      <c r="P42" s="606"/>
      <c r="Q42" s="606"/>
    </row>
    <row r="43" spans="2:17" s="159" customFormat="1">
      <c r="B43" s="159" t="s">
        <v>335</v>
      </c>
      <c r="F43" s="537">
        <v>818787.00415190868</v>
      </c>
      <c r="G43" s="537">
        <v>866090.46096694958</v>
      </c>
      <c r="H43" s="537">
        <v>852232.12059089832</v>
      </c>
      <c r="I43" s="537">
        <v>836255.09308008652</v>
      </c>
      <c r="J43" s="537"/>
      <c r="K43" s="537"/>
      <c r="L43" s="537"/>
      <c r="M43" s="537"/>
      <c r="N43" s="537"/>
      <c r="O43" s="606"/>
      <c r="P43" s="606"/>
      <c r="Q43" s="606"/>
    </row>
    <row r="44" spans="2:17" s="159" customFormat="1">
      <c r="E44" s="241" t="s">
        <v>161</v>
      </c>
      <c r="F44" s="244">
        <f>F43/F42</f>
        <v>6.2111790578941823</v>
      </c>
      <c r="G44" s="244">
        <f t="shared" ref="G44:I44" si="5">G43/G42</f>
        <v>5.5992239846957714</v>
      </c>
      <c r="H44" s="244">
        <f t="shared" si="5"/>
        <v>4.8832426906026836</v>
      </c>
      <c r="I44" s="244">
        <f t="shared" si="5"/>
        <v>4.1104874922116643</v>
      </c>
      <c r="J44" s="244"/>
      <c r="K44" s="244"/>
      <c r="L44" s="244"/>
      <c r="M44" s="244"/>
      <c r="N44" s="244"/>
      <c r="O44" s="607"/>
      <c r="P44" s="607"/>
      <c r="Q44" s="607"/>
    </row>
    <row r="45" spans="2:17" s="159" customFormat="1">
      <c r="O45" s="43"/>
      <c r="P45" s="43"/>
      <c r="Q45" s="43"/>
    </row>
    <row r="46" spans="2:17" s="159" customFormat="1">
      <c r="B46" s="159" t="s">
        <v>159</v>
      </c>
      <c r="O46" s="43"/>
      <c r="P46" s="43"/>
      <c r="Q46" s="43"/>
    </row>
    <row r="47" spans="2:17" s="159" customFormat="1">
      <c r="B47" s="159" t="s">
        <v>334</v>
      </c>
      <c r="F47" s="537">
        <f>F15</f>
        <v>36299.983620947081</v>
      </c>
      <c r="G47" s="537">
        <f t="shared" ref="G47:I47" si="6">G15</f>
        <v>40281.249404839298</v>
      </c>
      <c r="H47" s="537">
        <f t="shared" si="6"/>
        <v>42782.356262768255</v>
      </c>
      <c r="I47" s="537">
        <f t="shared" si="6"/>
        <v>55574.365137601562</v>
      </c>
      <c r="J47" s="537"/>
      <c r="K47" s="537"/>
      <c r="L47" s="537"/>
      <c r="M47" s="537"/>
      <c r="N47" s="537"/>
      <c r="O47" s="606"/>
      <c r="P47" s="606"/>
      <c r="Q47" s="606"/>
    </row>
    <row r="48" spans="2:17" s="159" customFormat="1">
      <c r="B48" s="159" t="s">
        <v>335</v>
      </c>
      <c r="F48" s="539">
        <v>124209.40861270597</v>
      </c>
      <c r="G48" s="539">
        <v>131973.21271768378</v>
      </c>
      <c r="H48" s="539">
        <v>130957.17085562686</v>
      </c>
      <c r="I48" s="539">
        <v>138065.13955387275</v>
      </c>
      <c r="J48" s="539"/>
      <c r="K48" s="539"/>
      <c r="L48" s="539"/>
      <c r="M48" s="539"/>
      <c r="N48" s="539"/>
      <c r="O48" s="598"/>
      <c r="P48" s="598"/>
      <c r="Q48" s="598"/>
    </row>
    <row r="49" spans="2:17" s="159" customFormat="1">
      <c r="B49" s="159" t="s">
        <v>158</v>
      </c>
      <c r="F49" s="244">
        <f>F48/F47</f>
        <v>3.4217483376777706</v>
      </c>
      <c r="G49" s="244">
        <f t="shared" ref="G49:I49" si="7">G48/G47</f>
        <v>3.2762939250297638</v>
      </c>
      <c r="H49" s="244">
        <f t="shared" si="7"/>
        <v>3.0610088432551708</v>
      </c>
      <c r="I49" s="244">
        <f t="shared" si="7"/>
        <v>2.484331385739178</v>
      </c>
      <c r="J49" s="244"/>
      <c r="K49" s="244"/>
      <c r="L49" s="244"/>
      <c r="M49" s="244"/>
      <c r="N49" s="244"/>
      <c r="O49" s="607"/>
      <c r="P49" s="607"/>
      <c r="Q49" s="607"/>
    </row>
    <row r="50" spans="2:17" s="159" customFormat="1">
      <c r="O50" s="43"/>
      <c r="P50" s="43"/>
      <c r="Q50" s="43"/>
    </row>
    <row r="51" spans="2:17" s="159" customFormat="1">
      <c r="B51" s="159" t="s">
        <v>160</v>
      </c>
      <c r="O51" s="43"/>
      <c r="P51" s="43"/>
      <c r="Q51" s="43"/>
    </row>
    <row r="52" spans="2:17" s="159" customFormat="1">
      <c r="B52" s="159" t="s">
        <v>162</v>
      </c>
      <c r="F52" s="306">
        <f>F20</f>
        <v>0.27536550644433277</v>
      </c>
      <c r="G52" s="306">
        <f t="shared" ref="G52:I52" si="8">G20</f>
        <v>0.2604159126164251</v>
      </c>
      <c r="H52" s="306">
        <f t="shared" si="8"/>
        <v>0.24514052387754395</v>
      </c>
      <c r="I52" s="306">
        <f t="shared" si="8"/>
        <v>0.27316752349374107</v>
      </c>
      <c r="J52" s="306"/>
      <c r="K52" s="306"/>
      <c r="L52" s="306"/>
      <c r="M52" s="306"/>
      <c r="N52" s="306"/>
      <c r="O52" s="608"/>
      <c r="P52" s="608"/>
      <c r="Q52" s="608"/>
    </row>
    <row r="53" spans="2:17" s="159" customFormat="1">
      <c r="B53" s="159" t="s">
        <v>163</v>
      </c>
      <c r="F53" s="305">
        <f>F48/F43</f>
        <v>0.15169929173626887</v>
      </c>
      <c r="G53" s="305">
        <f t="shared" ref="G53:I53" si="9">G48/G43</f>
        <v>0.1523780928961414</v>
      </c>
      <c r="H53" s="305">
        <f t="shared" si="9"/>
        <v>0.1536637351392332</v>
      </c>
      <c r="I53" s="305">
        <f t="shared" si="9"/>
        <v>0.16509931083989288</v>
      </c>
      <c r="J53" s="305"/>
      <c r="K53" s="305"/>
      <c r="L53" s="305"/>
      <c r="M53" s="305"/>
      <c r="N53" s="305"/>
      <c r="O53" s="600"/>
      <c r="P53" s="600"/>
      <c r="Q53" s="600"/>
    </row>
    <row r="54" spans="2:17" s="159" customFormat="1">
      <c r="O54" s="43"/>
      <c r="P54" s="43"/>
      <c r="Q54" s="43"/>
    </row>
    <row r="55" spans="2:17" s="159" customFormat="1">
      <c r="E55" s="241" t="s">
        <v>164</v>
      </c>
      <c r="F55" s="307"/>
      <c r="G55" s="307" t="e">
        <f>ICPs!D102</f>
        <v>#DIV/0!</v>
      </c>
      <c r="H55" s="307" t="e">
        <f>ICPs!E102</f>
        <v>#DIV/0!</v>
      </c>
      <c r="I55" s="307" t="e">
        <f>ICPs!F102</f>
        <v>#DIV/0!</v>
      </c>
      <c r="J55" s="307"/>
      <c r="K55" s="307"/>
      <c r="L55" s="307"/>
      <c r="M55" s="307"/>
      <c r="N55" s="307"/>
      <c r="O55" s="609"/>
      <c r="P55" s="609"/>
      <c r="Q55" s="609"/>
    </row>
    <row r="56" spans="2:17" s="159" customFormat="1">
      <c r="B56" s="159" t="s">
        <v>181</v>
      </c>
      <c r="O56" s="43"/>
      <c r="P56" s="43"/>
      <c r="Q56" s="43"/>
    </row>
    <row r="57" spans="2:17" s="159" customFormat="1">
      <c r="O57" s="43"/>
      <c r="P57" s="43"/>
      <c r="Q57" s="43"/>
    </row>
    <row r="58" spans="2:17" s="159" customFormat="1">
      <c r="B58" s="159" t="s">
        <v>184</v>
      </c>
      <c r="O58" s="43"/>
      <c r="P58" s="43"/>
      <c r="Q58" s="43"/>
    </row>
    <row r="59" spans="2:17" s="159" customFormat="1">
      <c r="B59" s="159" t="s">
        <v>334</v>
      </c>
      <c r="F59" s="334" t="e">
        <f>F42/ICPs!C95</f>
        <v>#DIV/0!</v>
      </c>
      <c r="G59" s="334">
        <f>G42/ICPs!D95</f>
        <v>25.122697027773267</v>
      </c>
      <c r="H59" s="334">
        <f>H42/ICPs!E95</f>
        <v>26.406682160689968</v>
      </c>
      <c r="I59" s="334">
        <f>I42/ICPs!F95</f>
        <v>28.706682898264429</v>
      </c>
      <c r="J59" s="334"/>
      <c r="K59" s="334"/>
      <c r="L59" s="334"/>
      <c r="M59" s="334"/>
      <c r="N59" s="334"/>
      <c r="O59" s="610"/>
      <c r="P59" s="610"/>
      <c r="Q59" s="610"/>
    </row>
    <row r="60" spans="2:17" s="159" customFormat="1">
      <c r="B60" s="159" t="s">
        <v>335</v>
      </c>
      <c r="F60" s="334" t="e">
        <f>F43/ICPs!C99</f>
        <v>#DIV/0!</v>
      </c>
      <c r="G60" s="334" t="e">
        <f>G43/ICPs!D99</f>
        <v>#DIV/0!</v>
      </c>
      <c r="H60" s="334" t="e">
        <f>H43/ICPs!E99</f>
        <v>#DIV/0!</v>
      </c>
      <c r="I60" s="334" t="e">
        <f>I43/ICPs!F99</f>
        <v>#DIV/0!</v>
      </c>
      <c r="J60" s="334"/>
      <c r="K60" s="334"/>
      <c r="L60" s="334"/>
      <c r="M60" s="334"/>
      <c r="N60" s="334"/>
      <c r="O60" s="610"/>
      <c r="P60" s="610"/>
      <c r="Q60" s="610"/>
    </row>
    <row r="61" spans="2:17" s="159" customFormat="1"/>
    <row r="62" spans="2:17" s="159" customFormat="1">
      <c r="Q62" s="241"/>
    </row>
    <row r="63" spans="2:17" s="159" customFormat="1">
      <c r="B63" s="159" t="s">
        <v>155</v>
      </c>
      <c r="F63" s="302">
        <f t="shared" ref="F63:Q63" si="10">F9</f>
        <v>2010</v>
      </c>
      <c r="G63" s="302">
        <f t="shared" si="10"/>
        <v>2011</v>
      </c>
      <c r="H63" s="302">
        <f t="shared" si="10"/>
        <v>2012</v>
      </c>
      <c r="I63" s="302">
        <f t="shared" si="10"/>
        <v>2013</v>
      </c>
      <c r="J63" s="302">
        <f t="shared" si="10"/>
        <v>2014</v>
      </c>
      <c r="K63" s="302">
        <f t="shared" si="10"/>
        <v>2015</v>
      </c>
      <c r="L63" s="302">
        <f t="shared" si="10"/>
        <v>2016</v>
      </c>
      <c r="M63" s="302">
        <f t="shared" si="10"/>
        <v>2017</v>
      </c>
      <c r="N63" s="302">
        <f t="shared" si="10"/>
        <v>2018</v>
      </c>
      <c r="O63" s="302">
        <f t="shared" si="10"/>
        <v>2019</v>
      </c>
      <c r="P63" s="302">
        <f t="shared" si="10"/>
        <v>2020</v>
      </c>
      <c r="Q63" s="302" t="str">
        <f t="shared" si="10"/>
        <v>2021E</v>
      </c>
    </row>
    <row r="64" spans="2:17" s="159" customFormat="1">
      <c r="B64" s="159" t="s">
        <v>185</v>
      </c>
      <c r="F64" s="538">
        <v>73609.542700000005</v>
      </c>
      <c r="G64" s="538">
        <v>83899.041100000002</v>
      </c>
      <c r="H64" s="538">
        <v>89946.286500000002</v>
      </c>
      <c r="I64" s="538">
        <v>102851.7392</v>
      </c>
      <c r="J64" s="538"/>
      <c r="K64" s="538"/>
      <c r="L64" s="538"/>
      <c r="M64" s="538"/>
      <c r="N64" s="538"/>
      <c r="O64" s="599"/>
      <c r="P64" s="599"/>
      <c r="Q64" s="599"/>
    </row>
    <row r="65" spans="2:17" s="159" customFormat="1">
      <c r="B65" s="159" t="s">
        <v>186</v>
      </c>
      <c r="F65" s="538">
        <v>32717.774849999998</v>
      </c>
      <c r="G65" s="538">
        <v>38185.5219</v>
      </c>
      <c r="H65" s="538">
        <v>45009.443799999994</v>
      </c>
      <c r="I65" s="538">
        <v>52462.12</v>
      </c>
      <c r="J65" s="538"/>
      <c r="K65" s="538"/>
      <c r="L65" s="538"/>
      <c r="M65" s="538"/>
      <c r="N65" s="538"/>
      <c r="O65" s="599"/>
      <c r="P65" s="599"/>
      <c r="Q65" s="599"/>
    </row>
    <row r="66" spans="2:17" s="159" customFormat="1">
      <c r="B66" s="159" t="s">
        <v>187</v>
      </c>
      <c r="F66" s="539">
        <v>25497.412750000003</v>
      </c>
      <c r="G66" s="539">
        <v>32595.882600000001</v>
      </c>
      <c r="H66" s="539">
        <v>39566.032099999997</v>
      </c>
      <c r="I66" s="539">
        <v>48130.402499999997</v>
      </c>
      <c r="J66" s="539"/>
      <c r="K66" s="539"/>
      <c r="L66" s="539"/>
      <c r="M66" s="539"/>
      <c r="N66" s="539"/>
      <c r="O66" s="598"/>
      <c r="P66" s="598"/>
      <c r="Q66" s="598"/>
    </row>
    <row r="67" spans="2:17" s="159" customFormat="1">
      <c r="O67" s="405"/>
      <c r="P67" s="405"/>
      <c r="Q67" s="405"/>
    </row>
    <row r="68" spans="2:17" s="159" customFormat="1">
      <c r="B68" s="159" t="s">
        <v>159</v>
      </c>
      <c r="O68" s="405"/>
      <c r="P68" s="405"/>
      <c r="Q68" s="405"/>
    </row>
    <row r="69" spans="2:17" s="159" customFormat="1">
      <c r="B69" s="159" t="s">
        <v>185</v>
      </c>
      <c r="F69" s="538">
        <v>18863.439900000001</v>
      </c>
      <c r="G69" s="538">
        <v>20426.2772</v>
      </c>
      <c r="H69" s="538">
        <v>20448.181500000002</v>
      </c>
      <c r="I69" s="538">
        <v>30541</v>
      </c>
      <c r="J69" s="538"/>
      <c r="K69" s="538"/>
      <c r="L69" s="538"/>
      <c r="M69" s="538"/>
      <c r="N69" s="538"/>
      <c r="O69" s="599"/>
      <c r="P69" s="599"/>
      <c r="Q69" s="599"/>
    </row>
    <row r="70" spans="2:17" s="159" customFormat="1">
      <c r="B70" s="159" t="s">
        <v>186</v>
      </c>
      <c r="F70" s="538">
        <v>6190.0141925710896</v>
      </c>
      <c r="G70" s="538">
        <v>7721.3755327131912</v>
      </c>
      <c r="H70" s="538">
        <v>8540.2803373795796</v>
      </c>
      <c r="I70" s="538">
        <v>13049.622814070352</v>
      </c>
      <c r="J70" s="538"/>
      <c r="K70" s="538"/>
      <c r="L70" s="538"/>
      <c r="M70" s="538"/>
      <c r="N70" s="538"/>
      <c r="O70" s="599"/>
      <c r="P70" s="599"/>
      <c r="Q70" s="599"/>
    </row>
    <row r="71" spans="2:17" s="159" customFormat="1">
      <c r="B71" s="159" t="s">
        <v>187</v>
      </c>
      <c r="F71" s="539">
        <v>11246.529528375988</v>
      </c>
      <c r="G71" s="539">
        <v>12133.596672126103</v>
      </c>
      <c r="H71" s="539">
        <v>13793.894425388669</v>
      </c>
      <c r="I71" s="539">
        <v>11983.742323531207</v>
      </c>
      <c r="J71" s="539"/>
      <c r="K71" s="539"/>
      <c r="L71" s="539"/>
      <c r="M71" s="539"/>
      <c r="N71" s="539"/>
      <c r="O71" s="598"/>
      <c r="P71" s="598"/>
      <c r="Q71" s="598"/>
    </row>
    <row r="72" spans="2:17" s="159" customFormat="1">
      <c r="O72" s="405"/>
      <c r="P72" s="405"/>
      <c r="Q72" s="43"/>
    </row>
    <row r="73" spans="2:17" s="159" customFormat="1">
      <c r="B73" s="159" t="s">
        <v>188</v>
      </c>
      <c r="O73" s="405"/>
      <c r="P73" s="405"/>
      <c r="Q73" s="43"/>
    </row>
    <row r="74" spans="2:17" s="159" customFormat="1">
      <c r="B74" s="159" t="s">
        <v>334</v>
      </c>
      <c r="F74" s="303" t="e">
        <f>F47*ICPs!C142</f>
        <v>#DIV/0!</v>
      </c>
      <c r="G74" s="303">
        <f>G47*ICPs!D142</f>
        <v>63375.74516561284</v>
      </c>
      <c r="H74" s="303">
        <f>H47*ICPs!E142</f>
        <v>67309.871451091589</v>
      </c>
      <c r="I74" s="303">
        <f>I47*ICPs!F142</f>
        <v>87435.328246685109</v>
      </c>
      <c r="J74" s="303"/>
      <c r="K74" s="303"/>
      <c r="L74" s="303"/>
      <c r="M74" s="303"/>
      <c r="N74" s="303"/>
      <c r="O74" s="457"/>
      <c r="P74" s="457"/>
      <c r="Q74" s="457"/>
    </row>
    <row r="75" spans="2:17">
      <c r="B75" s="159" t="s">
        <v>335</v>
      </c>
      <c r="F75" s="303" t="e">
        <f>F48*ICPs!C143</f>
        <v>#DIV/0!</v>
      </c>
      <c r="G75" s="303" t="e">
        <f>G48*ICPs!D143</f>
        <v>#DIV/0!</v>
      </c>
      <c r="H75" s="303" t="e">
        <f>H48*ICPs!E143</f>
        <v>#DIV/0!</v>
      </c>
      <c r="I75" s="303" t="e">
        <f>I48*ICPs!F143</f>
        <v>#DIV/0!</v>
      </c>
      <c r="J75" s="303"/>
      <c r="K75" s="303"/>
      <c r="L75" s="303"/>
      <c r="M75" s="303"/>
      <c r="N75" s="303"/>
      <c r="O75" s="457"/>
      <c r="P75" s="457"/>
      <c r="Q75" s="457"/>
    </row>
    <row r="76" spans="2:17">
      <c r="M76" s="159"/>
      <c r="N76" s="159"/>
      <c r="O76" s="43"/>
      <c r="P76" s="43"/>
      <c r="Q76" s="43"/>
    </row>
    <row r="77" spans="2:17">
      <c r="M77" s="159"/>
      <c r="N77" s="159"/>
      <c r="O77" s="43"/>
      <c r="P77" s="43"/>
      <c r="Q77" s="43"/>
    </row>
    <row r="78" spans="2:17" ht="15.6">
      <c r="B78" s="83" t="s">
        <v>323</v>
      </c>
      <c r="M78" s="159"/>
      <c r="N78" s="159"/>
      <c r="O78" s="43"/>
      <c r="P78" s="43"/>
      <c r="Q78" s="43"/>
    </row>
    <row r="79" spans="2:17">
      <c r="O79" s="43"/>
      <c r="P79" s="43"/>
      <c r="Q79" s="43"/>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FFCC"/>
  </sheetPr>
  <dimension ref="B2:AJ137"/>
  <sheetViews>
    <sheetView showGridLines="0" zoomScale="70" zoomScaleNormal="70" zoomScalePageLayoutView="80" workbookViewId="0"/>
  </sheetViews>
  <sheetFormatPr defaultColWidth="8.77734375" defaultRowHeight="13.2"/>
  <cols>
    <col min="1" max="1" width="4.44140625" style="45" customWidth="1"/>
    <col min="2" max="2" width="19.44140625" style="45" customWidth="1"/>
    <col min="3" max="10" width="10.77734375" style="45" customWidth="1"/>
    <col min="11" max="11" width="11.21875" style="45" customWidth="1"/>
    <col min="12" max="13" width="11.44140625" style="45" customWidth="1"/>
    <col min="14" max="14" width="11" style="45" customWidth="1"/>
    <col min="15" max="16384" width="8.77734375" style="45"/>
  </cols>
  <sheetData>
    <row r="2" spans="2:36" ht="17.399999999999999">
      <c r="B2" s="75" t="str">
        <f>Introduction!B2</f>
        <v>LightCounting Optical Components Market Forecast for China</v>
      </c>
      <c r="AB2" s="404"/>
      <c r="AC2" s="404"/>
      <c r="AD2" s="404"/>
      <c r="AE2" s="404"/>
      <c r="AI2" s="250"/>
      <c r="AJ2" s="250"/>
    </row>
    <row r="3" spans="2:36" ht="15">
      <c r="B3" s="200" t="str">
        <f>Introduction!$B$3</f>
        <v>Sample template for January 2022 report</v>
      </c>
      <c r="C3" s="17"/>
      <c r="D3" s="17"/>
      <c r="E3" s="17"/>
      <c r="F3" s="17"/>
      <c r="G3" s="17"/>
      <c r="H3" s="17"/>
      <c r="I3" s="17"/>
      <c r="J3" s="17"/>
      <c r="K3" s="17"/>
      <c r="L3" s="17"/>
      <c r="M3" s="17"/>
      <c r="N3" s="17"/>
      <c r="O3" s="17"/>
      <c r="P3" s="17"/>
      <c r="Q3" s="17"/>
      <c r="R3" s="17"/>
      <c r="S3" s="17"/>
      <c r="T3" s="17"/>
      <c r="U3" s="17"/>
      <c r="V3" s="17"/>
      <c r="W3" s="17"/>
      <c r="X3" s="17"/>
      <c r="Y3" s="17"/>
      <c r="Z3" s="17"/>
      <c r="AA3" s="17"/>
      <c r="AB3" s="151"/>
      <c r="AC3" s="151"/>
      <c r="AD3" s="151"/>
      <c r="AE3" s="151"/>
      <c r="AI3" s="250"/>
      <c r="AJ3" s="250"/>
    </row>
    <row r="4" spans="2:36" ht="15.6">
      <c r="B4" s="203" t="s">
        <v>274</v>
      </c>
      <c r="C4" s="17"/>
      <c r="D4" s="17"/>
      <c r="E4" s="17"/>
      <c r="F4" s="17"/>
      <c r="G4" s="17"/>
      <c r="H4" s="17"/>
      <c r="I4" s="17"/>
      <c r="J4" s="17"/>
      <c r="K4" s="17"/>
      <c r="L4" s="17"/>
      <c r="M4" s="17"/>
      <c r="N4" s="17"/>
      <c r="O4" s="17"/>
      <c r="P4" s="17"/>
      <c r="Q4" s="17"/>
      <c r="R4" s="17"/>
      <c r="S4" s="17"/>
      <c r="T4" s="17"/>
      <c r="U4" s="17"/>
      <c r="V4" s="17"/>
      <c r="W4" s="17"/>
      <c r="X4" s="17"/>
      <c r="Y4" s="17"/>
      <c r="Z4" s="17"/>
      <c r="AA4" s="17"/>
      <c r="AB4" s="151"/>
      <c r="AC4" s="151"/>
      <c r="AD4" s="151"/>
      <c r="AE4" s="151"/>
      <c r="AI4" s="250"/>
      <c r="AJ4" s="250"/>
    </row>
    <row r="6" spans="2:36" ht="13.8">
      <c r="AI6" s="442"/>
    </row>
    <row r="9" spans="2:36">
      <c r="B9" s="405"/>
      <c r="C9" s="405"/>
      <c r="D9" s="405"/>
      <c r="E9" s="405"/>
      <c r="F9" s="402"/>
      <c r="G9" s="402"/>
      <c r="H9" s="402"/>
      <c r="I9" s="402"/>
      <c r="J9" s="403"/>
    </row>
    <row r="10" spans="2:36">
      <c r="C10" s="402"/>
      <c r="D10" s="402"/>
      <c r="E10" s="402"/>
      <c r="F10" s="402"/>
      <c r="G10" s="402"/>
      <c r="H10" s="402"/>
      <c r="I10" s="402"/>
      <c r="J10" s="403"/>
    </row>
    <row r="11" spans="2:36">
      <c r="B11" s="405"/>
      <c r="C11" s="402"/>
      <c r="D11" s="402"/>
      <c r="E11" s="402"/>
      <c r="F11" s="402"/>
      <c r="G11" s="402"/>
      <c r="H11" s="402"/>
      <c r="I11" s="402"/>
      <c r="J11" s="403"/>
    </row>
    <row r="12" spans="2:36">
      <c r="C12" s="397"/>
      <c r="D12" s="397"/>
      <c r="E12" s="397"/>
      <c r="F12" s="397"/>
      <c r="G12" s="397"/>
      <c r="H12" s="397"/>
      <c r="I12" s="397"/>
      <c r="J12" s="397"/>
    </row>
    <row r="13" spans="2:36">
      <c r="C13" s="397"/>
      <c r="D13" s="397"/>
      <c r="E13" s="397"/>
      <c r="F13" s="397"/>
      <c r="G13" s="397"/>
      <c r="H13" s="397"/>
      <c r="I13" s="397"/>
      <c r="J13" s="397"/>
    </row>
    <row r="14" spans="2:36">
      <c r="C14" s="397"/>
      <c r="D14" s="397"/>
      <c r="E14" s="397"/>
      <c r="F14" s="397"/>
      <c r="G14" s="397"/>
      <c r="H14" s="397"/>
      <c r="I14" s="397"/>
      <c r="J14" s="397"/>
    </row>
    <row r="15" spans="2:36">
      <c r="C15" s="397"/>
      <c r="D15" s="397"/>
      <c r="E15" s="397"/>
      <c r="F15" s="397"/>
      <c r="G15" s="397"/>
      <c r="H15" s="397"/>
      <c r="I15" s="397"/>
      <c r="J15" s="397"/>
    </row>
    <row r="16" spans="2:36">
      <c r="C16" s="397"/>
      <c r="D16" s="397"/>
      <c r="E16" s="397"/>
      <c r="F16" s="397"/>
      <c r="G16" s="397"/>
      <c r="H16" s="397"/>
      <c r="I16" s="397"/>
      <c r="J16" s="397"/>
    </row>
    <row r="17" spans="2:14">
      <c r="C17" s="397"/>
      <c r="D17" s="397"/>
      <c r="E17" s="397"/>
      <c r="F17" s="397"/>
      <c r="G17" s="397"/>
      <c r="H17" s="397"/>
      <c r="I17" s="397"/>
      <c r="J17" s="397"/>
    </row>
    <row r="22" spans="2:14">
      <c r="B22" s="247" t="s">
        <v>263</v>
      </c>
      <c r="N22" s="426" t="s">
        <v>271</v>
      </c>
    </row>
    <row r="23" spans="2:14">
      <c r="C23" s="406">
        <v>2010</v>
      </c>
      <c r="D23" s="406">
        <v>2011</v>
      </c>
      <c r="E23" s="406">
        <v>2012</v>
      </c>
      <c r="F23" s="406">
        <v>2013</v>
      </c>
      <c r="G23" s="406">
        <v>2014</v>
      </c>
      <c r="H23" s="406">
        <v>2015</v>
      </c>
      <c r="I23" s="407">
        <v>2016</v>
      </c>
      <c r="J23" s="407">
        <v>2017</v>
      </c>
      <c r="K23" s="407">
        <v>2018</v>
      </c>
      <c r="L23" s="407">
        <v>2019</v>
      </c>
      <c r="M23" s="407">
        <v>2020</v>
      </c>
      <c r="N23" s="407" t="s">
        <v>440</v>
      </c>
    </row>
    <row r="24" spans="2:14">
      <c r="B24" s="408" t="s">
        <v>261</v>
      </c>
      <c r="C24" s="125"/>
      <c r="D24" s="125"/>
      <c r="E24" s="125"/>
      <c r="F24" s="125">
        <v>361.23900000000003</v>
      </c>
      <c r="G24" s="125"/>
      <c r="H24" s="125"/>
      <c r="I24" s="125"/>
      <c r="J24" s="125"/>
      <c r="K24" s="141"/>
      <c r="L24" s="286"/>
      <c r="M24" s="286"/>
      <c r="N24" s="286"/>
    </row>
    <row r="25" spans="2:14">
      <c r="B25" s="408" t="s">
        <v>259</v>
      </c>
      <c r="C25" s="125"/>
      <c r="D25" s="125"/>
      <c r="E25" s="125"/>
      <c r="F25" s="125"/>
      <c r="G25" s="125"/>
      <c r="H25" s="125"/>
      <c r="I25" s="125"/>
      <c r="J25" s="125"/>
      <c r="K25" s="141"/>
      <c r="L25" s="286"/>
      <c r="M25" s="286"/>
      <c r="N25" s="286"/>
    </row>
    <row r="26" spans="2:14" ht="15.6">
      <c r="B26" s="459" t="s">
        <v>280</v>
      </c>
      <c r="C26" s="125">
        <v>20895</v>
      </c>
      <c r="D26" s="125">
        <v>21795</v>
      </c>
      <c r="E26" s="125">
        <v>24498</v>
      </c>
      <c r="F26" s="125">
        <v>24756</v>
      </c>
      <c r="G26" s="125"/>
      <c r="H26" s="125"/>
      <c r="I26" s="125"/>
      <c r="J26" s="125"/>
      <c r="K26" s="141"/>
      <c r="L26" s="286"/>
      <c r="M26" s="286"/>
      <c r="N26" s="286"/>
    </row>
    <row r="27" spans="2:14">
      <c r="B27" s="408" t="s">
        <v>337</v>
      </c>
      <c r="C27" s="125"/>
      <c r="D27" s="125"/>
      <c r="E27" s="125"/>
      <c r="F27" s="125"/>
      <c r="G27" s="125"/>
      <c r="H27" s="125"/>
      <c r="I27" s="125"/>
      <c r="J27" s="125"/>
      <c r="K27" s="141"/>
      <c r="L27" s="286"/>
      <c r="M27" s="286"/>
      <c r="N27" s="286"/>
    </row>
    <row r="28" spans="2:14">
      <c r="B28" s="459" t="s">
        <v>338</v>
      </c>
      <c r="C28" s="125"/>
      <c r="D28" s="125"/>
      <c r="E28" s="125"/>
      <c r="F28" s="125"/>
      <c r="G28" s="125"/>
      <c r="H28" s="125"/>
      <c r="I28" s="125"/>
      <c r="J28" s="125"/>
      <c r="K28" s="125"/>
      <c r="L28" s="286"/>
      <c r="M28" s="286"/>
      <c r="N28" s="286"/>
    </row>
    <row r="29" spans="2:14">
      <c r="B29" s="408" t="s">
        <v>262</v>
      </c>
      <c r="C29" s="286">
        <v>627.84420164798587</v>
      </c>
      <c r="D29" s="286">
        <v>1089.3629022749235</v>
      </c>
      <c r="E29" s="286">
        <v>1297.0770986558459</v>
      </c>
      <c r="F29" s="286">
        <v>1481.8259493072746</v>
      </c>
      <c r="G29" s="286"/>
      <c r="H29" s="286"/>
      <c r="I29" s="286"/>
      <c r="J29" s="286"/>
      <c r="K29" s="286"/>
      <c r="L29" s="286"/>
      <c r="M29" s="286"/>
      <c r="N29" s="286"/>
    </row>
    <row r="30" spans="2:14">
      <c r="B30" s="408" t="s">
        <v>256</v>
      </c>
      <c r="C30" s="125">
        <v>642.59618007016593</v>
      </c>
      <c r="D30" s="125">
        <v>821.03854588644595</v>
      </c>
      <c r="E30" s="125">
        <v>1035.6961704286077</v>
      </c>
      <c r="F30" s="125">
        <v>1385.9292395282635</v>
      </c>
      <c r="G30" s="125"/>
      <c r="H30" s="125"/>
      <c r="I30" s="125"/>
      <c r="J30" s="125"/>
      <c r="K30" s="125"/>
      <c r="L30" s="286"/>
      <c r="M30" s="286"/>
      <c r="N30" s="286"/>
    </row>
    <row r="31" spans="2:14">
      <c r="B31" s="408" t="s">
        <v>260</v>
      </c>
      <c r="C31" s="125">
        <v>31436</v>
      </c>
      <c r="D31" s="125">
        <v>30883</v>
      </c>
      <c r="E31" s="125">
        <v>29445</v>
      </c>
      <c r="F31" s="125">
        <v>28173</v>
      </c>
      <c r="G31" s="125"/>
      <c r="H31" s="125"/>
      <c r="I31" s="125"/>
      <c r="J31" s="125"/>
      <c r="K31" s="125"/>
      <c r="L31" s="286"/>
      <c r="M31" s="286"/>
      <c r="N31" s="286"/>
    </row>
    <row r="32" spans="2:14">
      <c r="B32" s="612" t="s">
        <v>254</v>
      </c>
      <c r="C32" s="125">
        <v>27313.46</v>
      </c>
      <c r="D32" s="125">
        <v>31507.030500000001</v>
      </c>
      <c r="E32" s="125">
        <v>34835.323600000003</v>
      </c>
      <c r="F32" s="125">
        <v>38578.634999999995</v>
      </c>
      <c r="G32" s="125"/>
      <c r="H32" s="125"/>
      <c r="I32" s="125"/>
      <c r="J32" s="125"/>
      <c r="K32" s="125"/>
      <c r="L32" s="286"/>
      <c r="M32" s="286"/>
      <c r="N32" s="286"/>
    </row>
    <row r="33" spans="2:25">
      <c r="B33" s="611" t="s">
        <v>448</v>
      </c>
      <c r="C33" s="125">
        <v>21505.5</v>
      </c>
      <c r="D33" s="125">
        <v>23197.4025</v>
      </c>
      <c r="E33" s="125">
        <v>25326.712600000003</v>
      </c>
      <c r="F33" s="125">
        <v>26875.036799999998</v>
      </c>
      <c r="G33" s="125"/>
      <c r="H33" s="125"/>
      <c r="I33" s="125"/>
      <c r="J33" s="125"/>
      <c r="K33" s="125"/>
      <c r="L33" s="286"/>
      <c r="M33" s="286"/>
      <c r="N33" s="286"/>
    </row>
    <row r="34" spans="2:25">
      <c r="B34" s="408" t="s">
        <v>257</v>
      </c>
      <c r="C34" s="125">
        <v>159.46888674376706</v>
      </c>
      <c r="D34" s="125">
        <v>190.46858458663928</v>
      </c>
      <c r="E34" s="125">
        <v>451.59142784681717</v>
      </c>
      <c r="F34" s="125">
        <v>687.10858072387146</v>
      </c>
      <c r="G34" s="125"/>
      <c r="H34" s="125"/>
      <c r="I34" s="125"/>
      <c r="J34" s="125"/>
      <c r="K34" s="125"/>
      <c r="L34" s="286"/>
      <c r="M34" s="286"/>
      <c r="N34" s="286"/>
    </row>
    <row r="35" spans="2:25">
      <c r="B35" s="408" t="s">
        <v>258</v>
      </c>
      <c r="C35" s="125"/>
      <c r="D35" s="125"/>
      <c r="E35" s="125"/>
      <c r="F35" s="125"/>
      <c r="G35" s="125"/>
      <c r="H35" s="125"/>
      <c r="I35" s="125"/>
      <c r="J35" s="125"/>
      <c r="K35" s="125"/>
      <c r="L35" s="286"/>
      <c r="M35" s="286"/>
      <c r="N35" s="286"/>
    </row>
    <row r="36" spans="2:25" ht="15.6">
      <c r="B36" s="459" t="s">
        <v>281</v>
      </c>
      <c r="C36" s="125"/>
      <c r="D36" s="125"/>
      <c r="E36" s="125"/>
      <c r="F36" s="125"/>
      <c r="G36" s="125"/>
      <c r="H36" s="125"/>
      <c r="I36" s="125"/>
      <c r="J36" s="125"/>
      <c r="K36" s="125"/>
      <c r="L36" s="286"/>
      <c r="M36" s="508"/>
      <c r="N36" s="508"/>
    </row>
    <row r="37" spans="2:25">
      <c r="B37" s="408" t="s">
        <v>255</v>
      </c>
      <c r="C37" s="125">
        <v>10401.296317</v>
      </c>
      <c r="D37" s="125">
        <v>13670</v>
      </c>
      <c r="E37" s="125">
        <v>13327.303400000001</v>
      </c>
      <c r="F37" s="125">
        <v>12142.275373299999</v>
      </c>
      <c r="G37" s="125"/>
      <c r="H37" s="125"/>
      <c r="I37" s="125"/>
      <c r="J37" s="125"/>
      <c r="K37" s="125"/>
      <c r="L37" s="286"/>
      <c r="M37" s="286"/>
      <c r="N37" s="286"/>
    </row>
    <row r="38" spans="2:25" ht="15.6">
      <c r="B38" s="405" t="s">
        <v>282</v>
      </c>
      <c r="H38" s="58"/>
      <c r="I38" s="58"/>
      <c r="J38" s="58"/>
      <c r="K38" s="58"/>
      <c r="L38" s="58"/>
      <c r="M38" s="58"/>
      <c r="N38" s="58"/>
    </row>
    <row r="39" spans="2:25">
      <c r="I39" s="58"/>
      <c r="J39" s="58"/>
      <c r="K39" s="58"/>
      <c r="L39" s="58"/>
      <c r="M39" s="58"/>
      <c r="N39" s="58"/>
    </row>
    <row r="40" spans="2:25">
      <c r="N40" s="58"/>
    </row>
    <row r="41" spans="2:25">
      <c r="I41" s="58"/>
      <c r="J41" s="58"/>
      <c r="K41" s="58"/>
      <c r="L41" s="58"/>
      <c r="M41" s="58"/>
      <c r="N41" s="58"/>
    </row>
    <row r="42" spans="2:25">
      <c r="B42" s="423" t="s">
        <v>556</v>
      </c>
      <c r="H42" s="247" t="s">
        <v>332</v>
      </c>
      <c r="K42" s="247"/>
      <c r="P42" s="247" t="s">
        <v>333</v>
      </c>
      <c r="U42" s="247"/>
      <c r="Y42" s="247" t="s">
        <v>341</v>
      </c>
    </row>
    <row r="62" spans="2:16">
      <c r="B62" s="423" t="s">
        <v>557</v>
      </c>
      <c r="H62" s="247" t="s">
        <v>339</v>
      </c>
      <c r="P62" s="247" t="s">
        <v>340</v>
      </c>
    </row>
    <row r="71" spans="2:2">
      <c r="B71" s="425" t="s">
        <v>447</v>
      </c>
    </row>
    <row r="109" spans="2:22">
      <c r="B109" s="45" t="s">
        <v>424</v>
      </c>
      <c r="C109" s="406">
        <v>2003</v>
      </c>
      <c r="D109" s="406">
        <v>2004</v>
      </c>
      <c r="E109" s="406">
        <v>2005</v>
      </c>
      <c r="F109" s="406">
        <v>2006</v>
      </c>
      <c r="G109" s="406">
        <v>2007</v>
      </c>
      <c r="H109" s="406">
        <v>2008</v>
      </c>
      <c r="I109" s="406">
        <v>2009</v>
      </c>
      <c r="J109" s="406">
        <v>2010</v>
      </c>
      <c r="K109" s="406">
        <v>2011</v>
      </c>
      <c r="L109" s="406">
        <v>2012</v>
      </c>
      <c r="M109" s="406">
        <v>2013</v>
      </c>
      <c r="N109" s="406">
        <v>2014</v>
      </c>
      <c r="O109" s="406">
        <v>2015</v>
      </c>
      <c r="P109" s="407">
        <v>2016</v>
      </c>
      <c r="Q109" s="407">
        <v>2017</v>
      </c>
      <c r="R109" s="407">
        <v>2018</v>
      </c>
      <c r="S109" s="407">
        <v>2019</v>
      </c>
      <c r="T109" s="407">
        <v>2020</v>
      </c>
      <c r="U109" s="407" t="s">
        <v>440</v>
      </c>
    </row>
    <row r="110" spans="2:22">
      <c r="B110" s="424" t="s">
        <v>293</v>
      </c>
      <c r="C110" s="125">
        <v>26.425565020901594</v>
      </c>
      <c r="D110" s="125">
        <v>29.220299416076536</v>
      </c>
      <c r="E110" s="125">
        <v>33.133307214702597</v>
      </c>
      <c r="F110" s="125">
        <v>34.473977161500812</v>
      </c>
      <c r="G110" s="125">
        <v>43.813460899999995</v>
      </c>
      <c r="H110" s="125">
        <v>47.303517800000002</v>
      </c>
      <c r="I110" s="125">
        <v>38.710565600000002</v>
      </c>
      <c r="J110" s="125"/>
      <c r="K110" s="125"/>
      <c r="L110" s="125"/>
      <c r="M110" s="125"/>
      <c r="N110" s="125"/>
      <c r="O110" s="125"/>
      <c r="P110" s="286"/>
      <c r="Q110" s="286"/>
      <c r="R110" s="286"/>
      <c r="S110" s="286"/>
      <c r="T110" s="286"/>
      <c r="U110" s="559"/>
    </row>
    <row r="111" spans="2:22">
      <c r="B111" s="424" t="s">
        <v>294</v>
      </c>
      <c r="C111" s="125">
        <v>19</v>
      </c>
      <c r="D111" s="125">
        <v>18</v>
      </c>
      <c r="E111" s="125">
        <v>21</v>
      </c>
      <c r="F111" s="125">
        <v>24</v>
      </c>
      <c r="G111" s="125">
        <v>28.211040000000001</v>
      </c>
      <c r="H111" s="125">
        <v>31.586260000000003</v>
      </c>
      <c r="I111" s="125">
        <v>27.191730000000003</v>
      </c>
      <c r="J111" s="125"/>
      <c r="K111" s="125"/>
      <c r="L111" s="125"/>
      <c r="M111" s="125"/>
      <c r="N111" s="125"/>
      <c r="O111" s="125"/>
      <c r="P111" s="286"/>
      <c r="Q111" s="286"/>
      <c r="R111" s="286"/>
      <c r="S111" s="286"/>
      <c r="T111" s="286"/>
      <c r="U111" s="286"/>
    </row>
    <row r="112" spans="2:22">
      <c r="B112" s="424" t="s">
        <v>295</v>
      </c>
      <c r="C112" s="125">
        <v>3</v>
      </c>
      <c r="D112" s="125">
        <v>4</v>
      </c>
      <c r="E112" s="125">
        <v>6</v>
      </c>
      <c r="F112" s="125">
        <v>9</v>
      </c>
      <c r="G112" s="125">
        <v>12.56</v>
      </c>
      <c r="H112" s="125">
        <v>18.318999999999999</v>
      </c>
      <c r="I112" s="125">
        <v>21.7924258</v>
      </c>
      <c r="J112" s="125"/>
      <c r="K112" s="125"/>
      <c r="L112" s="125"/>
      <c r="M112" s="125"/>
      <c r="N112" s="125"/>
      <c r="O112" s="125"/>
      <c r="P112" s="286"/>
      <c r="Q112" s="286"/>
      <c r="R112" s="286"/>
      <c r="S112" s="286"/>
      <c r="T112" s="286"/>
      <c r="U112" s="286"/>
      <c r="V112" s="460"/>
    </row>
    <row r="113" spans="2:22">
      <c r="B113" s="424">
        <v>26.56</v>
      </c>
      <c r="C113" s="125"/>
      <c r="D113" s="125"/>
      <c r="E113" s="125"/>
      <c r="F113" s="125"/>
      <c r="G113" s="125"/>
      <c r="H113" s="125"/>
      <c r="I113" s="125">
        <v>14.611666600000001</v>
      </c>
      <c r="J113" s="125"/>
      <c r="K113" s="125"/>
      <c r="L113" s="125"/>
      <c r="M113" s="125"/>
      <c r="N113" s="125"/>
      <c r="O113" s="125"/>
      <c r="P113" s="286"/>
      <c r="Q113" s="286"/>
      <c r="R113" s="286"/>
      <c r="S113" s="286"/>
      <c r="T113" s="286"/>
      <c r="U113" s="286"/>
      <c r="V113" s="460"/>
    </row>
    <row r="114" spans="2:22">
      <c r="Q114" s="393"/>
      <c r="R114" s="393"/>
      <c r="S114" s="393"/>
    </row>
    <row r="134" spans="2:14">
      <c r="B134" s="45" t="s">
        <v>559</v>
      </c>
      <c r="C134" s="406">
        <v>2010</v>
      </c>
      <c r="D134" s="406">
        <v>2011</v>
      </c>
      <c r="E134" s="406">
        <v>2012</v>
      </c>
      <c r="F134" s="406">
        <v>2013</v>
      </c>
      <c r="G134" s="406">
        <v>2014</v>
      </c>
      <c r="H134" s="406">
        <v>2015</v>
      </c>
      <c r="I134" s="407">
        <v>2016</v>
      </c>
      <c r="J134" s="407">
        <v>2017</v>
      </c>
      <c r="K134" s="407">
        <v>2018</v>
      </c>
      <c r="L134" s="407">
        <v>2019</v>
      </c>
      <c r="M134" s="407">
        <v>2020</v>
      </c>
      <c r="N134" s="407" t="s">
        <v>440</v>
      </c>
    </row>
    <row r="135" spans="2:14">
      <c r="B135" s="424" t="s">
        <v>172</v>
      </c>
      <c r="C135" s="731">
        <v>41.674536900000007</v>
      </c>
      <c r="D135" s="731">
        <v>40.698596999999999</v>
      </c>
      <c r="E135" s="731">
        <v>38.569452800000001</v>
      </c>
      <c r="F135" s="731">
        <v>36.833152300000002</v>
      </c>
      <c r="G135" s="731"/>
      <c r="H135" s="731"/>
      <c r="I135" s="732"/>
      <c r="J135" s="732"/>
      <c r="K135" s="732"/>
      <c r="L135" s="732"/>
      <c r="M135" s="732"/>
      <c r="N135" s="733"/>
    </row>
    <row r="136" spans="2:14">
      <c r="B136" s="424" t="s">
        <v>558</v>
      </c>
      <c r="C136" s="731">
        <v>28.444220000000001</v>
      </c>
      <c r="D136" s="731">
        <v>34.946119999999993</v>
      </c>
      <c r="E136" s="731">
        <v>33.663520000000005</v>
      </c>
      <c r="F136" s="731">
        <v>34.872334499999994</v>
      </c>
      <c r="G136" s="731"/>
      <c r="H136" s="731"/>
      <c r="I136" s="732"/>
      <c r="J136" s="732"/>
      <c r="K136" s="732"/>
      <c r="L136" s="732"/>
      <c r="M136" s="732"/>
      <c r="N136" s="732"/>
    </row>
    <row r="137" spans="2:14">
      <c r="B137" s="424" t="s">
        <v>72</v>
      </c>
      <c r="C137" s="731">
        <f t="shared" ref="C137:F137" si="0">SUM(C135:C136)</f>
        <v>70.118756900000008</v>
      </c>
      <c r="D137" s="731">
        <f t="shared" si="0"/>
        <v>75.644716999999986</v>
      </c>
      <c r="E137" s="731">
        <f t="shared" si="0"/>
        <v>72.232972799999999</v>
      </c>
      <c r="F137" s="731">
        <f t="shared" si="0"/>
        <v>71.705486799999989</v>
      </c>
      <c r="G137" s="731"/>
      <c r="H137" s="731"/>
      <c r="I137" s="731"/>
      <c r="J137" s="731"/>
      <c r="K137" s="731"/>
      <c r="L137" s="731"/>
      <c r="M137" s="731"/>
      <c r="N137" s="731"/>
    </row>
  </sheetData>
  <sortState xmlns:xlrd2="http://schemas.microsoft.com/office/spreadsheetml/2017/richdata2" ref="B41:B49">
    <sortCondition ref="B5:B13"/>
  </sortState>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FFCC"/>
  </sheetPr>
  <dimension ref="B2:AL59"/>
  <sheetViews>
    <sheetView showGridLines="0" zoomScale="70" zoomScaleNormal="70" zoomScalePageLayoutView="80" workbookViewId="0"/>
  </sheetViews>
  <sheetFormatPr defaultColWidth="8.77734375" defaultRowHeight="13.2"/>
  <cols>
    <col min="1" max="1" width="4.44140625" style="45" customWidth="1"/>
    <col min="2" max="2" width="21.21875" style="45" customWidth="1"/>
    <col min="3" max="3" width="8.77734375" style="45" customWidth="1"/>
    <col min="4" max="5" width="8.77734375" style="45"/>
    <col min="6" max="8" width="8.77734375" style="45" bestFit="1" customWidth="1"/>
    <col min="9" max="10" width="9.21875" style="45" bestFit="1" customWidth="1"/>
    <col min="11" max="15" width="8.77734375" style="45"/>
    <col min="16" max="16" width="10.77734375" style="45" customWidth="1"/>
    <col min="17" max="16384" width="8.77734375" style="45"/>
  </cols>
  <sheetData>
    <row r="2" spans="2:38" ht="17.399999999999999">
      <c r="B2" s="75" t="str">
        <f>Introduction!B2</f>
        <v>LightCounting Optical Components Market Forecast for China</v>
      </c>
      <c r="AD2" s="404"/>
      <c r="AE2" s="404"/>
      <c r="AF2" s="404"/>
      <c r="AG2" s="404"/>
      <c r="AK2" s="250"/>
      <c r="AL2" s="250"/>
    </row>
    <row r="3" spans="2:38" ht="15">
      <c r="B3" s="200" t="str">
        <f>Introduction!$B$3</f>
        <v>Sample template for January 2022 report</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51"/>
      <c r="AE3" s="151"/>
      <c r="AF3" s="151"/>
      <c r="AG3" s="151"/>
      <c r="AK3" s="250"/>
      <c r="AL3" s="250"/>
    </row>
    <row r="4" spans="2:38" ht="15.6">
      <c r="B4" s="203" t="s">
        <v>283</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51"/>
      <c r="AE4" s="151"/>
      <c r="AF4" s="151"/>
      <c r="AG4" s="151"/>
      <c r="AK4" s="250"/>
      <c r="AL4" s="250"/>
    </row>
    <row r="10" spans="2:38">
      <c r="B10" s="405"/>
      <c r="C10" s="405"/>
      <c r="D10" s="405"/>
      <c r="E10" s="405"/>
      <c r="F10" s="402"/>
      <c r="G10" s="402"/>
      <c r="H10" s="402"/>
      <c r="I10" s="402"/>
      <c r="J10" s="403"/>
    </row>
    <row r="11" spans="2:38">
      <c r="C11" s="402"/>
      <c r="D11" s="402"/>
      <c r="E11" s="402"/>
      <c r="F11" s="402"/>
      <c r="G11" s="402"/>
      <c r="H11" s="402"/>
      <c r="I11" s="402"/>
      <c r="J11" s="403"/>
    </row>
    <row r="12" spans="2:38">
      <c r="B12" s="405"/>
      <c r="C12" s="402"/>
      <c r="D12" s="402"/>
      <c r="E12" s="402"/>
      <c r="F12" s="402"/>
      <c r="G12" s="402"/>
      <c r="H12" s="402"/>
      <c r="I12" s="402"/>
      <c r="J12" s="403"/>
    </row>
    <row r="13" spans="2:38">
      <c r="C13" s="397"/>
      <c r="D13" s="397"/>
      <c r="E13" s="397"/>
      <c r="F13" s="397"/>
      <c r="G13" s="397"/>
      <c r="H13" s="397"/>
      <c r="I13" s="397"/>
      <c r="J13" s="397"/>
    </row>
    <row r="14" spans="2:38">
      <c r="C14" s="397"/>
      <c r="D14" s="397"/>
      <c r="E14" s="397"/>
      <c r="F14" s="397"/>
      <c r="G14" s="397"/>
      <c r="H14" s="397"/>
      <c r="I14" s="397"/>
      <c r="J14" s="397"/>
    </row>
    <row r="15" spans="2:38">
      <c r="C15" s="397"/>
      <c r="D15" s="397"/>
      <c r="E15" s="397"/>
      <c r="F15" s="397"/>
      <c r="G15" s="397"/>
      <c r="H15" s="397"/>
      <c r="I15" s="397"/>
      <c r="J15" s="397"/>
    </row>
    <row r="16" spans="2:38">
      <c r="C16" s="397"/>
      <c r="D16" s="397"/>
      <c r="E16" s="397"/>
      <c r="F16" s="397"/>
      <c r="G16" s="397"/>
      <c r="H16" s="397"/>
      <c r="I16" s="397"/>
      <c r="J16" s="397"/>
    </row>
    <row r="17" spans="2:24">
      <c r="C17" s="397"/>
      <c r="D17" s="397"/>
      <c r="E17" s="397"/>
      <c r="F17" s="397"/>
      <c r="G17" s="397"/>
      <c r="H17" s="397"/>
      <c r="I17" s="397"/>
      <c r="J17" s="397"/>
    </row>
    <row r="18" spans="2:24">
      <c r="C18" s="397"/>
      <c r="D18" s="397"/>
      <c r="E18" s="397"/>
      <c r="F18" s="397"/>
      <c r="G18" s="397"/>
      <c r="H18" s="397"/>
      <c r="I18" s="397"/>
      <c r="J18" s="397"/>
    </row>
    <row r="23" spans="2:24">
      <c r="B23" s="45" t="s">
        <v>382</v>
      </c>
    </row>
    <row r="24" spans="2:24" ht="14.4">
      <c r="B24" s="296" t="s">
        <v>263</v>
      </c>
      <c r="N24" s="45" t="s">
        <v>271</v>
      </c>
    </row>
    <row r="25" spans="2:24" ht="13.8">
      <c r="B25" s="470" t="s">
        <v>349</v>
      </c>
      <c r="C25" s="471">
        <v>2010</v>
      </c>
      <c r="D25" s="471">
        <v>2011</v>
      </c>
      <c r="E25" s="471">
        <v>2012</v>
      </c>
      <c r="F25" s="471">
        <v>2013</v>
      </c>
      <c r="G25" s="471">
        <v>2014</v>
      </c>
      <c r="H25" s="471">
        <v>2015</v>
      </c>
      <c r="I25" s="471">
        <v>2016</v>
      </c>
      <c r="J25" s="471">
        <v>2017</v>
      </c>
      <c r="K25" s="471">
        <v>2018</v>
      </c>
      <c r="L25" s="471">
        <v>2019</v>
      </c>
      <c r="M25" s="471">
        <v>2020</v>
      </c>
      <c r="N25" s="471" t="s">
        <v>440</v>
      </c>
      <c r="O25" s="281"/>
      <c r="P25" s="562"/>
      <c r="R25" s="819"/>
      <c r="S25" s="819"/>
      <c r="T25" s="820"/>
      <c r="U25" s="819"/>
      <c r="V25" s="443"/>
      <c r="W25" s="443"/>
      <c r="X25" s="443"/>
    </row>
    <row r="26" spans="2:24" ht="13.8">
      <c r="B26" s="295" t="s">
        <v>139</v>
      </c>
      <c r="C26" s="569">
        <v>134.80454589121558</v>
      </c>
      <c r="D26" s="569">
        <v>166.59442961225994</v>
      </c>
      <c r="E26" s="569">
        <v>332.8528</v>
      </c>
      <c r="F26" s="569">
        <v>346.55445000000003</v>
      </c>
      <c r="G26" s="569"/>
      <c r="H26" s="569"/>
      <c r="I26" s="569"/>
      <c r="J26" s="569"/>
      <c r="K26" s="570"/>
      <c r="L26" s="570"/>
      <c r="M26" s="570"/>
      <c r="N26" s="571"/>
      <c r="O26" s="584"/>
      <c r="P26" s="563"/>
      <c r="R26" s="242"/>
      <c r="S26" s="242"/>
      <c r="T26" s="242"/>
      <c r="U26" s="242"/>
      <c r="V26" s="443"/>
      <c r="W26" s="443"/>
      <c r="X26" s="443"/>
    </row>
    <row r="27" spans="2:24" ht="13.8">
      <c r="B27" s="295" t="s">
        <v>84</v>
      </c>
      <c r="C27" s="569">
        <v>36</v>
      </c>
      <c r="D27" s="569">
        <v>47</v>
      </c>
      <c r="E27" s="569">
        <v>62</v>
      </c>
      <c r="F27" s="569">
        <v>75</v>
      </c>
      <c r="G27" s="569"/>
      <c r="H27" s="569"/>
      <c r="I27" s="569"/>
      <c r="J27" s="569"/>
      <c r="K27" s="570"/>
      <c r="L27" s="570"/>
      <c r="M27" s="570"/>
      <c r="N27" s="571"/>
      <c r="O27" s="584"/>
      <c r="P27" s="563"/>
      <c r="R27" s="242"/>
      <c r="S27" s="242"/>
      <c r="T27" s="242"/>
      <c r="U27" s="242"/>
      <c r="V27" s="443"/>
      <c r="W27" s="443"/>
      <c r="X27" s="443"/>
    </row>
    <row r="28" spans="2:24" ht="13.8">
      <c r="B28" s="295" t="s">
        <v>275</v>
      </c>
      <c r="C28" s="569">
        <v>22</v>
      </c>
      <c r="D28" s="569">
        <v>35</v>
      </c>
      <c r="E28" s="569">
        <v>41</v>
      </c>
      <c r="F28" s="569">
        <v>48</v>
      </c>
      <c r="G28" s="569"/>
      <c r="H28" s="569"/>
      <c r="I28" s="569"/>
      <c r="J28" s="569"/>
      <c r="K28" s="570"/>
      <c r="L28" s="570"/>
      <c r="M28" s="570"/>
      <c r="N28" s="570"/>
      <c r="O28" s="584"/>
      <c r="P28" s="563"/>
      <c r="R28" s="242"/>
      <c r="S28" s="242"/>
      <c r="T28" s="242"/>
      <c r="U28" s="242"/>
      <c r="V28" s="443"/>
      <c r="W28" s="443"/>
      <c r="X28" s="443"/>
    </row>
    <row r="29" spans="2:24" ht="13.8">
      <c r="B29" s="295" t="s">
        <v>572</v>
      </c>
      <c r="C29" s="572">
        <v>63</v>
      </c>
      <c r="D29" s="572">
        <v>71.352008850000004</v>
      </c>
      <c r="E29" s="572">
        <v>99.239539200060008</v>
      </c>
      <c r="F29" s="572">
        <v>74.949073686568298</v>
      </c>
      <c r="G29" s="572"/>
      <c r="H29" s="569"/>
      <c r="I29" s="569"/>
      <c r="J29" s="569"/>
      <c r="K29" s="570"/>
      <c r="L29" s="570"/>
      <c r="M29" s="570"/>
      <c r="N29" s="570"/>
      <c r="O29" s="584"/>
      <c r="P29" s="563"/>
      <c r="R29" s="242"/>
      <c r="S29" s="242"/>
      <c r="T29" s="242"/>
      <c r="U29" s="242"/>
      <c r="V29" s="443"/>
      <c r="W29" s="443"/>
      <c r="X29" s="443"/>
    </row>
    <row r="30" spans="2:24" ht="13.8">
      <c r="B30" s="295" t="s">
        <v>276</v>
      </c>
      <c r="C30" s="572">
        <v>33.488174999999998</v>
      </c>
      <c r="D30" s="572">
        <v>39.397500000000001</v>
      </c>
      <c r="E30" s="572">
        <v>40.822050000000004</v>
      </c>
      <c r="F30" s="572">
        <v>37.917249999999996</v>
      </c>
      <c r="G30" s="572"/>
      <c r="H30" s="569"/>
      <c r="I30" s="569"/>
      <c r="J30" s="569"/>
      <c r="K30" s="570"/>
      <c r="L30" s="570"/>
      <c r="M30" s="570"/>
      <c r="N30" s="570"/>
      <c r="O30" s="584"/>
      <c r="P30" s="563"/>
      <c r="R30" s="242"/>
      <c r="S30" s="242"/>
      <c r="T30" s="242"/>
      <c r="U30" s="242"/>
      <c r="V30" s="443"/>
      <c r="W30" s="443"/>
      <c r="X30" s="443"/>
    </row>
    <row r="31" spans="2:24" ht="13.8">
      <c r="B31" s="295" t="s">
        <v>277</v>
      </c>
      <c r="C31" s="572">
        <v>53</v>
      </c>
      <c r="D31" s="572">
        <v>154.959</v>
      </c>
      <c r="E31" s="572">
        <v>197.804</v>
      </c>
      <c r="F31" s="572">
        <v>164.90269999999998</v>
      </c>
      <c r="G31" s="572"/>
      <c r="H31" s="569"/>
      <c r="I31" s="570"/>
      <c r="J31" s="570"/>
      <c r="K31" s="570"/>
      <c r="L31" s="573"/>
      <c r="M31" s="570"/>
      <c r="N31" s="570"/>
      <c r="O31" s="584"/>
      <c r="P31" s="563"/>
      <c r="R31" s="242"/>
      <c r="S31" s="242"/>
      <c r="T31" s="242"/>
      <c r="U31" s="242"/>
      <c r="V31" s="443"/>
      <c r="W31" s="443"/>
      <c r="X31" s="443"/>
    </row>
    <row r="32" spans="2:24" ht="13.8">
      <c r="B32" s="295" t="s">
        <v>85</v>
      </c>
      <c r="C32" s="572">
        <v>0</v>
      </c>
      <c r="D32" s="572">
        <v>0</v>
      </c>
      <c r="E32" s="572">
        <v>25.839310000000001</v>
      </c>
      <c r="F32" s="572">
        <v>71.819999999999993</v>
      </c>
      <c r="G32" s="572"/>
      <c r="H32" s="569"/>
      <c r="I32" s="569"/>
      <c r="J32" s="569"/>
      <c r="K32" s="570"/>
      <c r="L32" s="573"/>
      <c r="M32" s="570"/>
      <c r="N32" s="570"/>
      <c r="O32" s="466"/>
      <c r="P32" s="563"/>
      <c r="R32" s="242"/>
      <c r="S32" s="242"/>
      <c r="T32" s="242"/>
      <c r="U32" s="242"/>
    </row>
    <row r="33" spans="2:21" ht="13.8">
      <c r="B33" s="295" t="s">
        <v>278</v>
      </c>
      <c r="C33" s="569">
        <v>85.033501542229033</v>
      </c>
      <c r="D33" s="569">
        <v>85.936653610212588</v>
      </c>
      <c r="E33" s="569">
        <v>93.758395750453843</v>
      </c>
      <c r="F33" s="569">
        <v>85.287225464493133</v>
      </c>
      <c r="G33" s="569"/>
      <c r="H33" s="569"/>
      <c r="I33" s="569"/>
      <c r="J33" s="569"/>
      <c r="K33" s="570"/>
      <c r="L33" s="573"/>
      <c r="M33" s="570"/>
      <c r="N33" s="570"/>
      <c r="O33" s="584"/>
      <c r="P33" s="563"/>
      <c r="R33" s="242"/>
      <c r="S33" s="242"/>
      <c r="T33" s="242"/>
      <c r="U33" s="242"/>
    </row>
    <row r="34" spans="2:21" ht="13.8">
      <c r="B34" s="295" t="s">
        <v>392</v>
      </c>
      <c r="C34" s="569">
        <v>49</v>
      </c>
      <c r="D34" s="569">
        <v>65</v>
      </c>
      <c r="E34" s="569">
        <v>83</v>
      </c>
      <c r="F34" s="569">
        <v>63</v>
      </c>
      <c r="G34" s="569"/>
      <c r="H34" s="569"/>
      <c r="I34" s="569"/>
      <c r="J34" s="569"/>
      <c r="K34" s="570"/>
      <c r="L34" s="573"/>
      <c r="M34" s="570"/>
      <c r="N34" s="570"/>
      <c r="O34" s="584"/>
      <c r="P34" s="563"/>
      <c r="R34" s="242"/>
      <c r="S34" s="242"/>
      <c r="T34" s="242"/>
      <c r="U34" s="242"/>
    </row>
    <row r="35" spans="2:21" ht="13.8">
      <c r="B35" s="295" t="s">
        <v>279</v>
      </c>
      <c r="C35" s="572"/>
      <c r="D35" s="572"/>
      <c r="E35" s="572">
        <v>5</v>
      </c>
      <c r="F35" s="572">
        <v>8</v>
      </c>
      <c r="G35" s="572"/>
      <c r="H35" s="569"/>
      <c r="I35" s="569"/>
      <c r="J35" s="569"/>
      <c r="K35" s="570"/>
      <c r="L35" s="573"/>
      <c r="M35" s="573"/>
      <c r="N35" s="570"/>
      <c r="O35" s="584"/>
      <c r="P35" s="563"/>
      <c r="R35" s="242"/>
      <c r="S35" s="242"/>
      <c r="T35" s="242"/>
      <c r="U35" s="242"/>
    </row>
    <row r="36" spans="2:21" ht="13.8">
      <c r="B36" s="470" t="s">
        <v>72</v>
      </c>
      <c r="C36" s="725">
        <f t="shared" ref="C36:F36" si="0">SUM(C26:C35)</f>
        <v>476.32622243344463</v>
      </c>
      <c r="D36" s="725">
        <f t="shared" si="0"/>
        <v>665.23959207247253</v>
      </c>
      <c r="E36" s="725">
        <f t="shared" si="0"/>
        <v>981.31609495051373</v>
      </c>
      <c r="F36" s="725">
        <f t="shared" si="0"/>
        <v>975.43069915106139</v>
      </c>
      <c r="G36" s="725"/>
      <c r="H36" s="725"/>
      <c r="I36" s="725"/>
      <c r="J36" s="725"/>
      <c r="K36" s="725"/>
      <c r="L36" s="725"/>
      <c r="M36" s="725"/>
      <c r="N36" s="725"/>
      <c r="O36" s="585"/>
      <c r="P36" s="443"/>
      <c r="R36" s="242"/>
      <c r="S36" s="242"/>
      <c r="T36" s="242"/>
      <c r="U36" s="242"/>
    </row>
    <row r="37" spans="2:21" ht="13.8">
      <c r="B37" s="424" t="s">
        <v>393</v>
      </c>
      <c r="C37" s="424"/>
      <c r="D37" s="516">
        <f>D36/C36-1</f>
        <v>0.39660501719580243</v>
      </c>
      <c r="E37" s="516">
        <f t="shared" ref="E37:F37" si="1">E36/D36-1</f>
        <v>0.47513182715620328</v>
      </c>
      <c r="F37" s="516">
        <f t="shared" si="1"/>
        <v>-5.9974516159843061E-3</v>
      </c>
      <c r="G37" s="516"/>
      <c r="H37" s="516"/>
      <c r="I37" s="516"/>
      <c r="J37" s="516"/>
      <c r="K37" s="516"/>
      <c r="L37" s="516"/>
      <c r="M37" s="516"/>
      <c r="N37" s="516"/>
      <c r="O37" s="584"/>
      <c r="P37" s="45" t="s">
        <v>425</v>
      </c>
      <c r="Q37" s="443"/>
      <c r="R37" s="443"/>
      <c r="S37" s="443"/>
      <c r="T37" s="242"/>
      <c r="U37" s="443"/>
    </row>
    <row r="38" spans="2:21" ht="13.8">
      <c r="O38" s="281"/>
    </row>
    <row r="39" spans="2:21" ht="13.8">
      <c r="B39" s="45" t="s">
        <v>381</v>
      </c>
      <c r="K39" s="281"/>
      <c r="L39" s="281"/>
      <c r="M39" s="281"/>
      <c r="N39" s="281"/>
      <c r="O39" s="281"/>
    </row>
    <row r="40" spans="2:21" ht="14.4">
      <c r="B40" s="296" t="s">
        <v>263</v>
      </c>
      <c r="C40" s="466"/>
      <c r="D40" s="467"/>
      <c r="E40" s="466"/>
      <c r="F40" s="468" t="s">
        <v>348</v>
      </c>
      <c r="G40" s="466"/>
      <c r="H40" s="469"/>
      <c r="I40" s="469"/>
      <c r="J40" s="469"/>
      <c r="K40" s="466"/>
      <c r="N40" s="45" t="s">
        <v>271</v>
      </c>
      <c r="O40" s="281"/>
    </row>
    <row r="41" spans="2:21" ht="13.8">
      <c r="B41" s="470" t="s">
        <v>349</v>
      </c>
      <c r="C41" s="471">
        <f t="shared" ref="C41:N41" si="2">C25</f>
        <v>2010</v>
      </c>
      <c r="D41" s="471">
        <f t="shared" si="2"/>
        <v>2011</v>
      </c>
      <c r="E41" s="471">
        <f t="shared" si="2"/>
        <v>2012</v>
      </c>
      <c r="F41" s="471">
        <f t="shared" si="2"/>
        <v>2013</v>
      </c>
      <c r="G41" s="471">
        <f t="shared" si="2"/>
        <v>2014</v>
      </c>
      <c r="H41" s="471">
        <f t="shared" si="2"/>
        <v>2015</v>
      </c>
      <c r="I41" s="471">
        <f t="shared" si="2"/>
        <v>2016</v>
      </c>
      <c r="J41" s="471">
        <f t="shared" si="2"/>
        <v>2017</v>
      </c>
      <c r="K41" s="471">
        <f t="shared" si="2"/>
        <v>2018</v>
      </c>
      <c r="L41" s="471">
        <f t="shared" si="2"/>
        <v>2019</v>
      </c>
      <c r="M41" s="471">
        <f t="shared" si="2"/>
        <v>2020</v>
      </c>
      <c r="N41" s="471" t="str">
        <f t="shared" si="2"/>
        <v>2021E</v>
      </c>
      <c r="O41" s="281"/>
    </row>
    <row r="42" spans="2:21" ht="13.8">
      <c r="B42" s="295" t="s">
        <v>383</v>
      </c>
      <c r="C42" s="569"/>
      <c r="D42" s="569"/>
      <c r="E42" s="569"/>
      <c r="F42" s="569"/>
      <c r="G42" s="569"/>
      <c r="H42" s="569"/>
      <c r="I42" s="569"/>
      <c r="J42" s="569"/>
      <c r="K42" s="569"/>
      <c r="L42" s="570"/>
      <c r="M42" s="570"/>
      <c r="N42" s="570"/>
      <c r="O42" s="466"/>
    </row>
    <row r="43" spans="2:21" ht="13.8">
      <c r="B43" s="295" t="s">
        <v>350</v>
      </c>
      <c r="C43" s="569">
        <v>10</v>
      </c>
      <c r="D43" s="569">
        <v>20</v>
      </c>
      <c r="E43" s="569">
        <v>30</v>
      </c>
      <c r="F43" s="569">
        <v>77.652000000000001</v>
      </c>
      <c r="G43" s="569"/>
      <c r="H43" s="569"/>
      <c r="I43" s="574"/>
      <c r="J43" s="569"/>
      <c r="K43" s="569"/>
      <c r="L43" s="570"/>
      <c r="M43" s="570"/>
      <c r="N43" s="613"/>
      <c r="O43" s="584"/>
    </row>
    <row r="44" spans="2:21" ht="13.8">
      <c r="B44" s="295" t="s">
        <v>351</v>
      </c>
      <c r="C44" s="569">
        <v>40.488999999999997</v>
      </c>
      <c r="D44" s="569">
        <v>47.84</v>
      </c>
      <c r="E44" s="569">
        <v>63.42</v>
      </c>
      <c r="F44" s="569">
        <v>78.42</v>
      </c>
      <c r="G44" s="569"/>
      <c r="H44" s="569"/>
      <c r="I44" s="574"/>
      <c r="J44" s="569"/>
      <c r="K44" s="569"/>
      <c r="L44" s="570"/>
      <c r="M44" s="571"/>
      <c r="N44" s="571"/>
      <c r="O44" s="466"/>
    </row>
    <row r="45" spans="2:21" ht="13.8">
      <c r="B45" s="295" t="s">
        <v>28</v>
      </c>
      <c r="C45" s="572">
        <v>900.2</v>
      </c>
      <c r="D45" s="572">
        <v>949.4</v>
      </c>
      <c r="E45" s="572">
        <v>930.86700000000008</v>
      </c>
      <c r="F45" s="572">
        <v>1094.2</v>
      </c>
      <c r="G45" s="572"/>
      <c r="H45" s="569"/>
      <c r="I45" s="574"/>
      <c r="J45" s="569"/>
      <c r="K45" s="569"/>
      <c r="L45" s="570"/>
      <c r="M45" s="815"/>
      <c r="N45" s="818"/>
      <c r="O45" s="584"/>
    </row>
    <row r="46" spans="2:21" ht="13.8">
      <c r="B46" s="295" t="s">
        <v>148</v>
      </c>
      <c r="C46" s="572">
        <v>556</v>
      </c>
      <c r="D46" s="572">
        <v>647.4</v>
      </c>
      <c r="E46" s="572">
        <v>617.20000000000005</v>
      </c>
      <c r="F46" s="572">
        <v>659.2</v>
      </c>
      <c r="G46" s="572"/>
      <c r="H46" s="569"/>
      <c r="I46" s="574"/>
      <c r="J46" s="569"/>
      <c r="K46" s="569"/>
      <c r="L46" s="570"/>
      <c r="M46" s="570"/>
      <c r="N46" s="570"/>
      <c r="O46" s="466"/>
    </row>
    <row r="47" spans="2:21" ht="13.8">
      <c r="B47" s="295" t="s">
        <v>46</v>
      </c>
      <c r="C47" s="572">
        <v>184.10000000000002</v>
      </c>
      <c r="D47" s="572">
        <v>204.2</v>
      </c>
      <c r="E47" s="572">
        <v>245.39500000000001</v>
      </c>
      <c r="F47" s="572">
        <v>282.2</v>
      </c>
      <c r="G47" s="572"/>
      <c r="H47" s="569"/>
      <c r="I47" s="574"/>
      <c r="J47" s="569"/>
      <c r="K47" s="569"/>
      <c r="L47" s="570"/>
      <c r="M47" s="570"/>
      <c r="N47" s="570"/>
      <c r="O47" s="466"/>
    </row>
    <row r="48" spans="2:21" ht="13.8">
      <c r="B48" s="295" t="s">
        <v>352</v>
      </c>
      <c r="C48" s="572">
        <v>455.5</v>
      </c>
      <c r="D48" s="572">
        <v>417.2</v>
      </c>
      <c r="E48" s="572">
        <v>512.80899999999997</v>
      </c>
      <c r="F48" s="572">
        <v>391</v>
      </c>
      <c r="G48" s="572"/>
      <c r="H48" s="569"/>
      <c r="I48" s="574"/>
      <c r="J48" s="569"/>
      <c r="K48" s="569"/>
      <c r="L48" s="815"/>
      <c r="M48" s="816"/>
      <c r="N48" s="817"/>
      <c r="O48" s="584"/>
    </row>
    <row r="49" spans="2:15" ht="13.8">
      <c r="B49" s="295" t="s">
        <v>31</v>
      </c>
      <c r="C49" s="569">
        <v>30.287346205743717</v>
      </c>
      <c r="D49" s="569">
        <v>42.661541686547679</v>
      </c>
      <c r="E49" s="569">
        <v>58.876142659645424</v>
      </c>
      <c r="F49" s="569">
        <v>55.361367674167923</v>
      </c>
      <c r="G49" s="569"/>
      <c r="H49" s="569"/>
      <c r="I49" s="574"/>
      <c r="J49" s="569"/>
      <c r="K49" s="569"/>
      <c r="L49" s="570"/>
      <c r="M49" s="570"/>
      <c r="N49" s="570"/>
      <c r="O49" s="466"/>
    </row>
    <row r="50" spans="2:15" ht="13.8">
      <c r="B50" s="666" t="s">
        <v>150</v>
      </c>
      <c r="C50" s="724">
        <v>174.1</v>
      </c>
      <c r="D50" s="724">
        <v>183.89999999999998</v>
      </c>
      <c r="E50" s="724">
        <v>178.2</v>
      </c>
      <c r="F50" s="724">
        <v>198.6</v>
      </c>
      <c r="G50" s="724"/>
      <c r="H50" s="811"/>
      <c r="I50" s="812"/>
      <c r="J50" s="813"/>
      <c r="K50" s="813"/>
      <c r="L50" s="813"/>
      <c r="M50" s="813"/>
      <c r="N50" s="814"/>
      <c r="O50" s="281"/>
    </row>
    <row r="51" spans="2:15" ht="13.8">
      <c r="B51" s="470" t="s">
        <v>72</v>
      </c>
      <c r="C51" s="725">
        <f t="shared" ref="C51:F51" si="3">SUM(C42:C50)</f>
        <v>2350.6763462057438</v>
      </c>
      <c r="D51" s="725">
        <f t="shared" si="3"/>
        <v>2512.6015416865475</v>
      </c>
      <c r="E51" s="725">
        <f t="shared" si="3"/>
        <v>2636.7671426596448</v>
      </c>
      <c r="F51" s="725">
        <f t="shared" si="3"/>
        <v>2836.6333676741679</v>
      </c>
      <c r="G51" s="725"/>
      <c r="H51" s="725"/>
      <c r="I51" s="725"/>
      <c r="J51" s="725"/>
      <c r="K51" s="725"/>
      <c r="L51" s="725"/>
      <c r="M51" s="725"/>
      <c r="N51" s="725"/>
      <c r="O51" s="281"/>
    </row>
    <row r="52" spans="2:15" ht="13.8">
      <c r="D52" s="503">
        <f t="shared" ref="D52:F52" si="4">D51/C51-1</f>
        <v>6.8884513064577879E-2</v>
      </c>
      <c r="E52" s="503">
        <f t="shared" si="4"/>
        <v>4.9417147491580771E-2</v>
      </c>
      <c r="F52" s="503">
        <f t="shared" si="4"/>
        <v>7.5799725269984464E-2</v>
      </c>
      <c r="G52" s="503"/>
      <c r="H52" s="503"/>
      <c r="I52" s="503"/>
      <c r="J52" s="503"/>
      <c r="K52" s="503"/>
      <c r="L52" s="503"/>
      <c r="M52" s="503"/>
      <c r="N52" s="503"/>
    </row>
    <row r="55" spans="2:15">
      <c r="B55" s="45" t="str">
        <f>B23</f>
        <v>Chinese Suppliers</v>
      </c>
      <c r="C55" s="727">
        <f>C36</f>
        <v>476.32622243344463</v>
      </c>
      <c r="D55" s="727">
        <f t="shared" ref="D55:F55" si="5">D36</f>
        <v>665.23959207247253</v>
      </c>
      <c r="E55" s="727">
        <f t="shared" si="5"/>
        <v>981.31609495051373</v>
      </c>
      <c r="F55" s="727">
        <f t="shared" si="5"/>
        <v>975.43069915106139</v>
      </c>
      <c r="G55" s="727"/>
      <c r="H55" s="727"/>
      <c r="I55" s="727"/>
      <c r="J55" s="727"/>
      <c r="K55" s="727"/>
      <c r="L55" s="727"/>
      <c r="M55" s="727"/>
      <c r="N55" s="727"/>
    </row>
    <row r="56" spans="2:15">
      <c r="B56" s="45" t="str">
        <f>B39</f>
        <v>Non-Chinese Suppliers</v>
      </c>
      <c r="C56" s="727">
        <f>C51</f>
        <v>2350.6763462057438</v>
      </c>
      <c r="D56" s="727">
        <f t="shared" ref="D56:F56" si="6">D51</f>
        <v>2512.6015416865475</v>
      </c>
      <c r="E56" s="727">
        <f t="shared" si="6"/>
        <v>2636.7671426596448</v>
      </c>
      <c r="F56" s="727">
        <f t="shared" si="6"/>
        <v>2836.6333676741679</v>
      </c>
      <c r="G56" s="727"/>
      <c r="H56" s="727"/>
      <c r="I56" s="727"/>
      <c r="J56" s="727"/>
      <c r="K56" s="727"/>
      <c r="L56" s="727"/>
      <c r="M56" s="727"/>
      <c r="N56" s="727"/>
    </row>
    <row r="57" spans="2:15">
      <c r="C57" s="727">
        <f>SUM(C55:C56)</f>
        <v>2827.0025686391882</v>
      </c>
      <c r="D57" s="727">
        <f t="shared" ref="D57:F57" si="7">SUM(D55:D56)</f>
        <v>3177.8411337590201</v>
      </c>
      <c r="E57" s="727">
        <f t="shared" si="7"/>
        <v>3618.0832376101584</v>
      </c>
      <c r="F57" s="727">
        <f t="shared" si="7"/>
        <v>3812.064066825229</v>
      </c>
      <c r="G57" s="727"/>
      <c r="H57" s="727"/>
      <c r="I57" s="727"/>
      <c r="J57" s="727"/>
      <c r="K57" s="727"/>
      <c r="L57" s="727"/>
      <c r="M57" s="727"/>
      <c r="N57" s="727"/>
    </row>
    <row r="59" spans="2:15">
      <c r="C59" s="58">
        <f>C55/C57</f>
        <v>0.16849161288973644</v>
      </c>
      <c r="D59" s="58">
        <f t="shared" ref="D59:F59" si="8">D55/D57</f>
        <v>0.20933695678033179</v>
      </c>
      <c r="E59" s="58">
        <f t="shared" si="8"/>
        <v>0.27122540596901784</v>
      </c>
      <c r="F59" s="58">
        <f t="shared" si="8"/>
        <v>0.25587993329908054</v>
      </c>
      <c r="G59" s="58"/>
      <c r="H59" s="58"/>
      <c r="I59" s="58"/>
      <c r="J59" s="58"/>
      <c r="K59" s="58"/>
      <c r="L59" s="58"/>
      <c r="M59" s="58"/>
      <c r="N59" s="58"/>
    </row>
  </sheetData>
  <mergeCells count="3">
    <mergeCell ref="H50:N50"/>
    <mergeCell ref="L48:N48"/>
    <mergeCell ref="M45:N45"/>
  </mergeCells>
  <pageMargins left="0.7" right="0.7" top="0.75" bottom="0.75" header="0.3" footer="0.3"/>
  <pageSetup orientation="portrait" r:id="rId1"/>
  <ignoredErrors>
    <ignoredError sqref="C36:F36"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CCFFCC"/>
  </sheetPr>
  <dimension ref="B2:S183"/>
  <sheetViews>
    <sheetView showGridLines="0" zoomScale="70" zoomScaleNormal="70" workbookViewId="0"/>
  </sheetViews>
  <sheetFormatPr defaultColWidth="8.77734375" defaultRowHeight="13.2"/>
  <cols>
    <col min="1" max="1" width="5.21875" style="415" customWidth="1"/>
    <col min="2" max="2" width="19.44140625" style="415" customWidth="1"/>
    <col min="3" max="5" width="10.44140625" style="415" customWidth="1"/>
    <col min="6" max="6" width="10.44140625" style="159" customWidth="1"/>
    <col min="7" max="16" width="10.44140625" style="415" customWidth="1"/>
    <col min="17" max="19" width="13.21875" style="415" customWidth="1"/>
    <col min="20" max="27" width="8.77734375" style="415"/>
    <col min="28" max="28" width="10.44140625" style="415" customWidth="1"/>
    <col min="29" max="16384" width="8.77734375" style="415"/>
  </cols>
  <sheetData>
    <row r="2" spans="2:4" ht="17.399999999999999">
      <c r="B2" s="119" t="str">
        <f>Introduction!B2</f>
        <v>LightCounting Optical Components Market Forecast for China</v>
      </c>
    </row>
    <row r="3" spans="2:4" ht="15">
      <c r="B3" s="199" t="str">
        <f>Introduction!$B$3</f>
        <v>Sample template for January 2022 report</v>
      </c>
    </row>
    <row r="4" spans="2:4" ht="17.399999999999999">
      <c r="B4" s="198" t="s">
        <v>290</v>
      </c>
    </row>
    <row r="5" spans="2:4" ht="13.8">
      <c r="B5" s="413"/>
      <c r="C5" s="422"/>
      <c r="D5" s="422"/>
    </row>
    <row r="6" spans="2:4" ht="13.8">
      <c r="B6" s="472" t="s">
        <v>576</v>
      </c>
    </row>
    <row r="33" spans="2:17">
      <c r="N33" s="515"/>
      <c r="O33" s="515">
        <v>2016</v>
      </c>
      <c r="P33" s="515">
        <v>2025</v>
      </c>
      <c r="Q33" s="515">
        <v>2026</v>
      </c>
    </row>
    <row r="34" spans="2:17">
      <c r="N34" s="368" t="s">
        <v>4</v>
      </c>
      <c r="O34" s="511">
        <f>Summary!C174</f>
        <v>558.49600159069382</v>
      </c>
      <c r="P34" s="511">
        <f>Summary!L174</f>
        <v>0</v>
      </c>
      <c r="Q34" s="511">
        <f>Summary!M174</f>
        <v>0</v>
      </c>
    </row>
    <row r="35" spans="2:17" ht="13.8">
      <c r="B35" s="420" t="s">
        <v>288</v>
      </c>
      <c r="C35" s="439">
        <v>1.6</v>
      </c>
      <c r="D35" s="421" t="s">
        <v>324</v>
      </c>
      <c r="N35" s="368" t="s">
        <v>5</v>
      </c>
      <c r="O35" s="511">
        <f>Summary!C175</f>
        <v>10.657444375880214</v>
      </c>
      <c r="P35" s="511">
        <f>Summary!L175</f>
        <v>0</v>
      </c>
      <c r="Q35" s="511">
        <f>Summary!M175</f>
        <v>0</v>
      </c>
    </row>
    <row r="36" spans="2:17">
      <c r="N36" s="368" t="s">
        <v>7</v>
      </c>
      <c r="O36" s="511">
        <f>Summary!C176</f>
        <v>50.320081966952372</v>
      </c>
      <c r="P36" s="511">
        <f>Summary!L176</f>
        <v>0</v>
      </c>
      <c r="Q36" s="511">
        <f>Summary!M176</f>
        <v>0</v>
      </c>
    </row>
    <row r="37" spans="2:17">
      <c r="N37" s="368" t="s">
        <v>6</v>
      </c>
      <c r="O37" s="511">
        <f>Summary!C177</f>
        <v>254.38839104399941</v>
      </c>
      <c r="P37" s="511">
        <f>Summary!L177</f>
        <v>0</v>
      </c>
      <c r="Q37" s="511">
        <f>Summary!M177</f>
        <v>0</v>
      </c>
    </row>
    <row r="38" spans="2:17">
      <c r="N38" s="368" t="s">
        <v>303</v>
      </c>
      <c r="O38" s="511">
        <f>Summary!C178</f>
        <v>218.74931045678585</v>
      </c>
      <c r="P38" s="511">
        <f>Summary!L178</f>
        <v>0</v>
      </c>
      <c r="Q38" s="511">
        <f>Summary!M178</f>
        <v>0</v>
      </c>
    </row>
    <row r="39" spans="2:17">
      <c r="N39" s="368" t="s">
        <v>360</v>
      </c>
      <c r="O39" s="511">
        <f>Summary!C179</f>
        <v>10.453308885263413</v>
      </c>
      <c r="P39" s="511">
        <f>Summary!L179</f>
        <v>0</v>
      </c>
      <c r="Q39" s="511">
        <f>Summary!M179</f>
        <v>0</v>
      </c>
    </row>
    <row r="40" spans="2:17">
      <c r="N40" s="513" t="s">
        <v>8</v>
      </c>
      <c r="O40" s="514">
        <f>Summary!C180</f>
        <v>778.72766782705617</v>
      </c>
      <c r="P40" s="514">
        <f>Summary!L180</f>
        <v>0</v>
      </c>
      <c r="Q40" s="514">
        <f>Summary!M180</f>
        <v>0</v>
      </c>
    </row>
    <row r="41" spans="2:17">
      <c r="N41" s="368" t="s">
        <v>9</v>
      </c>
      <c r="O41" s="511">
        <f>Summary!C181</f>
        <v>1881.7922061466311</v>
      </c>
      <c r="P41" s="511">
        <f>Summary!L181</f>
        <v>0</v>
      </c>
      <c r="Q41" s="511">
        <f>Summary!M181</f>
        <v>0</v>
      </c>
    </row>
    <row r="42" spans="2:17">
      <c r="O42" s="512">
        <f>O41-SUM(O34:O40)</f>
        <v>0</v>
      </c>
      <c r="P42" s="512">
        <f>P41-SUM(P34:P40)</f>
        <v>0</v>
      </c>
      <c r="Q42" s="512">
        <f>Q41-SUM(Q34:Q40)</f>
        <v>0</v>
      </c>
    </row>
    <row r="55" spans="2:4">
      <c r="B55" s="416" t="s">
        <v>347</v>
      </c>
    </row>
    <row r="59" spans="2:4" ht="13.8">
      <c r="B59" s="420" t="s">
        <v>288</v>
      </c>
      <c r="C59" s="421" t="s">
        <v>284</v>
      </c>
      <c r="D59" s="421" t="s">
        <v>285</v>
      </c>
    </row>
    <row r="69" spans="2:17">
      <c r="M69" s="462"/>
    </row>
    <row r="77" spans="2:17" ht="13.8">
      <c r="B77" s="414" t="s">
        <v>289</v>
      </c>
      <c r="O77" s="463"/>
    </row>
    <row r="78" spans="2:17">
      <c r="C78" s="122">
        <v>2012</v>
      </c>
      <c r="D78" s="123">
        <v>2013</v>
      </c>
      <c r="E78" s="122">
        <v>2014</v>
      </c>
      <c r="F78" s="123">
        <v>2015</v>
      </c>
      <c r="G78" s="122">
        <v>2016</v>
      </c>
      <c r="H78" s="139">
        <v>2017</v>
      </c>
      <c r="I78" s="139">
        <v>2018</v>
      </c>
      <c r="J78" s="122">
        <v>2019</v>
      </c>
      <c r="K78" s="122">
        <v>2020</v>
      </c>
      <c r="L78" s="122">
        <v>2021</v>
      </c>
      <c r="M78" s="122">
        <v>2022</v>
      </c>
      <c r="N78" s="122">
        <v>2023</v>
      </c>
      <c r="O78" s="122">
        <v>2024</v>
      </c>
      <c r="P78" s="122">
        <v>2025</v>
      </c>
      <c r="Q78" s="122">
        <v>2026</v>
      </c>
    </row>
    <row r="79" spans="2:17">
      <c r="B79" s="417" t="s">
        <v>172</v>
      </c>
      <c r="C79" s="590">
        <v>20.320880000000002</v>
      </c>
      <c r="D79" s="590">
        <v>40.823000000000008</v>
      </c>
      <c r="E79" s="590">
        <v>68.316000000000003</v>
      </c>
      <c r="F79" s="590"/>
      <c r="G79" s="590"/>
      <c r="H79" s="590"/>
      <c r="I79" s="590"/>
      <c r="J79" s="590"/>
      <c r="K79" s="590"/>
      <c r="L79" s="590"/>
      <c r="M79" s="590"/>
      <c r="N79" s="590"/>
      <c r="O79" s="590"/>
      <c r="P79" s="590"/>
      <c r="Q79" s="590"/>
    </row>
    <row r="80" spans="2:17">
      <c r="B80" s="418" t="s">
        <v>195</v>
      </c>
      <c r="C80" s="591">
        <f t="shared" ref="C80:E80" si="0">C81-C79</f>
        <v>38.772419999999997</v>
      </c>
      <c r="D80" s="591">
        <f t="shared" si="0"/>
        <v>53.335399999999993</v>
      </c>
      <c r="E80" s="591">
        <f t="shared" si="0"/>
        <v>70.307999999999993</v>
      </c>
      <c r="F80" s="591"/>
      <c r="G80" s="591"/>
      <c r="H80" s="591"/>
      <c r="I80" s="591"/>
      <c r="J80" s="591"/>
      <c r="K80" s="591"/>
      <c r="L80" s="591"/>
      <c r="M80" s="591"/>
      <c r="N80" s="591"/>
      <c r="O80" s="591"/>
      <c r="P80" s="591"/>
      <c r="Q80" s="591"/>
    </row>
    <row r="81" spans="2:17">
      <c r="B81" s="419" t="s">
        <v>72</v>
      </c>
      <c r="C81" s="427">
        <v>59.093299999999999</v>
      </c>
      <c r="D81" s="427">
        <v>94.1584</v>
      </c>
      <c r="E81" s="427">
        <v>138.624</v>
      </c>
      <c r="F81" s="427"/>
      <c r="G81" s="427"/>
      <c r="H81" s="427"/>
      <c r="I81" s="427"/>
      <c r="J81" s="427"/>
      <c r="K81" s="427"/>
      <c r="L81" s="427"/>
      <c r="M81" s="427"/>
      <c r="N81" s="427"/>
      <c r="O81" s="427"/>
      <c r="P81" s="427"/>
      <c r="Q81" s="427"/>
    </row>
    <row r="84" spans="2:17" s="730" customFormat="1" ht="13.8">
      <c r="B84" s="728" t="s">
        <v>354</v>
      </c>
      <c r="C84" s="728">
        <v>1.9</v>
      </c>
      <c r="D84" s="729" t="s">
        <v>286</v>
      </c>
      <c r="F84" s="43"/>
    </row>
    <row r="88" spans="2:17" ht="13.05" customHeight="1">
      <c r="F88" s="415"/>
    </row>
    <row r="96" spans="2:17">
      <c r="M96" s="462"/>
    </row>
    <row r="104" spans="2:19" ht="13.8">
      <c r="B104" s="414" t="s">
        <v>292</v>
      </c>
      <c r="Q104" s="463" t="s">
        <v>428</v>
      </c>
    </row>
    <row r="105" spans="2:19">
      <c r="B105" s="414"/>
      <c r="C105" s="128">
        <v>2011</v>
      </c>
      <c r="D105" s="122">
        <v>2012</v>
      </c>
      <c r="E105" s="123">
        <v>2013</v>
      </c>
      <c r="F105" s="122">
        <v>2014</v>
      </c>
      <c r="G105" s="123">
        <v>2015</v>
      </c>
      <c r="H105" s="122">
        <v>2016</v>
      </c>
      <c r="I105" s="139">
        <v>2017</v>
      </c>
      <c r="J105" s="139">
        <v>2018</v>
      </c>
      <c r="K105" s="122">
        <v>2019</v>
      </c>
      <c r="L105" s="122">
        <v>2020</v>
      </c>
      <c r="M105" s="122">
        <v>2021</v>
      </c>
      <c r="N105" s="122">
        <v>2022</v>
      </c>
      <c r="O105" s="122">
        <v>2023</v>
      </c>
      <c r="P105" s="122">
        <v>2024</v>
      </c>
      <c r="Q105" s="122">
        <v>2025</v>
      </c>
      <c r="R105" s="122">
        <v>2026</v>
      </c>
    </row>
    <row r="106" spans="2:19">
      <c r="B106" s="428" t="s">
        <v>353</v>
      </c>
      <c r="C106" s="431">
        <v>0.35424178685897445</v>
      </c>
      <c r="D106" s="431">
        <v>0.62576040530296018</v>
      </c>
      <c r="E106" s="431">
        <v>0.50283192684757627</v>
      </c>
      <c r="F106" s="431"/>
      <c r="G106" s="431"/>
      <c r="H106" s="431"/>
      <c r="I106" s="431"/>
      <c r="J106" s="431"/>
      <c r="K106" s="431"/>
      <c r="L106" s="431"/>
      <c r="M106" s="431"/>
      <c r="N106" s="431"/>
      <c r="O106" s="431"/>
      <c r="P106" s="431"/>
      <c r="Q106" s="431"/>
      <c r="R106" s="431"/>
      <c r="S106" s="416" t="s">
        <v>298</v>
      </c>
    </row>
    <row r="107" spans="2:19">
      <c r="B107" s="429" t="s">
        <v>296</v>
      </c>
      <c r="C107" s="464">
        <v>0</v>
      </c>
      <c r="D107" s="464">
        <v>1.6637168141592924</v>
      </c>
      <c r="E107" s="464">
        <v>1.4451827242524917</v>
      </c>
      <c r="F107" s="464"/>
      <c r="G107" s="464"/>
      <c r="H107" s="464"/>
      <c r="I107" s="464"/>
      <c r="J107" s="464"/>
      <c r="K107" s="464"/>
      <c r="L107" s="464"/>
      <c r="M107" s="464"/>
      <c r="N107" s="464"/>
      <c r="O107" s="464"/>
      <c r="P107" s="464"/>
      <c r="Q107" s="464"/>
      <c r="R107" s="464"/>
      <c r="S107" s="415" t="s">
        <v>297</v>
      </c>
    </row>
    <row r="108" spans="2:19">
      <c r="B108" s="430" t="s">
        <v>573</v>
      </c>
      <c r="C108" s="465">
        <v>0.38</v>
      </c>
      <c r="D108" s="465">
        <v>0.37</v>
      </c>
      <c r="E108" s="465">
        <v>0.36</v>
      </c>
      <c r="F108" s="465"/>
      <c r="G108" s="465"/>
      <c r="H108" s="465"/>
      <c r="I108" s="465"/>
      <c r="J108" s="465"/>
      <c r="K108" s="465"/>
      <c r="L108" s="465"/>
      <c r="M108" s="465"/>
      <c r="N108" s="465"/>
      <c r="O108" s="465"/>
      <c r="P108" s="465"/>
      <c r="Q108" s="465"/>
      <c r="R108" s="465"/>
      <c r="S108" s="416" t="s">
        <v>623</v>
      </c>
    </row>
    <row r="113" spans="2:8" ht="13.8">
      <c r="B113" s="420" t="s">
        <v>288</v>
      </c>
      <c r="C113" s="473">
        <v>1.1000000000000001</v>
      </c>
      <c r="D113" s="421" t="s">
        <v>287</v>
      </c>
      <c r="H113" s="441"/>
    </row>
    <row r="134" spans="2:17">
      <c r="M134" s="416"/>
    </row>
    <row r="135" spans="2:17">
      <c r="B135" s="414" t="s">
        <v>291</v>
      </c>
    </row>
    <row r="136" spans="2:17">
      <c r="C136" s="122">
        <v>2012</v>
      </c>
      <c r="D136" s="123">
        <v>2013</v>
      </c>
      <c r="E136" s="122">
        <v>2014</v>
      </c>
      <c r="F136" s="123">
        <v>2015</v>
      </c>
      <c r="G136" s="122">
        <v>2016</v>
      </c>
      <c r="H136" s="139">
        <v>2017</v>
      </c>
      <c r="I136" s="139">
        <v>2018</v>
      </c>
      <c r="J136" s="122">
        <v>2019</v>
      </c>
      <c r="K136" s="122">
        <v>2020</v>
      </c>
      <c r="L136" s="122">
        <v>2021</v>
      </c>
      <c r="M136" s="122">
        <v>2022</v>
      </c>
      <c r="N136" s="122">
        <v>2023</v>
      </c>
      <c r="O136" s="122">
        <v>2024</v>
      </c>
      <c r="P136" s="122">
        <v>2025</v>
      </c>
      <c r="Q136" s="122">
        <v>2026</v>
      </c>
    </row>
    <row r="137" spans="2:17">
      <c r="B137" s="417" t="s">
        <v>330</v>
      </c>
      <c r="C137" s="431">
        <v>0.35649951553872228</v>
      </c>
      <c r="D137" s="431">
        <v>0.38906598483833665</v>
      </c>
      <c r="E137" s="431">
        <v>0.39997345332075351</v>
      </c>
      <c r="F137" s="431">
        <v>0.40897883870414442</v>
      </c>
      <c r="G137" s="547">
        <v>0.39887063195830952</v>
      </c>
      <c r="H137" s="547"/>
      <c r="I137" s="547"/>
      <c r="J137" s="547"/>
      <c r="K137" s="547"/>
      <c r="L137" s="547"/>
      <c r="M137" s="547"/>
      <c r="N137" s="547"/>
      <c r="O137" s="547"/>
      <c r="P137" s="547"/>
      <c r="Q137" s="547"/>
    </row>
    <row r="138" spans="2:17">
      <c r="B138" s="418" t="s">
        <v>331</v>
      </c>
      <c r="C138" s="433">
        <v>0.43407421235798549</v>
      </c>
      <c r="D138" s="433">
        <v>0.4672400529702907</v>
      </c>
      <c r="E138" s="433">
        <v>0.4666569179909994</v>
      </c>
      <c r="F138" s="433">
        <v>0.50698293274403938</v>
      </c>
      <c r="G138" s="548">
        <v>0.57332167143943114</v>
      </c>
      <c r="H138" s="548"/>
      <c r="I138" s="548"/>
      <c r="J138" s="548"/>
      <c r="K138" s="548"/>
      <c r="L138" s="548"/>
      <c r="M138" s="548"/>
      <c r="N138" s="548"/>
      <c r="O138" s="548"/>
      <c r="P138" s="548"/>
      <c r="Q138" s="548"/>
    </row>
    <row r="139" spans="2:17">
      <c r="F139" s="415"/>
    </row>
    <row r="141" spans="2:17">
      <c r="B141" s="414" t="s">
        <v>574</v>
      </c>
      <c r="I141" s="414" t="s">
        <v>575</v>
      </c>
    </row>
    <row r="142" spans="2:17">
      <c r="B142" s="414"/>
    </row>
    <row r="143" spans="2:17">
      <c r="B143" s="414"/>
    </row>
    <row r="144" spans="2:17">
      <c r="B144" s="414"/>
    </row>
    <row r="145" spans="2:18">
      <c r="B145" s="414"/>
    </row>
    <row r="146" spans="2:18">
      <c r="B146" s="414"/>
    </row>
    <row r="147" spans="2:18">
      <c r="B147" s="414"/>
    </row>
    <row r="148" spans="2:18">
      <c r="B148" s="414"/>
    </row>
    <row r="153" spans="2:18">
      <c r="F153" s="415"/>
    </row>
    <row r="154" spans="2:18">
      <c r="F154" s="415"/>
      <c r="I154" s="726"/>
    </row>
    <row r="155" spans="2:18">
      <c r="F155" s="415"/>
    </row>
    <row r="156" spans="2:18">
      <c r="B156" s="707" t="s">
        <v>560</v>
      </c>
      <c r="C156" s="708"/>
      <c r="D156" s="716"/>
      <c r="E156" s="708"/>
      <c r="F156" s="709"/>
      <c r="G156" s="708"/>
      <c r="R156" s="462"/>
    </row>
    <row r="157" spans="2:18">
      <c r="B157" s="710"/>
      <c r="C157" s="711">
        <v>2016</v>
      </c>
      <c r="D157" s="711">
        <v>2017</v>
      </c>
      <c r="E157" s="711">
        <v>2018</v>
      </c>
      <c r="F157" s="711">
        <v>2019</v>
      </c>
      <c r="G157" s="711">
        <v>2020</v>
      </c>
      <c r="I157" s="122">
        <v>2012</v>
      </c>
      <c r="J157" s="123">
        <v>2013</v>
      </c>
      <c r="K157" s="122">
        <v>2014</v>
      </c>
      <c r="L157" s="123">
        <v>2015</v>
      </c>
      <c r="M157" s="122">
        <v>2016</v>
      </c>
      <c r="N157" s="139">
        <v>2017</v>
      </c>
      <c r="O157" s="139">
        <v>2018</v>
      </c>
      <c r="P157" s="122">
        <v>2019</v>
      </c>
      <c r="Q157" s="122">
        <v>2020</v>
      </c>
      <c r="R157" s="122">
        <v>2021</v>
      </c>
    </row>
    <row r="158" spans="2:18">
      <c r="B158" s="712" t="s">
        <v>254</v>
      </c>
      <c r="C158" s="713">
        <v>0.43331277676886398</v>
      </c>
      <c r="D158" s="713"/>
      <c r="E158" s="713"/>
      <c r="F158" s="713"/>
      <c r="G158" s="713"/>
      <c r="I158" s="214">
        <v>1491.8496817674597</v>
      </c>
      <c r="J158" s="214">
        <v>2341.4927831797627</v>
      </c>
      <c r="K158" s="214">
        <v>2809.2475168154228</v>
      </c>
      <c r="L158" s="214"/>
      <c r="M158" s="214"/>
      <c r="N158" s="214"/>
      <c r="O158" s="214"/>
      <c r="P158" s="214"/>
      <c r="Q158" s="214"/>
      <c r="R158" s="214"/>
    </row>
    <row r="159" spans="2:18">
      <c r="B159" s="712" t="s">
        <v>255</v>
      </c>
      <c r="C159" s="713">
        <v>0.27082048548054</v>
      </c>
      <c r="D159" s="713"/>
      <c r="E159" s="713"/>
      <c r="F159" s="713"/>
      <c r="G159" s="713"/>
    </row>
    <row r="160" spans="2:18">
      <c r="B160" s="715" t="s">
        <v>561</v>
      </c>
      <c r="C160" s="713">
        <f>1-C159-C158</f>
        <v>0.29586673775059597</v>
      </c>
      <c r="D160" s="713"/>
      <c r="E160" s="713"/>
      <c r="F160" s="713"/>
      <c r="G160" s="713"/>
    </row>
    <row r="161" spans="2:7">
      <c r="B161" s="712" t="s">
        <v>72</v>
      </c>
      <c r="C161" s="714">
        <v>1</v>
      </c>
      <c r="D161" s="714"/>
      <c r="E161" s="714"/>
      <c r="F161" s="714"/>
      <c r="G161" s="714"/>
    </row>
    <row r="162" spans="2:7">
      <c r="B162" s="416" t="s">
        <v>562</v>
      </c>
    </row>
    <row r="164" spans="2:7">
      <c r="B164" s="414" t="s">
        <v>397</v>
      </c>
      <c r="C164" s="415" t="s">
        <v>391</v>
      </c>
    </row>
    <row r="182" spans="2:2" ht="17.55" customHeight="1"/>
    <row r="183" spans="2:2">
      <c r="B183" s="414" t="s">
        <v>396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2:U66"/>
  <sheetViews>
    <sheetView zoomScale="80" zoomScaleNormal="80" zoomScalePageLayoutView="70" workbookViewId="0"/>
  </sheetViews>
  <sheetFormatPr defaultColWidth="9.21875" defaultRowHeight="13.2"/>
  <cols>
    <col min="1" max="1" width="4.44140625" style="12" customWidth="1"/>
    <col min="2" max="2" width="16.44140625" style="12" customWidth="1"/>
    <col min="3" max="11" width="8.44140625" style="12" customWidth="1"/>
    <col min="12" max="12" width="9" style="12" customWidth="1"/>
    <col min="13" max="16384" width="9.21875" style="12"/>
  </cols>
  <sheetData>
    <row r="2" spans="2:9" ht="17.399999999999999">
      <c r="B2" s="120" t="str">
        <f>Introduction!B2</f>
        <v>LightCounting Optical Components Market Forecast for China</v>
      </c>
    </row>
    <row r="3" spans="2:9" ht="15">
      <c r="B3" s="199" t="str">
        <f>Introduction!$B$3</f>
        <v>Sample template for January 2022 report</v>
      </c>
    </row>
    <row r="4" spans="2:9" ht="17.399999999999999">
      <c r="B4" s="197" t="s">
        <v>32</v>
      </c>
    </row>
    <row r="6" spans="2:9">
      <c r="B6" s="787" t="s">
        <v>33</v>
      </c>
      <c r="C6" s="787"/>
      <c r="D6" s="787"/>
      <c r="E6" s="787"/>
      <c r="F6" s="787"/>
      <c r="G6" s="787"/>
      <c r="H6" s="787"/>
      <c r="I6" s="787"/>
    </row>
    <row r="7" spans="2:9">
      <c r="B7" s="787"/>
      <c r="C7" s="787"/>
      <c r="D7" s="787"/>
      <c r="E7" s="787"/>
      <c r="F7" s="787"/>
      <c r="G7" s="787"/>
      <c r="H7" s="787"/>
      <c r="I7" s="787"/>
    </row>
    <row r="8" spans="2:9">
      <c r="B8" s="13"/>
      <c r="C8" s="13"/>
      <c r="D8" s="13"/>
      <c r="E8" s="13"/>
      <c r="F8" s="13"/>
      <c r="G8" s="13"/>
      <c r="H8" s="13"/>
      <c r="I8" s="13"/>
    </row>
    <row r="9" spans="2:9">
      <c r="B9" s="790" t="s">
        <v>34</v>
      </c>
      <c r="C9" s="790"/>
      <c r="D9" s="790"/>
      <c r="E9" s="790"/>
      <c r="F9" s="790"/>
      <c r="G9" s="790"/>
      <c r="H9" s="790"/>
      <c r="I9" s="790"/>
    </row>
    <row r="22" spans="2:21">
      <c r="B22" s="51" t="s">
        <v>49</v>
      </c>
      <c r="C22" s="52"/>
      <c r="D22" s="52"/>
      <c r="E22" s="52"/>
      <c r="F22" s="52"/>
      <c r="G22" s="52"/>
      <c r="H22" s="52"/>
      <c r="I22" s="52"/>
      <c r="J22" s="52"/>
      <c r="K22" s="52"/>
      <c r="L22" s="52"/>
    </row>
    <row r="23" spans="2:21">
      <c r="B23" s="51" t="s">
        <v>126</v>
      </c>
      <c r="C23" s="52"/>
      <c r="D23" s="52"/>
      <c r="E23" s="52"/>
      <c r="F23" s="52"/>
      <c r="G23" s="52"/>
      <c r="H23" s="52"/>
      <c r="I23" s="52"/>
      <c r="J23" s="52"/>
      <c r="K23" s="52"/>
      <c r="L23" s="52"/>
    </row>
    <row r="24" spans="2:21">
      <c r="B24" s="51" t="s">
        <v>50</v>
      </c>
      <c r="C24" s="52"/>
      <c r="D24" s="52"/>
      <c r="E24" s="52"/>
      <c r="F24" s="52"/>
      <c r="G24" s="52"/>
      <c r="H24" s="52"/>
      <c r="I24" s="52"/>
      <c r="J24" s="52"/>
      <c r="K24" s="52"/>
      <c r="L24" s="52"/>
    </row>
    <row r="25" spans="2:21">
      <c r="B25" s="45"/>
      <c r="C25" s="52"/>
      <c r="D25" s="52"/>
      <c r="E25" s="52"/>
      <c r="F25" s="52"/>
      <c r="G25" s="52"/>
      <c r="H25" s="52"/>
      <c r="I25" s="52"/>
      <c r="J25" s="52"/>
      <c r="K25" s="52"/>
      <c r="L25" s="52"/>
    </row>
    <row r="26" spans="2:21">
      <c r="B26" s="53" t="s">
        <v>51</v>
      </c>
    </row>
    <row r="27" spans="2:21">
      <c r="B27" s="22" t="s">
        <v>3</v>
      </c>
      <c r="C27" s="76">
        <v>2007</v>
      </c>
      <c r="D27" s="76">
        <v>2008</v>
      </c>
      <c r="E27" s="76">
        <v>2009</v>
      </c>
      <c r="F27" s="76">
        <v>2010</v>
      </c>
      <c r="G27" s="76">
        <v>2011</v>
      </c>
      <c r="H27" s="76">
        <v>2012</v>
      </c>
      <c r="I27" s="76">
        <v>2013</v>
      </c>
      <c r="J27" s="76">
        <v>2014</v>
      </c>
      <c r="K27" s="94">
        <v>2015</v>
      </c>
      <c r="L27" s="101">
        <v>2016</v>
      </c>
      <c r="M27" s="101">
        <v>2017</v>
      </c>
      <c r="N27" s="101">
        <v>2018</v>
      </c>
      <c r="O27" s="101">
        <v>2019</v>
      </c>
      <c r="P27" s="101">
        <v>2020</v>
      </c>
      <c r="Q27" s="101">
        <v>2021</v>
      </c>
      <c r="R27" s="101">
        <v>2022</v>
      </c>
      <c r="S27" s="101">
        <v>2023</v>
      </c>
      <c r="T27" s="101">
        <v>2024</v>
      </c>
      <c r="U27" s="101">
        <v>2025</v>
      </c>
    </row>
    <row r="28" spans="2:21" s="111" customFormat="1">
      <c r="B28" s="110" t="s">
        <v>87</v>
      </c>
      <c r="C28" s="542">
        <v>0.45098039215686292</v>
      </c>
      <c r="D28" s="542">
        <v>0.41891891891891886</v>
      </c>
      <c r="E28" s="542">
        <v>0.39999999999999991</v>
      </c>
      <c r="F28" s="542">
        <v>0.38775510204081631</v>
      </c>
      <c r="G28" s="544">
        <v>0.38</v>
      </c>
      <c r="H28" s="544">
        <v>0.37</v>
      </c>
      <c r="I28" s="544">
        <v>0.36</v>
      </c>
      <c r="J28" s="544">
        <v>0.35</v>
      </c>
      <c r="K28" s="544">
        <v>0.33</v>
      </c>
      <c r="L28" s="544">
        <v>0.31</v>
      </c>
      <c r="M28" s="544">
        <v>0.3</v>
      </c>
      <c r="N28" s="544">
        <v>0.28999999999999998</v>
      </c>
      <c r="O28" s="544">
        <v>0.28999999999999998</v>
      </c>
      <c r="P28" s="544">
        <v>0.5</v>
      </c>
      <c r="Q28" s="544">
        <v>0.35</v>
      </c>
      <c r="R28" s="544">
        <v>0.3</v>
      </c>
      <c r="S28" s="544">
        <v>0.28999999999999998</v>
      </c>
      <c r="T28" s="544">
        <v>0.28000000000000003</v>
      </c>
      <c r="U28" s="544">
        <v>0.27</v>
      </c>
    </row>
    <row r="29" spans="2:21">
      <c r="B29" s="18" t="s">
        <v>4</v>
      </c>
      <c r="C29" s="543">
        <v>0.2363366825514075</v>
      </c>
      <c r="D29" s="543">
        <v>0.26126010671388444</v>
      </c>
      <c r="E29" s="543">
        <v>0.25114039004710653</v>
      </c>
      <c r="F29" s="543">
        <v>0.35550001923164087</v>
      </c>
      <c r="G29" s="545">
        <v>0.42738651562811047</v>
      </c>
      <c r="H29" s="545">
        <v>0.39027527519628302</v>
      </c>
      <c r="I29" s="545">
        <v>0.46390695578739249</v>
      </c>
      <c r="J29" s="545">
        <v>0.52480775361558596</v>
      </c>
      <c r="K29" s="545">
        <v>0.42028665922647979</v>
      </c>
      <c r="L29" s="545">
        <v>0.43657007399725223</v>
      </c>
      <c r="M29" s="545">
        <v>0.47819777911848482</v>
      </c>
      <c r="N29" s="545">
        <v>0.49405707213598404</v>
      </c>
      <c r="O29" s="545">
        <v>0.38804235440167179</v>
      </c>
      <c r="P29" s="545">
        <v>0.50170963946814684</v>
      </c>
      <c r="Q29" s="545">
        <v>0.45176660909106348</v>
      </c>
      <c r="R29" s="545">
        <v>0.43265182556536264</v>
      </c>
      <c r="S29" s="545">
        <v>0.39527873986059547</v>
      </c>
      <c r="T29" s="545">
        <v>0.3717049053598267</v>
      </c>
      <c r="U29" s="545">
        <v>0.3679645537336016</v>
      </c>
    </row>
    <row r="30" spans="2:21">
      <c r="B30" s="18" t="s">
        <v>6</v>
      </c>
      <c r="C30" s="543">
        <v>0.40606751301296207</v>
      </c>
      <c r="D30" s="543">
        <v>0.50744472069135105</v>
      </c>
      <c r="E30" s="543">
        <v>0.24842156785301661</v>
      </c>
      <c r="F30" s="543">
        <v>0.22001159553324645</v>
      </c>
      <c r="G30" s="544">
        <v>0.31682528349686678</v>
      </c>
      <c r="H30" s="544">
        <v>0.38660684502076625</v>
      </c>
      <c r="I30" s="544">
        <v>0.41913726843312915</v>
      </c>
      <c r="J30" s="544">
        <v>0.42631212042630495</v>
      </c>
      <c r="K30" s="544">
        <v>0.44820797319536432</v>
      </c>
      <c r="L30" s="544">
        <v>0.45336819650410609</v>
      </c>
      <c r="M30" s="544">
        <v>0.41906458920321166</v>
      </c>
      <c r="N30" s="544">
        <v>0.41617501844565674</v>
      </c>
      <c r="O30" s="544">
        <v>0.41795817017624182</v>
      </c>
      <c r="P30" s="544">
        <v>0.4662859386060505</v>
      </c>
      <c r="Q30" s="544">
        <v>0.37223909085575047</v>
      </c>
      <c r="R30" s="544">
        <v>0.38399237202673375</v>
      </c>
      <c r="S30" s="544">
        <v>0.40575248603190239</v>
      </c>
      <c r="T30" s="544">
        <v>0.39131145667626588</v>
      </c>
      <c r="U30" s="544">
        <v>0.33607870233975978</v>
      </c>
    </row>
    <row r="31" spans="2:21">
      <c r="K31" s="519" t="s">
        <v>125</v>
      </c>
    </row>
    <row r="33" spans="2:14">
      <c r="B33" s="12" t="s">
        <v>35</v>
      </c>
    </row>
    <row r="34" spans="2:14">
      <c r="N34" s="12" t="s">
        <v>94</v>
      </c>
    </row>
    <row r="35" spans="2:14">
      <c r="B35" s="14" t="s">
        <v>36</v>
      </c>
    </row>
    <row r="36" spans="2:14">
      <c r="B36" s="14"/>
    </row>
    <row r="37" spans="2:14">
      <c r="B37" s="789" t="s">
        <v>37</v>
      </c>
      <c r="C37" s="787"/>
      <c r="D37" s="787"/>
      <c r="E37" s="787"/>
      <c r="F37" s="787"/>
      <c r="G37" s="787"/>
      <c r="H37" s="787"/>
      <c r="I37" s="787"/>
    </row>
    <row r="38" spans="2:14">
      <c r="B38" s="787"/>
      <c r="C38" s="787"/>
      <c r="D38" s="787"/>
      <c r="E38" s="787"/>
      <c r="F38" s="787"/>
      <c r="G38" s="787"/>
      <c r="H38" s="787"/>
      <c r="I38" s="787"/>
    </row>
    <row r="39" spans="2:14">
      <c r="B39" s="788"/>
      <c r="C39" s="788"/>
      <c r="D39" s="788"/>
      <c r="E39" s="788"/>
      <c r="F39" s="788"/>
      <c r="G39" s="788"/>
      <c r="H39" s="788"/>
      <c r="I39" s="788"/>
    </row>
    <row r="40" spans="2:14">
      <c r="B40" s="788"/>
      <c r="C40" s="788"/>
      <c r="D40" s="788"/>
      <c r="E40" s="788"/>
      <c r="F40" s="788"/>
      <c r="G40" s="788"/>
      <c r="H40" s="788"/>
      <c r="I40" s="788"/>
    </row>
    <row r="42" spans="2:14">
      <c r="B42" s="14" t="s">
        <v>38</v>
      </c>
    </row>
    <row r="43" spans="2:14">
      <c r="B43" s="787" t="s">
        <v>39</v>
      </c>
      <c r="C43" s="787"/>
      <c r="D43" s="787"/>
      <c r="E43" s="787"/>
      <c r="F43" s="787"/>
      <c r="G43" s="787"/>
      <c r="H43" s="787"/>
      <c r="I43" s="787"/>
    </row>
    <row r="44" spans="2:14">
      <c r="B44" s="787"/>
      <c r="C44" s="787"/>
      <c r="D44" s="787"/>
      <c r="E44" s="787"/>
      <c r="F44" s="787"/>
      <c r="G44" s="787"/>
      <c r="H44" s="787"/>
      <c r="I44" s="787"/>
    </row>
    <row r="45" spans="2:14">
      <c r="B45" s="788"/>
      <c r="C45" s="788"/>
      <c r="D45" s="788"/>
      <c r="E45" s="788"/>
      <c r="F45" s="788"/>
      <c r="G45" s="788"/>
      <c r="H45" s="788"/>
      <c r="I45" s="788"/>
    </row>
    <row r="46" spans="2:14">
      <c r="B46" s="788"/>
      <c r="C46" s="788"/>
      <c r="D46" s="788"/>
      <c r="E46" s="788"/>
      <c r="F46" s="788"/>
      <c r="G46" s="788"/>
      <c r="H46" s="788"/>
      <c r="I46" s="788"/>
    </row>
    <row r="48" spans="2:14">
      <c r="B48" s="14" t="s">
        <v>40</v>
      </c>
    </row>
    <row r="49" spans="2:9">
      <c r="B49" s="14"/>
    </row>
    <row r="50" spans="2:9">
      <c r="B50" s="789" t="s">
        <v>41</v>
      </c>
      <c r="C50" s="787"/>
      <c r="D50" s="787"/>
      <c r="E50" s="787"/>
      <c r="F50" s="787"/>
      <c r="G50" s="787"/>
      <c r="H50" s="787"/>
      <c r="I50" s="787"/>
    </row>
    <row r="51" spans="2:9">
      <c r="B51" s="787"/>
      <c r="C51" s="787"/>
      <c r="D51" s="787"/>
      <c r="E51" s="787"/>
      <c r="F51" s="787"/>
      <c r="G51" s="787"/>
      <c r="H51" s="787"/>
      <c r="I51" s="787"/>
    </row>
    <row r="52" spans="2:9">
      <c r="B52" s="787"/>
      <c r="C52" s="787"/>
      <c r="D52" s="787"/>
      <c r="E52" s="787"/>
      <c r="F52" s="787"/>
      <c r="G52" s="787"/>
      <c r="H52" s="787"/>
      <c r="I52" s="787"/>
    </row>
    <row r="53" spans="2:9">
      <c r="B53" s="788"/>
      <c r="C53" s="788"/>
      <c r="D53" s="788"/>
      <c r="E53" s="788"/>
      <c r="F53" s="788"/>
      <c r="G53" s="788"/>
      <c r="H53" s="788"/>
      <c r="I53" s="788"/>
    </row>
    <row r="54" spans="2:9">
      <c r="B54" s="788"/>
      <c r="C54" s="788"/>
      <c r="D54" s="788"/>
      <c r="E54" s="788"/>
      <c r="F54" s="788"/>
      <c r="G54" s="788"/>
      <c r="H54" s="788"/>
      <c r="I54" s="788"/>
    </row>
    <row r="56" spans="2:9">
      <c r="B56" s="14" t="s">
        <v>42</v>
      </c>
    </row>
    <row r="57" spans="2:9">
      <c r="B57" s="787" t="s">
        <v>43</v>
      </c>
      <c r="C57" s="787"/>
      <c r="D57" s="787"/>
      <c r="E57" s="787"/>
      <c r="F57" s="787"/>
      <c r="G57" s="787"/>
      <c r="H57" s="787"/>
      <c r="I57" s="787"/>
    </row>
    <row r="58" spans="2:9">
      <c r="B58" s="787"/>
      <c r="C58" s="787"/>
      <c r="D58" s="787"/>
      <c r="E58" s="787"/>
      <c r="F58" s="787"/>
      <c r="G58" s="787"/>
      <c r="H58" s="787"/>
      <c r="I58" s="787"/>
    </row>
    <row r="59" spans="2:9">
      <c r="B59" s="788"/>
      <c r="C59" s="788"/>
      <c r="D59" s="788"/>
      <c r="E59" s="788"/>
      <c r="F59" s="788"/>
      <c r="G59" s="788"/>
      <c r="H59" s="788"/>
      <c r="I59" s="788"/>
    </row>
    <row r="60" spans="2:9">
      <c r="B60" s="788"/>
      <c r="C60" s="788"/>
      <c r="D60" s="788"/>
      <c r="E60" s="788"/>
      <c r="F60" s="788"/>
      <c r="G60" s="788"/>
      <c r="H60" s="788"/>
      <c r="I60" s="788"/>
    </row>
    <row r="62" spans="2:9">
      <c r="B62" s="14" t="s">
        <v>44</v>
      </c>
    </row>
    <row r="63" spans="2:9">
      <c r="B63" s="789" t="s">
        <v>45</v>
      </c>
      <c r="C63" s="787"/>
      <c r="D63" s="787"/>
      <c r="E63" s="787"/>
      <c r="F63" s="787"/>
      <c r="G63" s="787"/>
      <c r="H63" s="787"/>
      <c r="I63" s="787"/>
    </row>
    <row r="64" spans="2:9">
      <c r="B64" s="787"/>
      <c r="C64" s="787"/>
      <c r="D64" s="787"/>
      <c r="E64" s="787"/>
      <c r="F64" s="787"/>
      <c r="G64" s="787"/>
      <c r="H64" s="787"/>
      <c r="I64" s="787"/>
    </row>
    <row r="65" spans="2:9">
      <c r="B65" s="788"/>
      <c r="C65" s="788"/>
      <c r="D65" s="788"/>
      <c r="E65" s="788"/>
      <c r="F65" s="788"/>
      <c r="G65" s="788"/>
      <c r="H65" s="788"/>
      <c r="I65" s="788"/>
    </row>
    <row r="66" spans="2:9">
      <c r="B66" s="788"/>
      <c r="C66" s="788"/>
      <c r="D66" s="788"/>
      <c r="E66" s="788"/>
      <c r="F66" s="788"/>
      <c r="G66" s="788"/>
      <c r="H66" s="788"/>
      <c r="I66" s="788"/>
    </row>
  </sheetData>
  <mergeCells count="7">
    <mergeCell ref="B57:I60"/>
    <mergeCell ref="B63:I66"/>
    <mergeCell ref="B6:I7"/>
    <mergeCell ref="B9:I9"/>
    <mergeCell ref="B50:I54"/>
    <mergeCell ref="B37:I40"/>
    <mergeCell ref="B43:I46"/>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B2:O38"/>
  <sheetViews>
    <sheetView showGridLines="0" zoomScale="80" zoomScaleNormal="80" zoomScalePageLayoutView="70" workbookViewId="0"/>
  </sheetViews>
  <sheetFormatPr defaultColWidth="8.77734375" defaultRowHeight="13.8"/>
  <cols>
    <col min="1" max="1" width="4.44140625" style="170" customWidth="1"/>
    <col min="2" max="2" width="17.44140625" style="170" customWidth="1"/>
    <col min="3" max="7" width="14.44140625" style="170" customWidth="1"/>
    <col min="8" max="8" width="14" style="170" customWidth="1"/>
    <col min="9" max="14" width="13.44140625" style="170" customWidth="1"/>
    <col min="15" max="15" width="14.44140625" style="170" customWidth="1"/>
    <col min="16" max="16384" width="8.77734375" style="170"/>
  </cols>
  <sheetData>
    <row r="2" spans="2:15" ht="17.399999999999999">
      <c r="B2" s="119" t="str">
        <f>Introduction!B2</f>
        <v>LightCounting Optical Components Market Forecast for China</v>
      </c>
    </row>
    <row r="3" spans="2:15" ht="15.6">
      <c r="B3" s="199" t="str">
        <f>Introduction!$B$3</f>
        <v>Sample template for January 2022 report</v>
      </c>
    </row>
    <row r="4" spans="2:15" ht="17.399999999999999">
      <c r="B4" s="198" t="s">
        <v>96</v>
      </c>
    </row>
    <row r="7" spans="2:15" ht="31.2">
      <c r="B7" s="172" t="s">
        <v>97</v>
      </c>
      <c r="C7" s="173" t="s">
        <v>98</v>
      </c>
      <c r="D7" s="174"/>
      <c r="E7" s="174"/>
      <c r="F7" s="174"/>
      <c r="G7" s="174"/>
      <c r="H7" s="175"/>
      <c r="I7" s="173" t="s">
        <v>99</v>
      </c>
      <c r="J7" s="176"/>
      <c r="K7" s="174"/>
      <c r="L7" s="174"/>
      <c r="M7" s="174"/>
      <c r="N7" s="174"/>
      <c r="O7" s="175"/>
    </row>
    <row r="8" spans="2:15" ht="32.25" customHeight="1">
      <c r="B8" s="177" t="s">
        <v>100</v>
      </c>
      <c r="C8" s="791" t="s">
        <v>101</v>
      </c>
      <c r="D8" s="792"/>
      <c r="E8" s="792"/>
      <c r="F8" s="792"/>
      <c r="G8" s="792"/>
      <c r="H8" s="793"/>
      <c r="I8" s="791" t="s">
        <v>102</v>
      </c>
      <c r="J8" s="792"/>
      <c r="K8" s="792"/>
      <c r="L8" s="792"/>
      <c r="M8" s="792"/>
      <c r="N8" s="792"/>
      <c r="O8" s="793"/>
    </row>
    <row r="9" spans="2:15" ht="32.25" customHeight="1">
      <c r="B9" s="172" t="s">
        <v>103</v>
      </c>
      <c r="C9" s="791" t="s">
        <v>104</v>
      </c>
      <c r="D9" s="792"/>
      <c r="E9" s="792"/>
      <c r="F9" s="792"/>
      <c r="G9" s="792"/>
      <c r="H9" s="793"/>
      <c r="I9" s="791" t="s">
        <v>105</v>
      </c>
      <c r="J9" s="792"/>
      <c r="K9" s="792"/>
      <c r="L9" s="792"/>
      <c r="M9" s="792"/>
      <c r="N9" s="792"/>
      <c r="O9" s="793"/>
    </row>
    <row r="10" spans="2:15" ht="45.75" customHeight="1">
      <c r="B10" s="172" t="s">
        <v>106</v>
      </c>
      <c r="C10" s="791" t="s">
        <v>107</v>
      </c>
      <c r="D10" s="792"/>
      <c r="E10" s="792"/>
      <c r="F10" s="792"/>
      <c r="G10" s="792"/>
      <c r="H10" s="793"/>
      <c r="I10" s="791" t="s">
        <v>270</v>
      </c>
      <c r="J10" s="792"/>
      <c r="K10" s="792"/>
      <c r="L10" s="792"/>
      <c r="M10" s="792"/>
      <c r="N10" s="792"/>
      <c r="O10" s="793"/>
    </row>
    <row r="11" spans="2:15" ht="32.25" customHeight="1">
      <c r="B11" s="172" t="s">
        <v>8</v>
      </c>
      <c r="C11" s="791" t="s">
        <v>108</v>
      </c>
      <c r="D11" s="792"/>
      <c r="E11" s="792"/>
      <c r="F11" s="792"/>
      <c r="G11" s="792"/>
      <c r="H11" s="793"/>
      <c r="I11" s="791" t="s">
        <v>109</v>
      </c>
      <c r="J11" s="792"/>
      <c r="K11" s="792"/>
      <c r="L11" s="792"/>
      <c r="M11" s="792"/>
      <c r="N11" s="792"/>
      <c r="O11" s="793"/>
    </row>
    <row r="12" spans="2:15" ht="32.25" customHeight="1">
      <c r="B12" s="172" t="s">
        <v>62</v>
      </c>
      <c r="C12" s="791" t="s">
        <v>299</v>
      </c>
      <c r="D12" s="792"/>
      <c r="E12" s="792"/>
      <c r="F12" s="792"/>
      <c r="G12" s="792"/>
      <c r="H12" s="793"/>
      <c r="I12" s="791" t="s">
        <v>394</v>
      </c>
      <c r="J12" s="792"/>
      <c r="K12" s="792"/>
      <c r="L12" s="792"/>
      <c r="M12" s="792"/>
      <c r="N12" s="792"/>
      <c r="O12" s="793"/>
    </row>
    <row r="13" spans="2:15" ht="32.25" customHeight="1">
      <c r="B13" s="172" t="s">
        <v>4</v>
      </c>
      <c r="C13" s="791" t="s">
        <v>130</v>
      </c>
      <c r="D13" s="792"/>
      <c r="E13" s="792"/>
      <c r="F13" s="792"/>
      <c r="G13" s="792"/>
      <c r="H13" s="793"/>
      <c r="I13" s="791" t="s">
        <v>395</v>
      </c>
      <c r="J13" s="792"/>
      <c r="K13" s="792"/>
      <c r="L13" s="792"/>
      <c r="M13" s="792"/>
      <c r="N13" s="792"/>
      <c r="O13" s="793"/>
    </row>
    <row r="14" spans="2:15" ht="48.75" customHeight="1">
      <c r="B14" s="172" t="s">
        <v>110</v>
      </c>
      <c r="C14" s="791" t="s">
        <v>111</v>
      </c>
      <c r="D14" s="792"/>
      <c r="E14" s="792"/>
      <c r="F14" s="792"/>
      <c r="G14" s="792"/>
      <c r="H14" s="793"/>
      <c r="I14" s="791" t="s">
        <v>131</v>
      </c>
      <c r="J14" s="792"/>
      <c r="K14" s="792"/>
      <c r="L14" s="792"/>
      <c r="M14" s="792"/>
      <c r="N14" s="792"/>
      <c r="O14" s="793"/>
    </row>
    <row r="15" spans="2:15" ht="35.25" customHeight="1">
      <c r="B15" s="172" t="s">
        <v>408</v>
      </c>
      <c r="C15" s="791" t="s">
        <v>112</v>
      </c>
      <c r="D15" s="792"/>
      <c r="E15" s="792"/>
      <c r="F15" s="792"/>
      <c r="G15" s="792"/>
      <c r="H15" s="793"/>
      <c r="I15" s="791" t="s">
        <v>113</v>
      </c>
      <c r="J15" s="792"/>
      <c r="K15" s="792"/>
      <c r="L15" s="792"/>
      <c r="M15" s="792"/>
      <c r="N15" s="792"/>
      <c r="O15" s="793"/>
    </row>
    <row r="16" spans="2:15">
      <c r="B16" s="178"/>
    </row>
    <row r="17" spans="2:2">
      <c r="B17" s="178"/>
    </row>
    <row r="18" spans="2:2">
      <c r="B18" s="171"/>
    </row>
    <row r="20" spans="2:2">
      <c r="B20" s="171"/>
    </row>
    <row r="21" spans="2:2">
      <c r="B21" s="171"/>
    </row>
    <row r="22" spans="2:2">
      <c r="B22" s="171"/>
    </row>
    <row r="24" spans="2:2">
      <c r="B24" s="171"/>
    </row>
    <row r="25" spans="2:2">
      <c r="B25" s="171"/>
    </row>
    <row r="26" spans="2:2">
      <c r="B26" s="171"/>
    </row>
    <row r="28" spans="2:2">
      <c r="B28" s="171"/>
    </row>
    <row r="29" spans="2:2">
      <c r="B29" s="171"/>
    </row>
    <row r="30" spans="2:2">
      <c r="B30" s="171"/>
    </row>
    <row r="31" spans="2:2">
      <c r="B31" s="171"/>
    </row>
    <row r="38" spans="2:2">
      <c r="B38" s="171"/>
    </row>
  </sheetData>
  <mergeCells count="16">
    <mergeCell ref="C13:H13"/>
    <mergeCell ref="I13:O13"/>
    <mergeCell ref="C14:H14"/>
    <mergeCell ref="I14:O14"/>
    <mergeCell ref="C15:H15"/>
    <mergeCell ref="I15:O15"/>
    <mergeCell ref="C11:H11"/>
    <mergeCell ref="I11:O11"/>
    <mergeCell ref="C12:H12"/>
    <mergeCell ref="I12:O12"/>
    <mergeCell ref="C8:H8"/>
    <mergeCell ref="I8:O8"/>
    <mergeCell ref="C9:H9"/>
    <mergeCell ref="I9:O9"/>
    <mergeCell ref="C10:H10"/>
    <mergeCell ref="I10:O10"/>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BQ843"/>
  <sheetViews>
    <sheetView showGridLines="0" zoomScale="50" zoomScaleNormal="50" zoomScalePageLayoutView="70" workbookViewId="0"/>
  </sheetViews>
  <sheetFormatPr defaultColWidth="8.44140625" defaultRowHeight="15"/>
  <cols>
    <col min="1" max="1" width="4.44140625" style="159" customWidth="1"/>
    <col min="2" max="2" width="26.21875" style="159" customWidth="1"/>
    <col min="3" max="9" width="13.21875" style="159" customWidth="1"/>
    <col min="10" max="13" width="12.77734375" style="159" customWidth="1"/>
    <col min="14" max="14" width="14.44140625" style="159" customWidth="1"/>
    <col min="15" max="15" width="25.44140625" style="159" customWidth="1"/>
    <col min="16" max="27" width="13.44140625" style="159" customWidth="1"/>
    <col min="28" max="28" width="15" style="159" customWidth="1"/>
    <col min="29" max="29" width="19.21875" style="159" customWidth="1"/>
    <col min="30" max="30" width="20.21875" style="250" customWidth="1"/>
    <col min="31" max="31" width="14.77734375" style="401" customWidth="1"/>
    <col min="32" max="36" width="9.44140625" style="43" bestFit="1" customWidth="1"/>
    <col min="37" max="37" width="10.44140625" style="43" bestFit="1" customWidth="1"/>
    <col min="38" max="40" width="8.44140625" style="43"/>
    <col min="41" max="41" width="9.44140625" style="43" customWidth="1"/>
    <col min="42" max="69" width="8.44140625" style="43"/>
    <col min="70" max="16384" width="8.44140625" style="159"/>
  </cols>
  <sheetData>
    <row r="1" spans="2:30">
      <c r="T1" s="9"/>
      <c r="U1" s="9"/>
      <c r="V1" s="9"/>
      <c r="W1" s="9"/>
      <c r="X1" s="9"/>
      <c r="Y1" s="9"/>
      <c r="Z1" s="9"/>
    </row>
    <row r="2" spans="2:30" ht="17.399999999999999">
      <c r="B2" s="75" t="str">
        <f>Introduction!B2</f>
        <v>LightCounting Optical Components Market Forecast for China</v>
      </c>
      <c r="T2" s="9"/>
      <c r="U2" s="9"/>
      <c r="V2" s="9"/>
      <c r="W2" s="9"/>
      <c r="X2" s="9"/>
      <c r="Y2" s="9"/>
      <c r="Z2" s="9"/>
    </row>
    <row r="3" spans="2:30">
      <c r="B3" s="201" t="str">
        <f>Introduction!B3</f>
        <v>Sample template for January 2022 report</v>
      </c>
      <c r="C3" s="17"/>
      <c r="D3" s="17"/>
      <c r="E3" s="17"/>
      <c r="F3" s="17"/>
      <c r="G3" s="17"/>
      <c r="H3" s="17"/>
      <c r="I3" s="17"/>
      <c r="J3" s="17"/>
      <c r="K3" s="17"/>
      <c r="L3" s="17"/>
      <c r="M3" s="17"/>
      <c r="N3" s="17"/>
      <c r="O3" s="17"/>
      <c r="P3" s="17"/>
      <c r="Q3" s="17"/>
      <c r="R3" s="17"/>
      <c r="S3" s="17"/>
      <c r="T3" s="151"/>
      <c r="U3" s="151"/>
      <c r="V3" s="151"/>
      <c r="W3" s="151"/>
      <c r="X3" s="151"/>
      <c r="Y3" s="151"/>
      <c r="Z3" s="151"/>
    </row>
    <row r="4" spans="2:30" ht="17.399999999999999">
      <c r="B4" s="198" t="s">
        <v>67</v>
      </c>
      <c r="C4" s="17"/>
      <c r="D4" s="17"/>
      <c r="E4" s="17"/>
      <c r="F4" s="17"/>
      <c r="G4" s="17"/>
      <c r="H4" s="17"/>
      <c r="I4" s="17"/>
      <c r="J4" s="17"/>
      <c r="K4" s="17"/>
      <c r="L4" s="17"/>
      <c r="M4" s="17"/>
      <c r="N4" s="17"/>
      <c r="O4" s="17"/>
      <c r="P4" s="17"/>
      <c r="Q4" s="17"/>
      <c r="R4" s="17"/>
      <c r="S4" s="17"/>
      <c r="T4" s="151"/>
      <c r="U4" s="151"/>
      <c r="V4" s="151"/>
      <c r="W4" s="151"/>
      <c r="X4" s="151"/>
      <c r="Y4" s="151"/>
      <c r="Z4" s="151"/>
    </row>
    <row r="5" spans="2:30">
      <c r="B5" s="17"/>
      <c r="C5" s="17"/>
      <c r="D5" s="17"/>
      <c r="E5" s="17"/>
      <c r="F5" s="17"/>
      <c r="G5" s="17"/>
      <c r="H5" s="17"/>
      <c r="I5" s="17"/>
      <c r="J5" s="17"/>
      <c r="K5" s="17"/>
      <c r="L5" s="17"/>
      <c r="M5" s="17"/>
      <c r="N5" s="17"/>
      <c r="O5" s="17"/>
      <c r="P5" s="17"/>
      <c r="Q5" s="17"/>
      <c r="R5" s="17"/>
    </row>
    <row r="6" spans="2:30">
      <c r="B6" s="17"/>
      <c r="C6" s="17"/>
      <c r="D6" s="17"/>
      <c r="E6" s="17"/>
      <c r="F6" s="17"/>
      <c r="G6" s="17"/>
      <c r="H6" s="17"/>
      <c r="I6" s="17"/>
      <c r="J6" s="17"/>
      <c r="K6" s="17"/>
      <c r="L6" s="17"/>
      <c r="M6" s="17"/>
      <c r="N6" s="17"/>
      <c r="O6" s="17"/>
      <c r="P6" s="17"/>
      <c r="Q6" s="17"/>
      <c r="R6" s="17"/>
    </row>
    <row r="7" spans="2:30">
      <c r="B7" s="17"/>
      <c r="C7" s="17"/>
      <c r="D7" s="17"/>
      <c r="E7" s="17"/>
      <c r="F7" s="17"/>
      <c r="G7" s="17"/>
      <c r="H7" s="17"/>
      <c r="I7" s="17"/>
      <c r="J7" s="17"/>
      <c r="K7" s="17"/>
      <c r="L7" s="17"/>
      <c r="M7" s="17"/>
      <c r="N7" s="17"/>
      <c r="O7" s="17"/>
      <c r="P7" s="17"/>
      <c r="Q7" s="17"/>
      <c r="R7" s="17"/>
      <c r="AD7" s="269"/>
    </row>
    <row r="8" spans="2:30">
      <c r="B8" s="17"/>
      <c r="C8" s="17"/>
      <c r="D8" s="17"/>
      <c r="E8" s="17"/>
      <c r="F8" s="17"/>
      <c r="G8" s="17"/>
      <c r="H8" s="17"/>
      <c r="I8" s="17"/>
      <c r="J8" s="17"/>
      <c r="K8" s="17"/>
      <c r="L8" s="17"/>
      <c r="M8" s="17"/>
      <c r="N8" s="17"/>
      <c r="O8" s="17"/>
      <c r="P8" s="17"/>
      <c r="Q8" s="17"/>
      <c r="R8" s="17"/>
      <c r="AD8" s="269"/>
    </row>
    <row r="9" spans="2:30">
      <c r="B9" s="17"/>
      <c r="C9" s="17"/>
      <c r="D9" s="17"/>
      <c r="E9" s="17"/>
      <c r="F9" s="17"/>
      <c r="G9" s="17"/>
      <c r="H9" s="17"/>
      <c r="I9" s="17"/>
      <c r="J9" s="17"/>
      <c r="K9" s="17"/>
      <c r="L9" s="17"/>
      <c r="M9" s="17"/>
      <c r="N9" s="17"/>
      <c r="O9" s="17"/>
      <c r="P9" s="17"/>
      <c r="Q9" s="17"/>
      <c r="R9" s="17"/>
      <c r="AD9" s="269"/>
    </row>
    <row r="10" spans="2:30">
      <c r="B10" s="17"/>
      <c r="C10" s="17"/>
      <c r="D10" s="17"/>
      <c r="E10" s="17"/>
      <c r="F10" s="17"/>
      <c r="G10" s="17"/>
      <c r="H10" s="17"/>
      <c r="I10" s="17"/>
      <c r="J10" s="17"/>
      <c r="K10" s="17"/>
      <c r="L10" s="17"/>
      <c r="M10" s="17"/>
      <c r="N10" s="17"/>
      <c r="O10" s="17"/>
      <c r="P10" s="17"/>
      <c r="Q10" s="17"/>
      <c r="R10" s="17"/>
      <c r="AD10" s="269"/>
    </row>
    <row r="11" spans="2:30">
      <c r="B11" s="17"/>
      <c r="C11" s="17"/>
      <c r="D11" s="17"/>
      <c r="E11" s="17"/>
      <c r="F11" s="17"/>
      <c r="G11" s="17"/>
      <c r="H11" s="17"/>
      <c r="I11" s="17"/>
      <c r="J11" s="17"/>
      <c r="K11" s="17"/>
      <c r="L11" s="17"/>
      <c r="M11" s="17"/>
      <c r="N11" s="17"/>
      <c r="O11" s="17"/>
      <c r="P11" s="17"/>
      <c r="Q11" s="17"/>
      <c r="R11" s="17"/>
      <c r="AD11" s="269"/>
    </row>
    <row r="12" spans="2:30">
      <c r="B12" s="17"/>
      <c r="C12" s="17"/>
      <c r="D12" s="17"/>
      <c r="E12" s="17"/>
      <c r="F12" s="17"/>
      <c r="G12" s="17"/>
      <c r="H12" s="17"/>
      <c r="I12" s="17"/>
      <c r="J12" s="17"/>
      <c r="K12" s="17"/>
      <c r="L12" s="17"/>
      <c r="M12" s="17"/>
      <c r="N12" s="17"/>
      <c r="O12" s="17"/>
      <c r="P12" s="17"/>
      <c r="Q12" s="17"/>
      <c r="R12" s="17"/>
      <c r="AD12" s="269"/>
    </row>
    <row r="13" spans="2:30">
      <c r="B13" s="17"/>
      <c r="C13" s="17"/>
      <c r="D13" s="17"/>
      <c r="E13" s="17"/>
      <c r="F13" s="17"/>
      <c r="G13" s="17"/>
      <c r="H13" s="17"/>
      <c r="I13" s="17"/>
      <c r="J13" s="17"/>
      <c r="K13" s="17"/>
      <c r="L13" s="17"/>
      <c r="M13" s="17"/>
      <c r="N13" s="17"/>
      <c r="O13" s="17"/>
      <c r="P13" s="17"/>
      <c r="Q13" s="17"/>
      <c r="R13" s="17"/>
      <c r="AD13" s="269"/>
    </row>
    <row r="14" spans="2:30">
      <c r="B14" s="17"/>
      <c r="C14" s="17"/>
      <c r="D14" s="17"/>
      <c r="E14" s="17"/>
      <c r="F14" s="17"/>
      <c r="G14" s="17"/>
      <c r="H14" s="17"/>
      <c r="I14" s="17"/>
      <c r="J14" s="17"/>
      <c r="K14" s="17"/>
      <c r="L14" s="17"/>
      <c r="M14" s="17"/>
      <c r="N14" s="17"/>
      <c r="O14" s="17"/>
      <c r="P14" s="17"/>
      <c r="Q14" s="17"/>
      <c r="R14" s="17"/>
      <c r="AD14" s="269"/>
    </row>
    <row r="15" spans="2:30">
      <c r="B15" s="17"/>
      <c r="C15" s="17"/>
      <c r="D15" s="17"/>
      <c r="E15" s="17"/>
      <c r="F15" s="17"/>
      <c r="G15" s="17"/>
      <c r="H15" s="17"/>
      <c r="I15" s="17"/>
      <c r="J15" s="17"/>
      <c r="K15" s="17"/>
      <c r="L15" s="17"/>
      <c r="M15" s="17"/>
      <c r="N15" s="17"/>
      <c r="O15" s="17"/>
      <c r="P15" s="17"/>
      <c r="Q15" s="17"/>
      <c r="R15" s="17"/>
      <c r="AD15" s="269"/>
    </row>
    <row r="16" spans="2:30">
      <c r="B16" s="17"/>
      <c r="C16" s="17"/>
      <c r="D16" s="17"/>
      <c r="E16" s="17"/>
      <c r="F16" s="17"/>
      <c r="G16" s="17"/>
      <c r="H16" s="17"/>
      <c r="I16" s="17"/>
      <c r="J16" s="17"/>
      <c r="K16" s="17"/>
      <c r="L16" s="17"/>
      <c r="M16" s="17"/>
      <c r="N16" s="17"/>
      <c r="O16" s="17"/>
      <c r="P16" s="17"/>
      <c r="Q16" s="17"/>
      <c r="R16" s="17"/>
      <c r="AD16" s="269"/>
    </row>
    <row r="17" spans="2:34">
      <c r="B17" s="17"/>
      <c r="C17" s="17"/>
      <c r="D17" s="17"/>
      <c r="E17" s="17"/>
      <c r="F17" s="17"/>
      <c r="G17" s="17"/>
      <c r="H17" s="17"/>
      <c r="I17" s="17"/>
      <c r="J17" s="17"/>
      <c r="K17" s="17"/>
      <c r="L17" s="17"/>
      <c r="M17" s="17"/>
      <c r="N17" s="17"/>
      <c r="O17" s="17"/>
      <c r="P17" s="17"/>
      <c r="Q17" s="17"/>
      <c r="R17" s="17"/>
      <c r="AD17" s="269"/>
    </row>
    <row r="18" spans="2:34">
      <c r="B18" s="17"/>
      <c r="C18" s="17"/>
      <c r="D18" s="17"/>
      <c r="E18" s="17"/>
      <c r="F18" s="17"/>
      <c r="G18" s="17"/>
      <c r="H18" s="17"/>
      <c r="I18" s="17"/>
      <c r="J18" s="17"/>
      <c r="K18" s="17"/>
      <c r="L18" s="17"/>
      <c r="M18" s="17"/>
      <c r="N18" s="17"/>
      <c r="O18" s="17"/>
      <c r="P18" s="17"/>
      <c r="Q18" s="17"/>
      <c r="R18" s="17"/>
      <c r="AD18" s="269"/>
    </row>
    <row r="19" spans="2:34">
      <c r="B19" s="17"/>
      <c r="C19" s="17"/>
      <c r="D19" s="17"/>
      <c r="E19" s="17"/>
      <c r="F19" s="17"/>
      <c r="G19" s="17"/>
      <c r="H19" s="17"/>
      <c r="I19" s="17"/>
      <c r="J19" s="17"/>
      <c r="K19" s="17"/>
      <c r="L19" s="17"/>
      <c r="M19" s="17"/>
      <c r="N19" s="17"/>
      <c r="O19" s="17"/>
      <c r="P19" s="17"/>
      <c r="Q19" s="17"/>
      <c r="R19" s="17"/>
      <c r="AD19" s="269"/>
    </row>
    <row r="20" spans="2:34">
      <c r="B20" s="17"/>
      <c r="C20" s="17"/>
      <c r="D20" s="17"/>
      <c r="E20" s="17"/>
      <c r="F20" s="17"/>
      <c r="G20" s="17"/>
      <c r="H20" s="17"/>
      <c r="I20" s="17"/>
      <c r="J20" s="17"/>
      <c r="K20" s="17"/>
      <c r="L20" s="17"/>
      <c r="M20" s="17"/>
      <c r="N20" s="17"/>
      <c r="O20" s="17"/>
      <c r="P20" s="17"/>
      <c r="Q20" s="17"/>
      <c r="R20" s="17"/>
      <c r="AD20" s="269"/>
    </row>
    <row r="21" spans="2:34">
      <c r="B21" s="17"/>
      <c r="C21" s="17"/>
      <c r="D21" s="17"/>
      <c r="E21" s="17"/>
      <c r="F21" s="17"/>
      <c r="G21" s="17"/>
      <c r="H21" s="17"/>
      <c r="I21" s="17"/>
      <c r="J21" s="17"/>
      <c r="K21" s="17"/>
      <c r="L21" s="17"/>
      <c r="M21" s="17"/>
      <c r="N21" s="17"/>
      <c r="O21" s="17"/>
      <c r="P21" s="17"/>
      <c r="Q21" s="17"/>
      <c r="R21" s="17"/>
      <c r="AD21" s="269"/>
    </row>
    <row r="22" spans="2:34">
      <c r="B22" s="17"/>
      <c r="C22" s="17"/>
      <c r="D22" s="17"/>
      <c r="E22" s="17"/>
      <c r="F22" s="17"/>
      <c r="G22" s="17"/>
      <c r="H22" s="17"/>
      <c r="I22" s="17"/>
      <c r="J22" s="17"/>
      <c r="K22" s="17"/>
      <c r="L22" s="17"/>
      <c r="M22" s="17"/>
      <c r="N22" s="17"/>
      <c r="O22" s="17"/>
      <c r="P22" s="17"/>
      <c r="Q22" s="17"/>
      <c r="R22" s="17"/>
      <c r="AD22" s="269"/>
    </row>
    <row r="23" spans="2:34">
      <c r="B23" s="17"/>
      <c r="C23" s="17"/>
      <c r="D23" s="17"/>
      <c r="E23" s="17"/>
      <c r="F23" s="17"/>
      <c r="G23" s="17"/>
      <c r="H23" s="17"/>
      <c r="I23" s="17"/>
      <c r="J23" s="17"/>
      <c r="K23" s="17"/>
      <c r="L23" s="17"/>
      <c r="M23" s="17"/>
      <c r="N23" s="17"/>
      <c r="O23" s="17"/>
      <c r="P23" s="17"/>
      <c r="Q23" s="17"/>
      <c r="R23" s="17"/>
      <c r="AD23" s="269"/>
    </row>
    <row r="24" spans="2:34">
      <c r="B24" s="17"/>
      <c r="C24" s="17"/>
      <c r="D24" s="17"/>
      <c r="E24" s="17"/>
      <c r="F24" s="17"/>
      <c r="G24" s="17"/>
      <c r="H24" s="17"/>
      <c r="I24" s="17"/>
      <c r="J24" s="17"/>
      <c r="K24" s="17"/>
      <c r="L24" s="17"/>
      <c r="M24" s="17"/>
      <c r="N24" s="17"/>
      <c r="O24" s="17"/>
      <c r="P24" s="17"/>
      <c r="Q24" s="17"/>
      <c r="R24" s="17"/>
      <c r="AD24" s="269"/>
    </row>
    <row r="25" spans="2:34" ht="15.6">
      <c r="B25" s="83" t="s">
        <v>194</v>
      </c>
      <c r="C25" s="60"/>
      <c r="D25" s="60"/>
      <c r="E25" s="60"/>
      <c r="F25" s="60"/>
      <c r="G25" s="60"/>
      <c r="H25" s="60"/>
      <c r="I25" s="60"/>
      <c r="J25" s="64"/>
      <c r="K25" s="64"/>
      <c r="L25" s="64"/>
      <c r="M25" s="64"/>
      <c r="N25" s="17"/>
      <c r="O25" s="84" t="s">
        <v>196</v>
      </c>
      <c r="P25" s="17"/>
      <c r="Q25" s="17"/>
      <c r="R25" s="17"/>
      <c r="S25" s="17"/>
      <c r="T25" s="151"/>
      <c r="U25" s="151"/>
      <c r="V25" s="151"/>
      <c r="W25" s="151"/>
      <c r="X25" s="151"/>
      <c r="Y25" s="151"/>
      <c r="Z25" s="151"/>
      <c r="AA25" s="140" t="s">
        <v>2</v>
      </c>
      <c r="AD25" s="269"/>
      <c r="AF25" s="782"/>
      <c r="AG25" s="782"/>
      <c r="AH25" s="782"/>
    </row>
    <row r="26" spans="2:34">
      <c r="B26" s="180" t="s">
        <v>63</v>
      </c>
      <c r="C26" s="122">
        <v>2016</v>
      </c>
      <c r="D26" s="139">
        <v>2017</v>
      </c>
      <c r="E26" s="139">
        <v>2018</v>
      </c>
      <c r="F26" s="122">
        <v>2019</v>
      </c>
      <c r="G26" s="122">
        <v>2020</v>
      </c>
      <c r="H26" s="122">
        <v>2021</v>
      </c>
      <c r="I26" s="122">
        <v>2022</v>
      </c>
      <c r="J26" s="122">
        <v>2023</v>
      </c>
      <c r="K26" s="122">
        <v>2024</v>
      </c>
      <c r="L26" s="122">
        <v>2025</v>
      </c>
      <c r="M26" s="122">
        <v>2026</v>
      </c>
      <c r="N26" s="17"/>
      <c r="O26" s="180" t="s">
        <v>63</v>
      </c>
      <c r="P26" s="123">
        <v>2016</v>
      </c>
      <c r="Q26" s="122">
        <v>2017</v>
      </c>
      <c r="R26" s="139">
        <v>2018</v>
      </c>
      <c r="S26" s="139">
        <v>2019</v>
      </c>
      <c r="T26" s="139">
        <v>2020</v>
      </c>
      <c r="U26" s="139">
        <v>2021</v>
      </c>
      <c r="V26" s="139">
        <v>2022</v>
      </c>
      <c r="W26" s="139">
        <v>2023</v>
      </c>
      <c r="X26" s="139">
        <v>2024</v>
      </c>
      <c r="Y26" s="139">
        <v>2025</v>
      </c>
      <c r="Z26" s="139">
        <v>2026</v>
      </c>
      <c r="AA26" s="522" t="s">
        <v>441</v>
      </c>
      <c r="AD26" s="269"/>
    </row>
    <row r="27" spans="2:34">
      <c r="B27" s="218" t="s">
        <v>172</v>
      </c>
      <c r="C27" s="137">
        <f t="shared" ref="C27:E27" si="0">C104</f>
        <v>90670050.471432179</v>
      </c>
      <c r="D27" s="137">
        <f t="shared" si="0"/>
        <v>67957301.738780394</v>
      </c>
      <c r="E27" s="137">
        <f t="shared" si="0"/>
        <v>91286988.895657837</v>
      </c>
      <c r="F27" s="137"/>
      <c r="G27" s="137"/>
      <c r="H27" s="137"/>
      <c r="I27" s="137"/>
      <c r="J27" s="137"/>
      <c r="K27" s="137"/>
      <c r="L27" s="137"/>
      <c r="M27" s="137"/>
      <c r="N27" s="456" t="e">
        <f>(M27/H27)^(0.2)-1</f>
        <v>#DIV/0!</v>
      </c>
      <c r="O27" s="218" t="str">
        <f>B27</f>
        <v>China</v>
      </c>
      <c r="P27" s="124">
        <f>P104</f>
        <v>4626.7897129541034</v>
      </c>
      <c r="Q27" s="124">
        <f>Q104</f>
        <v>4050.9451617957038</v>
      </c>
      <c r="R27" s="124">
        <f t="shared" ref="R27" si="1">R104</f>
        <v>3669.7355709183321</v>
      </c>
      <c r="S27" s="124"/>
      <c r="T27" s="124"/>
      <c r="U27" s="124"/>
      <c r="V27" s="124"/>
      <c r="W27" s="124"/>
      <c r="X27" s="124"/>
      <c r="Y27" s="124"/>
      <c r="Z27" s="124"/>
      <c r="AA27" s="152" t="e">
        <f>(Z27/U27)^(1/5)-1</f>
        <v>#DIV/0!</v>
      </c>
      <c r="AB27" s="179"/>
      <c r="AD27" s="269"/>
    </row>
    <row r="28" spans="2:34" ht="14.25" customHeight="1">
      <c r="B28" s="329" t="s">
        <v>195</v>
      </c>
      <c r="C28" s="220">
        <f>C29-C27</f>
        <v>79606854.343535155</v>
      </c>
      <c r="D28" s="220">
        <f t="shared" ref="D28:E28" si="2">D29-D27</f>
        <v>75003913.858189628</v>
      </c>
      <c r="E28" s="220">
        <f t="shared" si="2"/>
        <v>79349526.137406766</v>
      </c>
      <c r="F28" s="220"/>
      <c r="G28" s="220"/>
      <c r="H28" s="220"/>
      <c r="I28" s="220"/>
      <c r="J28" s="220"/>
      <c r="K28" s="220"/>
      <c r="L28" s="220"/>
      <c r="M28" s="220"/>
      <c r="N28" s="456" t="e">
        <f>(M28/H28)^(0.2)-1</f>
        <v>#DIV/0!</v>
      </c>
      <c r="O28" s="219" t="str">
        <f>B28</f>
        <v>Rest of World</v>
      </c>
      <c r="P28" s="69">
        <f>P29-P27</f>
        <v>1962.6564401228479</v>
      </c>
      <c r="Q28" s="69">
        <f>Q29-Q27</f>
        <v>2628.6327906750439</v>
      </c>
      <c r="R28" s="69">
        <f t="shared" ref="R28" si="3">R29-R27</f>
        <v>3248.8359724672973</v>
      </c>
      <c r="S28" s="69"/>
      <c r="T28" s="69"/>
      <c r="U28" s="69"/>
      <c r="V28" s="69"/>
      <c r="W28" s="69"/>
      <c r="X28" s="69"/>
      <c r="Y28" s="69"/>
      <c r="Z28" s="69"/>
      <c r="AA28" s="154" t="e">
        <f>(Z28/U28)^(1/5)-1</f>
        <v>#DIV/0!</v>
      </c>
      <c r="AD28" s="269"/>
    </row>
    <row r="29" spans="2:34" ht="14.25" customHeight="1">
      <c r="B29" s="182" t="s">
        <v>197</v>
      </c>
      <c r="C29" s="330">
        <v>170276904.81496733</v>
      </c>
      <c r="D29" s="330">
        <v>142961215.59697002</v>
      </c>
      <c r="E29" s="330">
        <v>170636515.0330646</v>
      </c>
      <c r="F29" s="330"/>
      <c r="G29" s="330"/>
      <c r="H29" s="330"/>
      <c r="I29" s="330"/>
      <c r="J29" s="330"/>
      <c r="K29" s="392"/>
      <c r="L29" s="392"/>
      <c r="M29" s="392"/>
      <c r="N29" s="456" t="e">
        <f>(M29/H29)^(0.2)-1</f>
        <v>#DIV/0!</v>
      </c>
      <c r="O29" s="190" t="s">
        <v>72</v>
      </c>
      <c r="P29" s="125">
        <v>6589.4461530769513</v>
      </c>
      <c r="Q29" s="125">
        <v>6679.5779524707477</v>
      </c>
      <c r="R29" s="125">
        <v>6918.5715433856294</v>
      </c>
      <c r="S29" s="125"/>
      <c r="T29" s="125"/>
      <c r="U29" s="125"/>
      <c r="V29" s="125"/>
      <c r="W29" s="125"/>
      <c r="X29" s="125"/>
      <c r="Y29" s="125"/>
      <c r="Z29" s="125"/>
      <c r="AA29" s="154" t="e">
        <f>(Z29/U29)^(1/5)-1</f>
        <v>#DIV/0!</v>
      </c>
      <c r="AD29" s="269"/>
    </row>
    <row r="30" spans="2:34">
      <c r="B30" s="369" t="s">
        <v>231</v>
      </c>
      <c r="C30" s="370">
        <f t="shared" ref="C30:E30" si="4">IF(C27=0,"",C27/C29)</f>
        <v>0.53248589742666197</v>
      </c>
      <c r="D30" s="370">
        <f t="shared" si="4"/>
        <v>0.4753548118278641</v>
      </c>
      <c r="E30" s="370">
        <f t="shared" si="4"/>
        <v>0.53497921519300229</v>
      </c>
      <c r="F30" s="370"/>
      <c r="G30" s="370"/>
      <c r="H30" s="370"/>
      <c r="I30" s="370"/>
      <c r="J30" s="370"/>
      <c r="K30" s="370"/>
      <c r="L30" s="370"/>
      <c r="M30" s="370"/>
      <c r="N30" s="20"/>
      <c r="O30" s="369" t="s">
        <v>231</v>
      </c>
      <c r="P30" s="370">
        <f t="shared" ref="P30:R30" si="5">IF(P27=0,"",P27/P29)</f>
        <v>0.70215153223364868</v>
      </c>
      <c r="Q30" s="370">
        <f t="shared" si="5"/>
        <v>0.6064672335019724</v>
      </c>
      <c r="R30" s="370">
        <f t="shared" si="5"/>
        <v>0.53041809973428888</v>
      </c>
      <c r="S30" s="370"/>
      <c r="T30" s="370"/>
      <c r="U30" s="370"/>
      <c r="V30" s="370"/>
      <c r="W30" s="370"/>
      <c r="X30" s="370"/>
      <c r="Y30" s="370"/>
      <c r="Z30" s="370"/>
      <c r="AD30" s="269"/>
    </row>
    <row r="31" spans="2:34">
      <c r="B31" s="368"/>
      <c r="C31" s="20"/>
      <c r="D31" s="20"/>
      <c r="E31" s="20"/>
      <c r="F31" s="20"/>
      <c r="G31" s="20"/>
      <c r="H31" s="20"/>
      <c r="I31" s="20"/>
      <c r="J31" s="20"/>
      <c r="K31" s="20"/>
      <c r="L31" s="20"/>
      <c r="M31" s="20"/>
      <c r="N31" s="20"/>
      <c r="O31" s="368"/>
      <c r="P31" s="20"/>
      <c r="Q31" s="20"/>
      <c r="R31" s="20"/>
      <c r="S31" s="20"/>
      <c r="T31" s="20"/>
      <c r="U31" s="20"/>
      <c r="V31" s="20"/>
      <c r="W31" s="20"/>
      <c r="X31" s="20"/>
      <c r="Y31" s="20"/>
      <c r="Z31" s="20"/>
      <c r="AD31" s="269"/>
    </row>
    <row r="32" spans="2:34">
      <c r="B32" s="368"/>
      <c r="C32" s="20"/>
      <c r="D32" s="20"/>
      <c r="E32" s="20"/>
      <c r="F32" s="20"/>
      <c r="G32" s="20"/>
      <c r="H32" s="20"/>
      <c r="I32" s="20"/>
      <c r="J32" s="20"/>
      <c r="K32" s="20"/>
      <c r="L32" s="20"/>
      <c r="M32" s="20"/>
      <c r="N32" s="20"/>
      <c r="O32" s="368"/>
      <c r="P32" s="20"/>
      <c r="Q32" s="20"/>
      <c r="R32" s="20"/>
      <c r="S32" s="20"/>
      <c r="T32" s="20"/>
      <c r="U32" s="20"/>
      <c r="V32" s="20"/>
      <c r="W32" s="20"/>
      <c r="X32" s="20"/>
      <c r="Y32" s="20"/>
      <c r="Z32" s="20"/>
      <c r="AD32" s="269"/>
    </row>
    <row r="33" spans="2:30">
      <c r="B33" s="368"/>
      <c r="C33" s="20"/>
      <c r="D33" s="20"/>
      <c r="E33" s="20"/>
      <c r="F33" s="20"/>
      <c r="G33" s="20"/>
      <c r="H33" s="20"/>
      <c r="I33" s="20"/>
      <c r="J33" s="20"/>
      <c r="K33" s="20"/>
      <c r="L33" s="20"/>
      <c r="M33" s="20"/>
      <c r="N33" s="20"/>
      <c r="O33" s="368"/>
      <c r="P33" s="20"/>
      <c r="Q33" s="20"/>
      <c r="R33" s="20"/>
      <c r="S33" s="20"/>
      <c r="T33" s="20"/>
      <c r="U33" s="20"/>
      <c r="V33" s="20"/>
      <c r="W33" s="20"/>
      <c r="X33" s="20"/>
      <c r="Y33" s="20"/>
      <c r="Z33" s="20"/>
      <c r="AD33" s="269"/>
    </row>
    <row r="34" spans="2:30">
      <c r="B34" s="368"/>
      <c r="C34" s="20"/>
      <c r="D34" s="20"/>
      <c r="E34" s="20"/>
      <c r="F34" s="20"/>
      <c r="G34" s="20"/>
      <c r="H34" s="20"/>
      <c r="I34" s="20"/>
      <c r="J34" s="20"/>
      <c r="K34" s="20"/>
      <c r="L34" s="20"/>
      <c r="M34" s="20"/>
      <c r="N34" s="20"/>
      <c r="O34" s="368"/>
      <c r="P34" s="20"/>
      <c r="Q34" s="20"/>
      <c r="R34" s="20"/>
      <c r="S34" s="20"/>
      <c r="T34" s="20"/>
      <c r="U34" s="20"/>
      <c r="V34" s="20"/>
      <c r="W34" s="20"/>
      <c r="X34" s="20"/>
      <c r="Y34" s="20"/>
      <c r="Z34" s="20"/>
      <c r="AD34" s="269"/>
    </row>
    <row r="35" spans="2:30">
      <c r="B35" s="368"/>
      <c r="C35" s="20"/>
      <c r="D35" s="20"/>
      <c r="E35" s="20"/>
      <c r="F35" s="20"/>
      <c r="G35" s="20"/>
      <c r="H35" s="20"/>
      <c r="I35" s="20"/>
      <c r="J35" s="20"/>
      <c r="K35" s="20"/>
      <c r="L35" s="20"/>
      <c r="M35" s="20"/>
      <c r="N35" s="20"/>
      <c r="O35" s="368"/>
      <c r="P35" s="20"/>
      <c r="Q35" s="20"/>
      <c r="R35" s="20"/>
      <c r="S35" s="20"/>
      <c r="T35" s="20"/>
      <c r="U35" s="20"/>
      <c r="V35" s="20"/>
      <c r="W35" s="20"/>
      <c r="X35" s="20"/>
      <c r="Y35" s="20"/>
      <c r="Z35" s="20"/>
      <c r="AD35" s="269"/>
    </row>
    <row r="36" spans="2:30">
      <c r="B36" s="368"/>
      <c r="C36" s="20"/>
      <c r="D36" s="20"/>
      <c r="E36" s="20"/>
      <c r="F36" s="20"/>
      <c r="G36" s="20"/>
      <c r="H36" s="20"/>
      <c r="I36" s="20"/>
      <c r="J36" s="20"/>
      <c r="K36" s="20"/>
      <c r="L36" s="20"/>
      <c r="M36" s="20"/>
      <c r="N36" s="20"/>
      <c r="O36" s="368"/>
      <c r="P36" s="20"/>
      <c r="Q36" s="20"/>
      <c r="R36" s="20"/>
      <c r="S36" s="20"/>
      <c r="T36" s="20"/>
      <c r="U36" s="20"/>
      <c r="V36" s="20"/>
      <c r="W36" s="20"/>
      <c r="X36" s="20"/>
      <c r="Y36" s="20"/>
      <c r="Z36" s="20"/>
      <c r="AD36" s="269"/>
    </row>
    <row r="37" spans="2:30">
      <c r="B37" s="368"/>
      <c r="C37" s="20"/>
      <c r="D37" s="20"/>
      <c r="E37" s="20"/>
      <c r="F37" s="20"/>
      <c r="G37" s="20"/>
      <c r="H37" s="20"/>
      <c r="I37" s="20"/>
      <c r="J37" s="20"/>
      <c r="K37" s="20"/>
      <c r="L37" s="20"/>
      <c r="M37" s="20"/>
      <c r="N37" s="20"/>
      <c r="O37" s="368"/>
      <c r="P37" s="20"/>
      <c r="Q37" s="20"/>
      <c r="R37" s="20"/>
      <c r="S37" s="20"/>
      <c r="T37" s="20"/>
      <c r="U37" s="20"/>
      <c r="V37" s="20"/>
      <c r="W37" s="20"/>
      <c r="X37" s="20"/>
      <c r="Y37" s="20"/>
      <c r="Z37" s="20"/>
      <c r="AD37" s="269"/>
    </row>
    <row r="38" spans="2:30">
      <c r="B38" s="368"/>
      <c r="C38" s="20"/>
      <c r="D38" s="20"/>
      <c r="E38" s="20"/>
      <c r="F38" s="20"/>
      <c r="G38" s="20"/>
      <c r="H38" s="20"/>
      <c r="I38" s="20"/>
      <c r="J38" s="20"/>
      <c r="K38" s="20"/>
      <c r="L38" s="20"/>
      <c r="M38" s="20"/>
      <c r="N38" s="20"/>
      <c r="O38" s="368"/>
      <c r="P38" s="20"/>
      <c r="Q38" s="20"/>
      <c r="R38" s="20"/>
      <c r="S38" s="20"/>
      <c r="T38" s="20"/>
      <c r="U38" s="20"/>
      <c r="V38" s="20"/>
      <c r="W38" s="20"/>
      <c r="X38" s="20"/>
      <c r="Y38" s="20"/>
      <c r="Z38" s="20"/>
      <c r="AD38" s="269"/>
    </row>
    <row r="39" spans="2:30">
      <c r="B39" s="368"/>
      <c r="C39" s="20"/>
      <c r="D39" s="20"/>
      <c r="E39" s="20"/>
      <c r="F39" s="20"/>
      <c r="G39" s="20"/>
      <c r="H39" s="20"/>
      <c r="I39" s="20"/>
      <c r="J39" s="20"/>
      <c r="K39" s="20"/>
      <c r="L39" s="20"/>
      <c r="M39" s="20"/>
      <c r="N39" s="20"/>
      <c r="O39" s="368"/>
      <c r="P39" s="20"/>
      <c r="Q39" s="20"/>
      <c r="R39" s="20"/>
      <c r="S39" s="20"/>
      <c r="T39" s="20"/>
      <c r="U39" s="20"/>
      <c r="V39" s="20"/>
      <c r="W39" s="20"/>
      <c r="X39" s="20"/>
      <c r="Y39" s="20"/>
      <c r="Z39" s="20"/>
      <c r="AD39" s="269"/>
    </row>
    <row r="40" spans="2:30">
      <c r="B40" s="368"/>
      <c r="C40" s="20"/>
      <c r="D40" s="20"/>
      <c r="E40" s="20"/>
      <c r="F40" s="20"/>
      <c r="G40" s="20"/>
      <c r="H40" s="20"/>
      <c r="I40" s="20"/>
      <c r="J40" s="20"/>
      <c r="K40" s="20"/>
      <c r="L40" s="20"/>
      <c r="M40" s="20"/>
      <c r="N40" s="20"/>
      <c r="O40" s="368"/>
      <c r="P40" s="20"/>
      <c r="Q40" s="20"/>
      <c r="R40" s="20"/>
      <c r="S40" s="20"/>
      <c r="T40" s="20"/>
      <c r="U40" s="20"/>
      <c r="V40" s="20"/>
      <c r="W40" s="20"/>
      <c r="X40" s="20"/>
      <c r="Y40" s="20"/>
      <c r="Z40" s="20"/>
      <c r="AD40" s="269"/>
    </row>
    <row r="41" spans="2:30">
      <c r="B41" s="368"/>
      <c r="C41" s="20"/>
      <c r="D41" s="20"/>
      <c r="E41" s="20"/>
      <c r="F41" s="20"/>
      <c r="G41" s="20"/>
      <c r="H41" s="20"/>
      <c r="I41" s="20"/>
      <c r="J41" s="20"/>
      <c r="K41" s="20"/>
      <c r="L41" s="20"/>
      <c r="M41" s="20"/>
      <c r="N41" s="20"/>
      <c r="O41" s="368"/>
      <c r="P41" s="20"/>
      <c r="Q41" s="20"/>
      <c r="R41" s="20"/>
      <c r="S41" s="20"/>
      <c r="T41" s="20"/>
      <c r="U41" s="20"/>
      <c r="V41" s="20"/>
      <c r="W41" s="20"/>
      <c r="X41" s="20"/>
      <c r="Y41" s="20"/>
      <c r="Z41" s="20"/>
      <c r="AD41" s="269"/>
    </row>
    <row r="42" spans="2:30">
      <c r="B42" s="368"/>
      <c r="C42" s="20"/>
      <c r="D42" s="20"/>
      <c r="E42" s="20"/>
      <c r="F42" s="20"/>
      <c r="G42" s="20"/>
      <c r="H42" s="20"/>
      <c r="I42" s="20"/>
      <c r="J42" s="20"/>
      <c r="K42" s="20"/>
      <c r="L42" s="20"/>
      <c r="M42" s="20"/>
      <c r="N42" s="20"/>
      <c r="O42" s="368"/>
      <c r="P42" s="20"/>
      <c r="Q42" s="20"/>
      <c r="R42" s="20"/>
      <c r="S42" s="20"/>
      <c r="T42" s="20"/>
      <c r="U42" s="20"/>
      <c r="V42" s="20"/>
      <c r="W42" s="20"/>
      <c r="X42" s="20"/>
      <c r="Y42" s="20"/>
      <c r="Z42" s="20"/>
      <c r="AD42" s="269"/>
    </row>
    <row r="43" spans="2:30">
      <c r="B43" s="368"/>
      <c r="C43" s="20"/>
      <c r="D43" s="20"/>
      <c r="E43" s="20"/>
      <c r="F43" s="20"/>
      <c r="G43" s="20"/>
      <c r="H43" s="20"/>
      <c r="I43" s="20"/>
      <c r="J43" s="20"/>
      <c r="K43" s="20"/>
      <c r="L43" s="20"/>
      <c r="M43" s="20"/>
      <c r="N43" s="20"/>
      <c r="O43" s="368"/>
      <c r="P43" s="20"/>
      <c r="Q43" s="20"/>
      <c r="R43" s="20"/>
      <c r="S43" s="20"/>
      <c r="T43" s="20"/>
      <c r="U43" s="20"/>
      <c r="V43" s="20"/>
      <c r="W43" s="20"/>
      <c r="X43" s="20"/>
      <c r="Y43" s="20"/>
      <c r="Z43" s="20"/>
      <c r="AD43" s="269"/>
    </row>
    <row r="44" spans="2:30">
      <c r="B44" s="368"/>
      <c r="C44" s="20"/>
      <c r="D44" s="20"/>
      <c r="E44" s="20"/>
      <c r="F44" s="20"/>
      <c r="G44" s="20"/>
      <c r="H44" s="20"/>
      <c r="I44" s="20"/>
      <c r="J44" s="20"/>
      <c r="K44" s="20"/>
      <c r="L44" s="20"/>
      <c r="M44" s="20"/>
      <c r="N44" s="20"/>
      <c r="O44" s="368"/>
      <c r="P44" s="20"/>
      <c r="Q44" s="20"/>
      <c r="R44" s="20"/>
      <c r="S44" s="20"/>
      <c r="T44" s="20"/>
      <c r="U44" s="20"/>
      <c r="V44" s="20"/>
      <c r="W44" s="20"/>
      <c r="X44" s="20"/>
      <c r="Y44" s="20"/>
      <c r="Z44" s="20"/>
      <c r="AD44" s="269"/>
    </row>
    <row r="45" spans="2:30">
      <c r="B45" s="368"/>
      <c r="C45" s="20"/>
      <c r="D45" s="20"/>
      <c r="E45" s="20"/>
      <c r="F45" s="20"/>
      <c r="G45" s="20"/>
      <c r="H45" s="20"/>
      <c r="I45" s="20"/>
      <c r="J45" s="20"/>
      <c r="K45" s="20"/>
      <c r="L45" s="20"/>
      <c r="M45" s="20"/>
      <c r="N45" s="20"/>
      <c r="O45" s="368"/>
      <c r="P45" s="20"/>
      <c r="Q45" s="20"/>
      <c r="R45" s="20"/>
      <c r="S45" s="20"/>
      <c r="T45" s="20"/>
      <c r="U45" s="20"/>
      <c r="V45" s="20"/>
      <c r="W45" s="20"/>
      <c r="X45" s="20"/>
      <c r="Y45" s="20"/>
      <c r="Z45" s="20"/>
      <c r="AD45" s="269"/>
    </row>
    <row r="46" spans="2:30">
      <c r="B46" s="368"/>
      <c r="C46" s="20"/>
      <c r="D46" s="20"/>
      <c r="E46" s="20"/>
      <c r="F46" s="20"/>
      <c r="G46" s="20"/>
      <c r="H46" s="20"/>
      <c r="I46" s="20"/>
      <c r="J46" s="20"/>
      <c r="K46" s="20"/>
      <c r="L46" s="20"/>
      <c r="M46" s="20"/>
      <c r="N46" s="20"/>
      <c r="O46" s="368"/>
      <c r="P46" s="20"/>
      <c r="Q46" s="20"/>
      <c r="R46" s="20"/>
      <c r="S46" s="20"/>
      <c r="T46" s="20"/>
      <c r="U46" s="20"/>
      <c r="V46" s="20"/>
      <c r="W46" s="20"/>
      <c r="X46" s="20"/>
      <c r="Y46" s="20"/>
      <c r="Z46" s="20"/>
      <c r="AD46" s="269"/>
    </row>
    <row r="47" spans="2:30">
      <c r="B47" s="368"/>
      <c r="C47" s="20"/>
      <c r="D47" s="20"/>
      <c r="E47" s="20"/>
      <c r="F47" s="20"/>
      <c r="G47" s="20"/>
      <c r="H47" s="20"/>
      <c r="I47" s="20"/>
      <c r="J47" s="20"/>
      <c r="K47" s="20"/>
      <c r="L47" s="20"/>
      <c r="M47" s="20"/>
      <c r="N47" s="20"/>
      <c r="O47" s="368"/>
      <c r="P47" s="20"/>
      <c r="Q47" s="20"/>
      <c r="R47" s="20"/>
      <c r="S47" s="20"/>
      <c r="T47" s="20"/>
      <c r="U47" s="20"/>
      <c r="V47" s="20"/>
      <c r="W47" s="20"/>
      <c r="X47" s="20"/>
      <c r="Y47" s="20"/>
      <c r="Z47" s="20"/>
      <c r="AD47" s="269"/>
    </row>
    <row r="48" spans="2:30">
      <c r="B48" s="368"/>
      <c r="C48" s="20"/>
      <c r="D48" s="20"/>
      <c r="E48" s="20"/>
      <c r="F48" s="20"/>
      <c r="G48" s="20"/>
      <c r="H48" s="20"/>
      <c r="I48" s="20"/>
      <c r="J48" s="20"/>
      <c r="K48" s="20"/>
      <c r="L48" s="20"/>
      <c r="M48" s="20"/>
      <c r="N48" s="20"/>
      <c r="O48" s="368"/>
      <c r="P48" s="20"/>
      <c r="Q48" s="20"/>
      <c r="R48" s="20"/>
      <c r="S48" s="20"/>
      <c r="T48" s="20"/>
      <c r="U48" s="20"/>
      <c r="V48" s="20"/>
      <c r="W48" s="20"/>
      <c r="X48" s="20"/>
      <c r="Y48" s="20"/>
      <c r="Z48" s="20"/>
      <c r="AD48" s="269"/>
    </row>
    <row r="49" spans="2:30">
      <c r="B49" s="368"/>
      <c r="C49" s="20"/>
      <c r="D49" s="20"/>
      <c r="E49" s="20"/>
      <c r="F49" s="20"/>
      <c r="G49" s="20"/>
      <c r="H49" s="20"/>
      <c r="I49" s="20"/>
      <c r="J49" s="20"/>
      <c r="K49" s="20"/>
      <c r="L49" s="20"/>
      <c r="M49" s="20"/>
      <c r="N49" s="20"/>
      <c r="O49" s="368"/>
      <c r="P49" s="20"/>
      <c r="Q49" s="20"/>
      <c r="R49" s="20"/>
      <c r="S49" s="20"/>
      <c r="T49" s="20"/>
      <c r="U49" s="20"/>
      <c r="V49" s="20"/>
      <c r="W49" s="20"/>
      <c r="X49" s="20"/>
      <c r="Y49" s="20"/>
      <c r="Z49" s="20"/>
      <c r="AD49" s="269"/>
    </row>
    <row r="50" spans="2:30">
      <c r="B50" s="368"/>
      <c r="C50" s="20"/>
      <c r="D50" s="20"/>
      <c r="E50" s="20"/>
      <c r="F50" s="20"/>
      <c r="G50" s="20"/>
      <c r="H50" s="20"/>
      <c r="I50" s="20"/>
      <c r="J50" s="20"/>
      <c r="K50" s="20"/>
      <c r="L50" s="20"/>
      <c r="M50" s="20"/>
      <c r="N50" s="20"/>
      <c r="O50" s="368"/>
      <c r="P50" s="20"/>
      <c r="Q50" s="20"/>
      <c r="R50" s="20"/>
      <c r="S50" s="20"/>
      <c r="T50" s="20"/>
      <c r="U50" s="20"/>
      <c r="V50" s="20"/>
      <c r="W50" s="20"/>
      <c r="X50" s="20"/>
      <c r="Y50" s="20"/>
      <c r="Z50" s="20"/>
      <c r="AD50" s="269"/>
    </row>
    <row r="51" spans="2:30" ht="15.6">
      <c r="B51" s="83" t="s">
        <v>386</v>
      </c>
      <c r="C51" s="60"/>
      <c r="D51" s="60"/>
      <c r="E51" s="60"/>
      <c r="F51" s="60"/>
      <c r="G51" s="60"/>
      <c r="H51" s="60"/>
      <c r="I51" s="60"/>
      <c r="J51" s="64"/>
      <c r="K51" s="64"/>
      <c r="L51" s="64"/>
      <c r="M51" s="64"/>
      <c r="N51" s="17"/>
      <c r="O51" s="84" t="s">
        <v>387</v>
      </c>
      <c r="P51" s="17"/>
      <c r="Q51" s="17"/>
      <c r="R51" s="17"/>
      <c r="S51" s="17"/>
      <c r="T51" s="151"/>
      <c r="U51" s="151"/>
      <c r="V51" s="151"/>
      <c r="W51" s="151"/>
      <c r="X51" s="151"/>
      <c r="Y51" s="151"/>
      <c r="Z51" s="151"/>
      <c r="AA51" s="140" t="s">
        <v>2</v>
      </c>
      <c r="AD51" s="269"/>
    </row>
    <row r="52" spans="2:30">
      <c r="B52" s="180" t="s">
        <v>63</v>
      </c>
      <c r="C52" s="122">
        <v>2016</v>
      </c>
      <c r="D52" s="139">
        <v>2017</v>
      </c>
      <c r="E52" s="139">
        <v>2018</v>
      </c>
      <c r="F52" s="122">
        <v>2019</v>
      </c>
      <c r="G52" s="122">
        <v>2020</v>
      </c>
      <c r="H52" s="122">
        <v>2021</v>
      </c>
      <c r="I52" s="122">
        <v>2022</v>
      </c>
      <c r="J52" s="122">
        <v>2023</v>
      </c>
      <c r="K52" s="122">
        <v>2024</v>
      </c>
      <c r="L52" s="122">
        <v>2025</v>
      </c>
      <c r="M52" s="122">
        <v>2026</v>
      </c>
      <c r="N52" s="17"/>
      <c r="O52" s="180" t="s">
        <v>63</v>
      </c>
      <c r="P52" s="123">
        <v>2016</v>
      </c>
      <c r="Q52" s="122">
        <v>2017</v>
      </c>
      <c r="R52" s="139">
        <v>2018</v>
      </c>
      <c r="S52" s="139">
        <v>2019</v>
      </c>
      <c r="T52" s="139">
        <v>2020</v>
      </c>
      <c r="U52" s="139">
        <v>2021</v>
      </c>
      <c r="V52" s="139">
        <v>2022</v>
      </c>
      <c r="W52" s="139">
        <v>2023</v>
      </c>
      <c r="X52" s="139">
        <v>2024</v>
      </c>
      <c r="Y52" s="139">
        <v>2025</v>
      </c>
      <c r="Z52" s="139">
        <v>2026</v>
      </c>
      <c r="AA52" s="522" t="str">
        <f>$AA$26</f>
        <v>2021-2026</v>
      </c>
      <c r="AD52" s="269"/>
    </row>
    <row r="53" spans="2:30">
      <c r="B53" s="218" t="s">
        <v>172</v>
      </c>
      <c r="C53" s="137">
        <f>C99</f>
        <v>90366138.471432179</v>
      </c>
      <c r="D53" s="137">
        <f t="shared" ref="D53:E53" si="6">D99</f>
        <v>67604501.738780394</v>
      </c>
      <c r="E53" s="137">
        <f t="shared" si="6"/>
        <v>90864188.895657837</v>
      </c>
      <c r="F53" s="137"/>
      <c r="G53" s="137"/>
      <c r="H53" s="137"/>
      <c r="I53" s="137"/>
      <c r="J53" s="137"/>
      <c r="K53" s="137"/>
      <c r="L53" s="137"/>
      <c r="M53" s="137"/>
      <c r="N53" s="456" t="e">
        <f>(M53/H53)^(0.2)-1</f>
        <v>#DIV/0!</v>
      </c>
      <c r="O53" s="218" t="str">
        <f>B53</f>
        <v>China</v>
      </c>
      <c r="P53" s="124">
        <f>P99</f>
        <v>1881.7922061466311</v>
      </c>
      <c r="Q53" s="124">
        <f t="shared" ref="Q53:R53" si="7">Q99</f>
        <v>1517.1834954818726</v>
      </c>
      <c r="R53" s="124">
        <f t="shared" si="7"/>
        <v>1569.8045015796311</v>
      </c>
      <c r="S53" s="124"/>
      <c r="T53" s="124"/>
      <c r="U53" s="124"/>
      <c r="V53" s="124"/>
      <c r="W53" s="124"/>
      <c r="X53" s="124"/>
      <c r="Y53" s="124"/>
      <c r="Z53" s="124"/>
      <c r="AA53" s="152" t="e">
        <f>(Z53/U53)^(1/5)-1</f>
        <v>#DIV/0!</v>
      </c>
      <c r="AD53" s="269"/>
    </row>
    <row r="54" spans="2:30">
      <c r="B54" s="329" t="s">
        <v>195</v>
      </c>
      <c r="C54" s="220">
        <f>C55-C53</f>
        <v>79910766.343535155</v>
      </c>
      <c r="D54" s="220">
        <f t="shared" ref="D54:E54" si="8">D55-D53</f>
        <v>75356713.858189628</v>
      </c>
      <c r="E54" s="220">
        <f t="shared" si="8"/>
        <v>79772326.137406766</v>
      </c>
      <c r="F54" s="220"/>
      <c r="G54" s="220"/>
      <c r="H54" s="220"/>
      <c r="I54" s="220"/>
      <c r="J54" s="220"/>
      <c r="K54" s="220"/>
      <c r="L54" s="220"/>
      <c r="M54" s="220"/>
      <c r="N54" s="456" t="e">
        <f>(M54/H54)^(0.2)-1</f>
        <v>#DIV/0!</v>
      </c>
      <c r="O54" s="219" t="str">
        <f>B54</f>
        <v>Rest of World</v>
      </c>
      <c r="P54" s="69">
        <f t="shared" ref="P54:R54" si="9">P55-P53</f>
        <v>4979.5026623657577</v>
      </c>
      <c r="Q54" s="69">
        <f t="shared" si="9"/>
        <v>5441.3285606283807</v>
      </c>
      <c r="R54" s="69">
        <f t="shared" si="9"/>
        <v>5606.1983339746403</v>
      </c>
      <c r="S54" s="69"/>
      <c r="T54" s="69"/>
      <c r="U54" s="69"/>
      <c r="V54" s="69"/>
      <c r="W54" s="69"/>
      <c r="X54" s="69"/>
      <c r="Y54" s="69"/>
      <c r="Z54" s="69"/>
      <c r="AA54" s="154" t="e">
        <f>(Z54/U54)^(1/5)-1</f>
        <v>#DIV/0!</v>
      </c>
      <c r="AD54" s="269"/>
    </row>
    <row r="55" spans="2:30">
      <c r="B55" s="182" t="s">
        <v>197</v>
      </c>
      <c r="C55" s="330">
        <v>170276904.81496733</v>
      </c>
      <c r="D55" s="330">
        <v>142961215.59697002</v>
      </c>
      <c r="E55" s="330">
        <v>170636515.0330646</v>
      </c>
      <c r="F55" s="330"/>
      <c r="G55" s="330"/>
      <c r="H55" s="330"/>
      <c r="I55" s="330"/>
      <c r="J55" s="330"/>
      <c r="K55" s="145"/>
      <c r="L55" s="145"/>
      <c r="M55" s="145"/>
      <c r="N55" s="456" t="e">
        <f>(M55/H55)^(0.2)-1</f>
        <v>#DIV/0!</v>
      </c>
      <c r="O55" s="190" t="s">
        <v>72</v>
      </c>
      <c r="P55" s="125">
        <v>6861.2948685123883</v>
      </c>
      <c r="Q55" s="125">
        <v>6958.5120561102531</v>
      </c>
      <c r="R55" s="125">
        <v>7176.0028355542718</v>
      </c>
      <c r="S55" s="125"/>
      <c r="T55" s="125"/>
      <c r="U55" s="125"/>
      <c r="V55" s="125"/>
      <c r="W55" s="125"/>
      <c r="X55" s="125"/>
      <c r="Y55" s="125"/>
      <c r="Z55" s="125"/>
      <c r="AA55" s="154" t="e">
        <f>(Z55/U55)^(1/5)-1</f>
        <v>#DIV/0!</v>
      </c>
      <c r="AD55" s="269"/>
    </row>
    <row r="56" spans="2:30" ht="14.55" customHeight="1">
      <c r="B56" s="369" t="s">
        <v>231</v>
      </c>
      <c r="C56" s="370">
        <f t="shared" ref="C56:E56" si="10">IF(C53=0,"",C53/C55)</f>
        <v>0.53070108697141993</v>
      </c>
      <c r="D56" s="370">
        <f t="shared" si="10"/>
        <v>0.47288700964440616</v>
      </c>
      <c r="E56" s="370">
        <f t="shared" si="10"/>
        <v>0.53250143369401848</v>
      </c>
      <c r="F56" s="370"/>
      <c r="G56" s="370"/>
      <c r="H56" s="370"/>
      <c r="I56" s="370"/>
      <c r="J56" s="370"/>
      <c r="K56" s="370"/>
      <c r="L56" s="370"/>
      <c r="M56" s="370"/>
      <c r="N56" s="20"/>
      <c r="O56" s="369" t="s">
        <v>231</v>
      </c>
      <c r="P56" s="370">
        <f t="shared" ref="P56:R56" si="11">IF(P53=0,"",P53/P55)</f>
        <v>0.27426196398911307</v>
      </c>
      <c r="Q56" s="370">
        <f t="shared" si="11"/>
        <v>0.21803274654811258</v>
      </c>
      <c r="R56" s="370">
        <f t="shared" si="11"/>
        <v>0.21875750853969386</v>
      </c>
      <c r="S56" s="370"/>
      <c r="T56" s="370"/>
      <c r="U56" s="370"/>
      <c r="V56" s="370"/>
      <c r="W56" s="370"/>
      <c r="X56" s="370"/>
      <c r="Y56" s="370"/>
      <c r="Z56" s="370"/>
      <c r="AD56" s="269"/>
    </row>
    <row r="57" spans="2:30">
      <c r="B57" s="368"/>
      <c r="C57" s="20"/>
      <c r="D57" s="20"/>
      <c r="E57" s="20"/>
      <c r="F57" s="20"/>
      <c r="G57" s="20"/>
      <c r="H57" s="20"/>
      <c r="I57" s="20"/>
      <c r="J57" s="20"/>
      <c r="K57" s="20"/>
      <c r="L57" s="20"/>
      <c r="M57" s="20"/>
      <c r="N57" s="20"/>
      <c r="O57" s="368"/>
      <c r="P57" s="20"/>
      <c r="Q57" s="20"/>
      <c r="R57" s="20"/>
      <c r="S57" s="20"/>
      <c r="T57" s="20"/>
      <c r="U57" s="20"/>
      <c r="V57" s="20"/>
      <c r="W57" s="20"/>
      <c r="X57" s="20"/>
      <c r="Y57" s="20"/>
      <c r="Z57" s="20"/>
      <c r="AD57" s="269"/>
    </row>
    <row r="58" spans="2:30">
      <c r="B58" s="368"/>
      <c r="C58" s="20"/>
      <c r="D58" s="20"/>
      <c r="E58" s="20"/>
      <c r="F58" s="20"/>
      <c r="G58" s="20"/>
      <c r="H58" s="20"/>
      <c r="I58" s="20"/>
      <c r="J58" s="20"/>
      <c r="K58" s="20"/>
      <c r="L58" s="20"/>
      <c r="M58" s="20"/>
      <c r="N58" s="20"/>
      <c r="O58" s="368"/>
      <c r="P58" s="20"/>
      <c r="Q58" s="20"/>
      <c r="R58" s="20"/>
      <c r="S58" s="20"/>
      <c r="T58" s="20"/>
      <c r="U58" s="20"/>
      <c r="V58" s="20"/>
      <c r="W58" s="20"/>
      <c r="X58" s="20"/>
      <c r="Y58" s="20"/>
      <c r="Z58" s="20"/>
      <c r="AD58" s="269"/>
    </row>
    <row r="59" spans="2:30">
      <c r="B59" s="368"/>
      <c r="C59" s="20"/>
      <c r="D59" s="20"/>
      <c r="E59" s="20"/>
      <c r="F59" s="20"/>
      <c r="G59" s="20"/>
      <c r="H59" s="20"/>
      <c r="I59" s="20"/>
      <c r="J59" s="20"/>
      <c r="K59" s="20"/>
      <c r="L59" s="20"/>
      <c r="M59" s="20"/>
      <c r="N59" s="20"/>
      <c r="O59" s="368"/>
      <c r="P59" s="20"/>
      <c r="Q59" s="20"/>
      <c r="R59" s="20"/>
      <c r="S59" s="20"/>
      <c r="T59" s="20"/>
      <c r="U59" s="20"/>
      <c r="V59" s="20"/>
      <c r="W59" s="20"/>
      <c r="X59" s="20"/>
      <c r="Y59" s="20"/>
      <c r="Z59" s="20"/>
      <c r="AD59" s="269"/>
    </row>
    <row r="60" spans="2:30">
      <c r="B60" s="368"/>
      <c r="C60" s="20"/>
      <c r="D60" s="20"/>
      <c r="E60" s="20"/>
      <c r="F60" s="20"/>
      <c r="G60" s="20"/>
      <c r="H60" s="20"/>
      <c r="I60" s="20"/>
      <c r="J60" s="20"/>
      <c r="K60" s="20"/>
      <c r="L60" s="20"/>
      <c r="M60" s="20"/>
      <c r="N60" s="20"/>
      <c r="O60" s="368"/>
      <c r="P60" s="20"/>
      <c r="Q60" s="20"/>
      <c r="R60" s="20"/>
      <c r="S60" s="20"/>
      <c r="T60" s="20"/>
      <c r="U60" s="20"/>
      <c r="V60" s="20"/>
      <c r="W60" s="20"/>
      <c r="X60" s="20"/>
      <c r="Y60" s="20"/>
      <c r="Z60" s="20"/>
      <c r="AD60" s="269"/>
    </row>
    <row r="61" spans="2:30">
      <c r="B61" s="368"/>
      <c r="C61" s="20"/>
      <c r="D61" s="20"/>
      <c r="E61" s="20"/>
      <c r="F61" s="20"/>
      <c r="G61" s="20"/>
      <c r="H61" s="20"/>
      <c r="I61" s="20"/>
      <c r="J61" s="20"/>
      <c r="K61" s="20"/>
      <c r="L61" s="20"/>
      <c r="M61" s="20"/>
      <c r="N61" s="20"/>
      <c r="O61" s="368"/>
      <c r="P61" s="20"/>
      <c r="Q61" s="20"/>
      <c r="R61" s="20"/>
      <c r="S61" s="20"/>
      <c r="T61" s="20"/>
      <c r="U61" s="20"/>
      <c r="V61" s="20"/>
      <c r="W61" s="20"/>
      <c r="X61" s="20"/>
      <c r="Y61" s="20"/>
      <c r="Z61" s="20"/>
      <c r="AD61" s="269"/>
    </row>
    <row r="62" spans="2:30">
      <c r="B62" s="368"/>
      <c r="C62" s="20"/>
      <c r="D62" s="20"/>
      <c r="E62" s="20"/>
      <c r="F62" s="20"/>
      <c r="G62" s="20"/>
      <c r="H62" s="20"/>
      <c r="I62" s="20"/>
      <c r="J62" s="20"/>
      <c r="K62" s="20"/>
      <c r="L62" s="20"/>
      <c r="M62" s="20"/>
      <c r="N62" s="20"/>
      <c r="O62" s="368"/>
      <c r="P62" s="20"/>
      <c r="Q62" s="20"/>
      <c r="R62" s="20"/>
      <c r="S62" s="20"/>
      <c r="T62" s="20"/>
      <c r="U62" s="20"/>
      <c r="V62" s="20"/>
      <c r="W62" s="20"/>
      <c r="X62" s="20"/>
      <c r="Y62" s="20"/>
      <c r="Z62" s="20"/>
      <c r="AD62" s="269"/>
    </row>
    <row r="63" spans="2:30">
      <c r="B63" s="368"/>
      <c r="C63" s="20"/>
      <c r="D63" s="20"/>
      <c r="E63" s="20"/>
      <c r="F63" s="20"/>
      <c r="G63" s="20"/>
      <c r="H63" s="20"/>
      <c r="I63" s="20"/>
      <c r="J63" s="20"/>
      <c r="K63" s="20"/>
      <c r="L63" s="20"/>
      <c r="M63" s="20"/>
      <c r="N63" s="20"/>
      <c r="O63" s="368"/>
      <c r="P63" s="20"/>
      <c r="Q63" s="20"/>
      <c r="R63" s="20"/>
      <c r="S63" s="20"/>
      <c r="T63" s="20"/>
      <c r="U63" s="20"/>
      <c r="V63" s="20"/>
      <c r="W63" s="20"/>
      <c r="X63" s="20"/>
      <c r="Y63" s="20"/>
      <c r="Z63" s="20"/>
      <c r="AD63" s="269"/>
    </row>
    <row r="64" spans="2:30">
      <c r="B64" s="368"/>
      <c r="C64" s="20"/>
      <c r="D64" s="20"/>
      <c r="E64" s="20"/>
      <c r="F64" s="20"/>
      <c r="G64" s="20"/>
      <c r="H64" s="20"/>
      <c r="I64" s="20"/>
      <c r="J64" s="20"/>
      <c r="K64" s="20"/>
      <c r="L64" s="20"/>
      <c r="M64" s="20"/>
      <c r="N64" s="20"/>
      <c r="O64" s="368"/>
      <c r="P64" s="20"/>
      <c r="Q64" s="20"/>
      <c r="R64" s="20"/>
      <c r="S64" s="20"/>
      <c r="T64" s="20"/>
      <c r="U64" s="20"/>
      <c r="V64" s="20"/>
      <c r="W64" s="20"/>
      <c r="X64" s="20"/>
      <c r="Y64" s="20"/>
      <c r="Z64" s="20"/>
      <c r="AD64" s="269"/>
    </row>
    <row r="65" spans="2:30">
      <c r="B65" s="368"/>
      <c r="C65" s="20"/>
      <c r="D65" s="20"/>
      <c r="E65" s="20"/>
      <c r="F65" s="20"/>
      <c r="G65" s="20"/>
      <c r="H65" s="20"/>
      <c r="I65" s="20"/>
      <c r="J65" s="20"/>
      <c r="K65" s="20"/>
      <c r="L65" s="20"/>
      <c r="M65" s="20"/>
      <c r="N65" s="20"/>
      <c r="O65" s="368"/>
      <c r="P65" s="20"/>
      <c r="Q65" s="20"/>
      <c r="R65" s="20"/>
      <c r="S65" s="20"/>
      <c r="T65" s="20"/>
      <c r="U65" s="20"/>
      <c r="V65" s="20"/>
      <c r="W65" s="20"/>
      <c r="X65" s="20"/>
      <c r="Y65" s="20"/>
      <c r="Z65" s="20"/>
      <c r="AD65" s="269"/>
    </row>
    <row r="66" spans="2:30">
      <c r="B66" s="368"/>
      <c r="C66" s="20"/>
      <c r="D66" s="20"/>
      <c r="E66" s="20"/>
      <c r="F66" s="20"/>
      <c r="G66" s="20"/>
      <c r="H66" s="20"/>
      <c r="I66" s="20"/>
      <c r="J66" s="20"/>
      <c r="K66" s="20"/>
      <c r="L66" s="20"/>
      <c r="M66" s="20"/>
      <c r="N66" s="20"/>
      <c r="O66" s="368"/>
      <c r="P66" s="20"/>
      <c r="Q66" s="20"/>
      <c r="R66" s="20"/>
      <c r="S66" s="20"/>
      <c r="T66" s="20"/>
      <c r="U66" s="20"/>
      <c r="V66" s="20"/>
      <c r="W66" s="20"/>
      <c r="X66" s="20"/>
      <c r="Y66" s="20"/>
      <c r="Z66" s="20"/>
      <c r="AD66" s="269"/>
    </row>
    <row r="67" spans="2:30">
      <c r="B67" s="368"/>
      <c r="C67" s="20"/>
      <c r="D67" s="20"/>
      <c r="E67" s="20"/>
      <c r="F67" s="20"/>
      <c r="G67" s="20"/>
      <c r="H67" s="20"/>
      <c r="I67" s="20"/>
      <c r="J67" s="20"/>
      <c r="K67" s="20"/>
      <c r="L67" s="20"/>
      <c r="M67" s="20"/>
      <c r="N67" s="20"/>
      <c r="O67" s="368"/>
      <c r="P67" s="20"/>
      <c r="Q67" s="20"/>
      <c r="R67" s="20"/>
      <c r="S67" s="20"/>
      <c r="T67" s="20"/>
      <c r="U67" s="20"/>
      <c r="V67" s="20"/>
      <c r="W67" s="20"/>
      <c r="X67" s="20"/>
      <c r="Y67" s="20"/>
      <c r="Z67" s="20"/>
      <c r="AD67" s="269"/>
    </row>
    <row r="68" spans="2:30">
      <c r="B68" s="368"/>
      <c r="C68" s="20"/>
      <c r="D68" s="20"/>
      <c r="E68" s="20"/>
      <c r="F68" s="20"/>
      <c r="G68" s="20"/>
      <c r="H68" s="20"/>
      <c r="I68" s="20"/>
      <c r="J68" s="20"/>
      <c r="K68" s="20"/>
      <c r="L68" s="20"/>
      <c r="M68" s="20"/>
      <c r="N68" s="20"/>
      <c r="O68" s="368"/>
      <c r="P68" s="20"/>
      <c r="Q68" s="20"/>
      <c r="R68" s="20"/>
      <c r="S68" s="20"/>
      <c r="T68" s="20"/>
      <c r="U68" s="20"/>
      <c r="V68" s="20"/>
      <c r="W68" s="20"/>
      <c r="X68" s="20"/>
      <c r="Y68" s="20"/>
      <c r="Z68" s="20"/>
      <c r="AD68" s="269"/>
    </row>
    <row r="69" spans="2:30">
      <c r="B69" s="368"/>
      <c r="C69" s="20"/>
      <c r="D69" s="20"/>
      <c r="E69" s="20"/>
      <c r="F69" s="20"/>
      <c r="G69" s="20"/>
      <c r="H69" s="20"/>
      <c r="I69" s="20"/>
      <c r="J69" s="20"/>
      <c r="K69" s="20"/>
      <c r="L69" s="20"/>
      <c r="M69" s="20"/>
      <c r="N69" s="20"/>
      <c r="O69" s="368"/>
      <c r="P69" s="20"/>
      <c r="Q69" s="20"/>
      <c r="R69" s="20"/>
      <c r="S69" s="20"/>
      <c r="T69" s="20"/>
      <c r="U69" s="20"/>
      <c r="V69" s="20"/>
      <c r="W69" s="20"/>
      <c r="X69" s="20"/>
      <c r="Y69" s="20"/>
      <c r="Z69" s="20"/>
      <c r="AD69" s="269"/>
    </row>
    <row r="70" spans="2:30">
      <c r="B70" s="368"/>
      <c r="C70" s="20"/>
      <c r="D70" s="20"/>
      <c r="E70" s="20"/>
      <c r="F70" s="20"/>
      <c r="G70" s="20"/>
      <c r="H70" s="20"/>
      <c r="I70" s="20"/>
      <c r="J70" s="20"/>
      <c r="K70" s="20"/>
      <c r="L70" s="20"/>
      <c r="M70" s="20"/>
      <c r="N70" s="20"/>
      <c r="O70" s="368"/>
      <c r="P70" s="20"/>
      <c r="Q70" s="20"/>
      <c r="R70" s="20"/>
      <c r="S70" s="20"/>
      <c r="T70" s="20"/>
      <c r="U70" s="20"/>
      <c r="V70" s="20"/>
      <c r="W70" s="20"/>
      <c r="X70" s="20"/>
      <c r="Y70" s="20"/>
      <c r="Z70" s="20"/>
      <c r="AD70" s="269"/>
    </row>
    <row r="71" spans="2:30">
      <c r="B71" s="368"/>
      <c r="C71" s="20"/>
      <c r="D71" s="20"/>
      <c r="E71" s="20"/>
      <c r="F71" s="20"/>
      <c r="G71" s="20"/>
      <c r="H71" s="20"/>
      <c r="I71" s="20"/>
      <c r="J71" s="20"/>
      <c r="K71" s="20"/>
      <c r="L71" s="20"/>
      <c r="M71" s="20"/>
      <c r="N71" s="20"/>
      <c r="O71" s="368"/>
      <c r="P71" s="20"/>
      <c r="Q71" s="20"/>
      <c r="R71" s="20"/>
      <c r="S71" s="20"/>
      <c r="T71" s="20"/>
      <c r="U71" s="20"/>
      <c r="V71" s="20"/>
      <c r="W71" s="20"/>
      <c r="X71" s="20"/>
      <c r="Y71" s="20"/>
      <c r="Z71" s="20"/>
      <c r="AD71" s="269"/>
    </row>
    <row r="72" spans="2:30">
      <c r="B72" s="368"/>
      <c r="C72" s="20"/>
      <c r="D72" s="20"/>
      <c r="E72" s="20"/>
      <c r="F72" s="20"/>
      <c r="G72" s="20"/>
      <c r="H72" s="20"/>
      <c r="I72" s="20"/>
      <c r="J72" s="20"/>
      <c r="K72" s="20"/>
      <c r="L72" s="20"/>
      <c r="M72" s="20"/>
      <c r="N72" s="20"/>
      <c r="O72" s="368"/>
      <c r="P72" s="20"/>
      <c r="Q72" s="20"/>
      <c r="R72" s="20"/>
      <c r="S72" s="20"/>
      <c r="T72" s="20"/>
      <c r="U72" s="20"/>
      <c r="V72" s="20"/>
      <c r="W72" s="20"/>
      <c r="X72" s="20"/>
      <c r="Y72" s="20"/>
      <c r="Z72" s="20"/>
      <c r="AD72" s="269"/>
    </row>
    <row r="73" spans="2:30">
      <c r="B73" s="368"/>
      <c r="C73" s="20"/>
      <c r="D73" s="20"/>
      <c r="E73" s="20"/>
      <c r="F73" s="20"/>
      <c r="G73" s="20"/>
      <c r="H73" s="20"/>
      <c r="I73" s="20"/>
      <c r="J73" s="20"/>
      <c r="K73" s="20"/>
      <c r="L73" s="20"/>
      <c r="M73" s="20"/>
      <c r="N73" s="20"/>
      <c r="O73" s="368"/>
      <c r="P73" s="20"/>
      <c r="Q73" s="20"/>
      <c r="R73" s="20"/>
      <c r="S73" s="20"/>
      <c r="T73" s="20"/>
      <c r="U73" s="20"/>
      <c r="V73" s="20"/>
      <c r="W73" s="20"/>
      <c r="X73" s="20"/>
      <c r="Y73" s="20"/>
      <c r="Z73" s="20"/>
      <c r="AD73" s="269"/>
    </row>
    <row r="74" spans="2:30">
      <c r="B74" s="368"/>
      <c r="C74" s="20"/>
      <c r="D74" s="20"/>
      <c r="E74" s="20"/>
      <c r="F74" s="20"/>
      <c r="G74" s="20"/>
      <c r="H74" s="20"/>
      <c r="I74" s="20"/>
      <c r="J74" s="20"/>
      <c r="K74" s="20"/>
      <c r="L74" s="20"/>
      <c r="M74" s="20"/>
      <c r="N74" s="20"/>
      <c r="O74" s="368"/>
      <c r="P74" s="20"/>
      <c r="Q74" s="20"/>
      <c r="R74" s="20"/>
      <c r="S74" s="20"/>
      <c r="T74" s="20"/>
      <c r="U74" s="20"/>
      <c r="V74" s="20"/>
      <c r="W74" s="20"/>
      <c r="X74" s="20"/>
      <c r="Y74" s="20"/>
      <c r="Z74" s="20"/>
      <c r="AD74" s="269"/>
    </row>
    <row r="75" spans="2:30">
      <c r="B75" s="368"/>
      <c r="C75" s="20"/>
      <c r="D75" s="20"/>
      <c r="E75" s="20"/>
      <c r="F75" s="20"/>
      <c r="G75" s="20"/>
      <c r="H75" s="20"/>
      <c r="I75" s="20"/>
      <c r="J75" s="20"/>
      <c r="K75" s="20"/>
      <c r="L75" s="20"/>
      <c r="M75" s="20"/>
      <c r="N75" s="20"/>
      <c r="O75" s="368"/>
      <c r="P75" s="20"/>
      <c r="Q75" s="20"/>
      <c r="R75" s="20"/>
      <c r="S75" s="20"/>
      <c r="T75" s="20"/>
      <c r="U75" s="20"/>
      <c r="V75" s="20"/>
      <c r="W75" s="20"/>
      <c r="X75" s="20"/>
      <c r="Y75" s="20"/>
      <c r="Z75" s="20"/>
      <c r="AD75" s="269"/>
    </row>
    <row r="76" spans="2:30">
      <c r="B76" s="368"/>
      <c r="C76" s="20"/>
      <c r="D76" s="20"/>
      <c r="E76" s="20"/>
      <c r="F76" s="20"/>
      <c r="G76" s="20"/>
      <c r="H76" s="20"/>
      <c r="I76" s="20"/>
      <c r="J76" s="20"/>
      <c r="K76" s="20"/>
      <c r="L76" s="20"/>
      <c r="M76" s="20"/>
      <c r="N76" s="20"/>
      <c r="O76" s="368"/>
      <c r="P76" s="20"/>
      <c r="Q76" s="20"/>
      <c r="R76" s="20"/>
      <c r="S76" s="20"/>
      <c r="T76" s="20"/>
      <c r="U76" s="20"/>
      <c r="V76" s="20"/>
      <c r="W76" s="20"/>
      <c r="X76" s="20"/>
      <c r="Y76" s="20"/>
      <c r="Z76" s="20"/>
      <c r="AD76" s="269"/>
    </row>
    <row r="77" spans="2:30">
      <c r="B77" s="368"/>
      <c r="C77" s="20"/>
      <c r="D77" s="20"/>
      <c r="E77" s="20"/>
      <c r="F77" s="20"/>
      <c r="G77" s="20"/>
      <c r="H77" s="20"/>
      <c r="I77" s="20"/>
      <c r="J77" s="20"/>
      <c r="K77" s="20"/>
      <c r="L77" s="20"/>
      <c r="M77" s="20"/>
      <c r="N77" s="20"/>
      <c r="O77" s="395"/>
      <c r="P77" s="396"/>
      <c r="Q77" s="396"/>
      <c r="R77" s="396"/>
      <c r="S77" s="396"/>
      <c r="T77" s="396"/>
      <c r="U77" s="396"/>
      <c r="V77" s="396"/>
      <c r="W77" s="20"/>
      <c r="X77" s="20"/>
      <c r="Y77" s="20"/>
      <c r="Z77" s="20"/>
      <c r="AD77" s="269"/>
    </row>
    <row r="78" spans="2:30">
      <c r="T78" s="151"/>
      <c r="U78" s="151"/>
      <c r="V78" s="151"/>
      <c r="W78" s="151"/>
      <c r="X78" s="151"/>
      <c r="Y78" s="151"/>
      <c r="Z78" s="151"/>
      <c r="AB78" s="9"/>
      <c r="AD78" s="269"/>
    </row>
    <row r="79" spans="2:30">
      <c r="T79" s="151"/>
      <c r="U79" s="151"/>
      <c r="V79" s="151"/>
      <c r="W79" s="151"/>
      <c r="X79" s="151"/>
      <c r="Y79" s="151"/>
      <c r="Z79" s="151"/>
      <c r="AB79" s="9"/>
      <c r="AD79" s="269"/>
    </row>
    <row r="80" spans="2:30">
      <c r="T80" s="151"/>
      <c r="U80" s="151"/>
      <c r="V80" s="151"/>
      <c r="W80" s="151"/>
      <c r="X80" s="151"/>
      <c r="Y80" s="151"/>
      <c r="Z80" s="151"/>
      <c r="AB80" s="9"/>
      <c r="AD80" s="269"/>
    </row>
    <row r="81" spans="20:30">
      <c r="T81" s="151"/>
      <c r="U81" s="151"/>
      <c r="V81" s="151"/>
      <c r="W81" s="151"/>
      <c r="X81" s="151"/>
      <c r="Y81" s="151"/>
      <c r="Z81" s="151"/>
      <c r="AB81" s="9"/>
      <c r="AD81" s="269"/>
    </row>
    <row r="82" spans="20:30">
      <c r="T82" s="151"/>
      <c r="U82" s="151"/>
      <c r="V82" s="151"/>
      <c r="W82" s="151"/>
      <c r="X82" s="151"/>
      <c r="Y82" s="151"/>
      <c r="Z82" s="151"/>
      <c r="AB82" s="9"/>
      <c r="AD82" s="269"/>
    </row>
    <row r="83" spans="20:30">
      <c r="T83" s="151"/>
      <c r="U83" s="151"/>
      <c r="V83" s="151"/>
      <c r="W83" s="151"/>
      <c r="X83" s="151"/>
      <c r="Y83" s="151"/>
      <c r="Z83" s="151"/>
      <c r="AB83" s="9"/>
      <c r="AD83" s="269"/>
    </row>
    <row r="84" spans="20:30">
      <c r="T84" s="151"/>
      <c r="U84" s="151"/>
      <c r="V84" s="151"/>
      <c r="W84" s="151"/>
      <c r="X84" s="151"/>
      <c r="Y84" s="151"/>
      <c r="Z84" s="151"/>
      <c r="AB84" s="9"/>
      <c r="AD84" s="269"/>
    </row>
    <row r="85" spans="20:30">
      <c r="T85" s="151"/>
      <c r="U85" s="151"/>
      <c r="V85" s="151"/>
      <c r="W85" s="151"/>
      <c r="X85" s="151"/>
      <c r="Y85" s="151"/>
      <c r="Z85" s="151"/>
      <c r="AB85" s="9"/>
      <c r="AD85" s="269"/>
    </row>
    <row r="86" spans="20:30">
      <c r="T86" s="151"/>
      <c r="U86" s="151"/>
      <c r="V86" s="151"/>
      <c r="W86" s="151"/>
      <c r="X86" s="151"/>
      <c r="Y86" s="151"/>
      <c r="Z86" s="151"/>
      <c r="AB86" s="9"/>
      <c r="AD86" s="269"/>
    </row>
    <row r="87" spans="20:30">
      <c r="T87" s="151"/>
      <c r="U87" s="151"/>
      <c r="V87" s="151"/>
      <c r="W87" s="151"/>
      <c r="X87" s="151"/>
      <c r="Y87" s="151"/>
      <c r="Z87" s="151"/>
      <c r="AB87" s="9"/>
      <c r="AD87" s="269"/>
    </row>
    <row r="88" spans="20:30">
      <c r="T88" s="151"/>
      <c r="U88" s="151"/>
      <c r="V88" s="151"/>
      <c r="W88" s="151"/>
      <c r="X88" s="151"/>
      <c r="Y88" s="151"/>
      <c r="Z88" s="151"/>
      <c r="AB88" s="9"/>
      <c r="AD88" s="269"/>
    </row>
    <row r="89" spans="20:30">
      <c r="T89" s="151"/>
      <c r="U89" s="151"/>
      <c r="V89" s="151"/>
      <c r="W89" s="151"/>
      <c r="X89" s="151"/>
      <c r="Y89" s="151"/>
      <c r="Z89" s="151"/>
      <c r="AB89" s="9"/>
      <c r="AD89" s="269"/>
    </row>
    <row r="90" spans="20:30">
      <c r="T90" s="151"/>
      <c r="U90" s="151"/>
      <c r="V90" s="151"/>
      <c r="W90" s="151"/>
      <c r="X90" s="151"/>
      <c r="Y90" s="151"/>
      <c r="Z90" s="151"/>
      <c r="AB90" s="9"/>
      <c r="AD90" s="269"/>
    </row>
    <row r="91" spans="20:30">
      <c r="T91" s="151"/>
      <c r="U91" s="151"/>
      <c r="V91" s="151"/>
      <c r="W91" s="151"/>
      <c r="X91" s="151"/>
      <c r="Y91" s="151"/>
      <c r="Z91" s="151"/>
      <c r="AB91" s="9"/>
      <c r="AD91" s="269"/>
    </row>
    <row r="92" spans="20:30">
      <c r="T92" s="151"/>
      <c r="U92" s="151"/>
      <c r="V92" s="151"/>
      <c r="W92" s="151"/>
      <c r="X92" s="151"/>
      <c r="Y92" s="151"/>
      <c r="Z92" s="151"/>
      <c r="AB92" s="9"/>
      <c r="AD92" s="269"/>
    </row>
    <row r="93" spans="20:30">
      <c r="T93" s="151"/>
      <c r="U93" s="151"/>
      <c r="V93" s="151"/>
      <c r="W93" s="151"/>
      <c r="X93" s="151"/>
      <c r="Y93" s="151"/>
      <c r="Z93" s="151"/>
      <c r="AB93" s="9"/>
      <c r="AD93" s="269"/>
    </row>
    <row r="94" spans="20:30">
      <c r="AD94" s="269"/>
    </row>
    <row r="95" spans="20:30">
      <c r="AD95" s="269"/>
    </row>
    <row r="96" spans="20:30">
      <c r="AD96" s="269"/>
    </row>
    <row r="97" spans="2:69" ht="15.6">
      <c r="B97" s="83" t="s">
        <v>192</v>
      </c>
      <c r="C97" s="60"/>
      <c r="D97" s="60"/>
      <c r="E97" s="60"/>
      <c r="F97" s="60"/>
      <c r="G97" s="60"/>
      <c r="H97" s="60"/>
      <c r="I97" s="60"/>
      <c r="J97" s="64"/>
      <c r="K97" s="64"/>
      <c r="L97" s="64"/>
      <c r="M97" s="64"/>
      <c r="O97" s="84" t="s">
        <v>191</v>
      </c>
      <c r="P97" s="17"/>
      <c r="Q97" s="17"/>
      <c r="R97" s="17"/>
      <c r="S97" s="17"/>
      <c r="T97" s="151"/>
      <c r="U97" s="151"/>
      <c r="V97" s="151"/>
      <c r="W97" s="151"/>
      <c r="X97" s="151"/>
      <c r="Y97" s="151"/>
      <c r="Z97" s="151"/>
      <c r="AA97" s="140" t="s">
        <v>2</v>
      </c>
      <c r="AD97" s="269"/>
      <c r="AF97" s="782"/>
      <c r="AG97" s="782"/>
      <c r="AH97" s="782"/>
    </row>
    <row r="98" spans="2:69">
      <c r="B98" s="180" t="s">
        <v>63</v>
      </c>
      <c r="C98" s="122">
        <v>2016</v>
      </c>
      <c r="D98" s="139">
        <v>2017</v>
      </c>
      <c r="E98" s="139">
        <v>2018</v>
      </c>
      <c r="F98" s="122">
        <v>2019</v>
      </c>
      <c r="G98" s="122">
        <v>2020</v>
      </c>
      <c r="H98" s="122">
        <v>2021</v>
      </c>
      <c r="I98" s="122">
        <v>2022</v>
      </c>
      <c r="J98" s="122">
        <v>2023</v>
      </c>
      <c r="K98" s="122">
        <v>2024</v>
      </c>
      <c r="L98" s="122">
        <v>2025</v>
      </c>
      <c r="M98" s="122">
        <v>2026</v>
      </c>
      <c r="O98" s="180" t="s">
        <v>63</v>
      </c>
      <c r="P98" s="123">
        <v>2016</v>
      </c>
      <c r="Q98" s="122">
        <v>2017</v>
      </c>
      <c r="R98" s="139">
        <v>2018</v>
      </c>
      <c r="S98" s="139">
        <v>2019</v>
      </c>
      <c r="T98" s="139">
        <v>2020</v>
      </c>
      <c r="U98" s="139">
        <v>2021</v>
      </c>
      <c r="V98" s="139">
        <v>2022</v>
      </c>
      <c r="W98" s="139">
        <v>2023</v>
      </c>
      <c r="X98" s="139">
        <v>2024</v>
      </c>
      <c r="Y98" s="139">
        <v>2025</v>
      </c>
      <c r="Z98" s="139">
        <v>2026</v>
      </c>
      <c r="AA98" s="522" t="str">
        <f>$AA$26</f>
        <v>2021-2026</v>
      </c>
      <c r="AD98" s="269"/>
    </row>
    <row r="99" spans="2:69">
      <c r="B99" s="218" t="s">
        <v>193</v>
      </c>
      <c r="C99" s="137">
        <f t="shared" ref="C99:E99" si="12">C139</f>
        <v>90366138.471432179</v>
      </c>
      <c r="D99" s="137">
        <f t="shared" si="12"/>
        <v>67604501.738780394</v>
      </c>
      <c r="E99" s="137">
        <f t="shared" si="12"/>
        <v>90864188.895657837</v>
      </c>
      <c r="F99" s="137"/>
      <c r="G99" s="137"/>
      <c r="H99" s="137"/>
      <c r="I99" s="137"/>
      <c r="J99" s="137"/>
      <c r="K99" s="137"/>
      <c r="L99" s="137"/>
      <c r="M99" s="137"/>
      <c r="N99" s="456" t="e">
        <f t="shared" ref="N99:N104" si="13">(M99/H99)^(0.2)-1</f>
        <v>#DIV/0!</v>
      </c>
      <c r="O99" s="218" t="str">
        <f>B99</f>
        <v>Transceivers</v>
      </c>
      <c r="P99" s="509">
        <f t="shared" ref="P99:R99" si="14">C181</f>
        <v>1881.7922061466311</v>
      </c>
      <c r="Q99" s="509">
        <f t="shared" si="14"/>
        <v>1517.1834954818726</v>
      </c>
      <c r="R99" s="509">
        <f t="shared" si="14"/>
        <v>1569.8045015796311</v>
      </c>
      <c r="S99" s="509"/>
      <c r="T99" s="509"/>
      <c r="U99" s="509"/>
      <c r="V99" s="509"/>
      <c r="W99" s="509"/>
      <c r="X99" s="509"/>
      <c r="Y99" s="509"/>
      <c r="Z99" s="509"/>
      <c r="AA99" s="152"/>
      <c r="AB99" s="179"/>
      <c r="AD99" s="269"/>
    </row>
    <row r="100" spans="2:69" ht="14.25" customHeight="1">
      <c r="B100" s="329" t="s">
        <v>378</v>
      </c>
      <c r="C100" s="10">
        <f>'WDM ports'!D54</f>
        <v>86832</v>
      </c>
      <c r="D100" s="10">
        <f>'WDM ports'!E54</f>
        <v>100800</v>
      </c>
      <c r="E100" s="10">
        <f>'WDM ports'!F54</f>
        <v>120800</v>
      </c>
      <c r="F100" s="10"/>
      <c r="G100" s="10"/>
      <c r="H100" s="10"/>
      <c r="I100" s="10"/>
      <c r="J100" s="10"/>
      <c r="K100" s="10"/>
      <c r="L100" s="10"/>
      <c r="M100" s="10"/>
      <c r="N100" s="456" t="e">
        <f t="shared" si="13"/>
        <v>#DIV/0!</v>
      </c>
      <c r="O100" s="329" t="str">
        <f>B100</f>
        <v>Modulators, ≥100G</v>
      </c>
      <c r="P100" s="285">
        <f>'WDM ports'!D65</f>
        <v>1249.7176840046259</v>
      </c>
      <c r="Q100" s="285">
        <f>'WDM ports'!E65</f>
        <v>1129.4344819696025</v>
      </c>
      <c r="R100" s="285">
        <f>'WDM ports'!F65</f>
        <v>909.60799626969253</v>
      </c>
      <c r="S100" s="285"/>
      <c r="T100" s="285"/>
      <c r="U100" s="285"/>
      <c r="V100" s="285"/>
      <c r="W100" s="285"/>
      <c r="X100" s="285"/>
      <c r="Y100" s="285"/>
      <c r="Z100" s="285"/>
      <c r="AA100" s="153"/>
      <c r="AB100" s="179"/>
      <c r="AD100" s="269"/>
    </row>
    <row r="101" spans="2:69" ht="14.25" customHeight="1">
      <c r="B101" s="329" t="s">
        <v>377</v>
      </c>
      <c r="C101" s="10">
        <f>C100</f>
        <v>86832</v>
      </c>
      <c r="D101" s="10">
        <f t="shared" ref="D101:E101" si="15">D100</f>
        <v>100800</v>
      </c>
      <c r="E101" s="10">
        <f t="shared" si="15"/>
        <v>120800</v>
      </c>
      <c r="F101" s="10"/>
      <c r="G101" s="10"/>
      <c r="H101" s="10"/>
      <c r="I101" s="10"/>
      <c r="J101" s="10"/>
      <c r="K101" s="10"/>
      <c r="L101" s="10"/>
      <c r="M101" s="10"/>
      <c r="N101" s="456" t="e">
        <f t="shared" si="13"/>
        <v>#DIV/0!</v>
      </c>
      <c r="O101" s="329" t="str">
        <f>B101</f>
        <v>Coherent Receivers, ≥100G</v>
      </c>
      <c r="P101" s="285">
        <f>'WDM ports'!D66</f>
        <v>968.57239362071186</v>
      </c>
      <c r="Q101" s="285">
        <f>'WDM ports'!E66</f>
        <v>897.40165471290629</v>
      </c>
      <c r="R101" s="285">
        <f>'WDM ports'!F66</f>
        <v>740.00367283195931</v>
      </c>
      <c r="S101" s="285"/>
      <c r="T101" s="285"/>
      <c r="U101" s="285"/>
      <c r="V101" s="285"/>
      <c r="W101" s="285"/>
      <c r="X101" s="285"/>
      <c r="Y101" s="285"/>
      <c r="Z101" s="285"/>
      <c r="AA101" s="153"/>
      <c r="AB101" s="179"/>
      <c r="AC101" s="179"/>
      <c r="AD101" s="269"/>
    </row>
    <row r="102" spans="2:69" ht="14.25" customHeight="1">
      <c r="B102" s="329" t="s">
        <v>103</v>
      </c>
      <c r="C102" s="10">
        <f>'WDM ports'!D55</f>
        <v>130248</v>
      </c>
      <c r="D102" s="10">
        <f>'WDM ports'!E55</f>
        <v>151200</v>
      </c>
      <c r="E102" s="10">
        <f>'WDM ports'!F55</f>
        <v>181200.00000000003</v>
      </c>
      <c r="F102" s="10"/>
      <c r="G102" s="10"/>
      <c r="H102" s="10"/>
      <c r="I102" s="10"/>
      <c r="J102" s="10"/>
      <c r="K102" s="10"/>
      <c r="L102" s="10"/>
      <c r="M102" s="10"/>
      <c r="N102" s="456" t="e">
        <f t="shared" si="13"/>
        <v>#DIV/0!</v>
      </c>
      <c r="O102" s="329" t="str">
        <f>B102</f>
        <v>Tunable lasers</v>
      </c>
      <c r="P102" s="285">
        <f>'WDM ports'!D67</f>
        <v>524.15079926469491</v>
      </c>
      <c r="Q102" s="285">
        <f>'WDM ports'!E67</f>
        <v>499.42275943354099</v>
      </c>
      <c r="R102" s="285">
        <f>'WDM ports'!F67</f>
        <v>432.05348515796726</v>
      </c>
      <c r="S102" s="285"/>
      <c r="T102" s="285"/>
      <c r="U102" s="285"/>
      <c r="V102" s="285"/>
      <c r="W102" s="285"/>
      <c r="X102" s="285"/>
      <c r="Y102" s="285"/>
      <c r="Z102" s="285"/>
      <c r="AA102" s="153"/>
      <c r="AB102" s="179"/>
      <c r="AC102" s="179"/>
      <c r="AD102" s="269"/>
    </row>
    <row r="103" spans="2:69" ht="14.25" customHeight="1">
      <c r="B103" s="34" t="s">
        <v>100</v>
      </c>
      <c r="C103" s="778">
        <v>0</v>
      </c>
      <c r="D103" s="778">
        <v>0</v>
      </c>
      <c r="E103" s="778">
        <v>0</v>
      </c>
      <c r="F103" s="778"/>
      <c r="G103" s="778"/>
      <c r="H103" s="778"/>
      <c r="I103" s="778"/>
      <c r="J103" s="778"/>
      <c r="K103" s="778"/>
      <c r="L103" s="778"/>
      <c r="M103" s="778"/>
      <c r="N103" s="779" t="e">
        <f t="shared" si="13"/>
        <v>#DIV/0!</v>
      </c>
      <c r="O103" s="780" t="str">
        <f>B103</f>
        <v>WSS</v>
      </c>
      <c r="P103" s="781">
        <v>2.5566299174397882</v>
      </c>
      <c r="Q103" s="781">
        <v>7.5027701977813033</v>
      </c>
      <c r="R103" s="781">
        <v>18.265915079081882</v>
      </c>
      <c r="S103" s="781"/>
      <c r="T103" s="781"/>
      <c r="U103" s="781"/>
      <c r="V103" s="781"/>
      <c r="W103" s="781"/>
      <c r="X103" s="781"/>
      <c r="Y103" s="781"/>
      <c r="Z103" s="781"/>
      <c r="AA103" s="154"/>
      <c r="AD103" s="269"/>
    </row>
    <row r="104" spans="2:69" ht="14.25" customHeight="1">
      <c r="B104" s="182" t="s">
        <v>72</v>
      </c>
      <c r="C104" s="189">
        <f>SUM(C99:C103)</f>
        <v>90670050.471432179</v>
      </c>
      <c r="D104" s="189">
        <f t="shared" ref="D104:E104" si="16">SUM(D99:D103)</f>
        <v>67957301.738780394</v>
      </c>
      <c r="E104" s="189">
        <f t="shared" si="16"/>
        <v>91286988.895657837</v>
      </c>
      <c r="F104" s="189"/>
      <c r="G104" s="189"/>
      <c r="H104" s="189"/>
      <c r="I104" s="189"/>
      <c r="J104" s="189"/>
      <c r="K104" s="145"/>
      <c r="L104" s="145"/>
      <c r="M104" s="145"/>
      <c r="N104" s="367" t="e">
        <f t="shared" si="13"/>
        <v>#DIV/0!</v>
      </c>
      <c r="O104" s="190" t="s">
        <v>72</v>
      </c>
      <c r="P104" s="125">
        <f t="shared" ref="P104:R104" si="17">SUM(P99:P103)</f>
        <v>4626.7897129541034</v>
      </c>
      <c r="Q104" s="125">
        <f t="shared" si="17"/>
        <v>4050.9451617957038</v>
      </c>
      <c r="R104" s="125">
        <f t="shared" si="17"/>
        <v>3669.7355709183321</v>
      </c>
      <c r="S104" s="125"/>
      <c r="T104" s="125"/>
      <c r="U104" s="125"/>
      <c r="V104" s="125"/>
      <c r="W104" s="125"/>
      <c r="X104" s="125"/>
      <c r="Y104" s="125"/>
      <c r="Z104" s="125"/>
      <c r="AA104" s="154"/>
      <c r="AC104" s="271"/>
      <c r="AD104" s="269"/>
    </row>
    <row r="105" spans="2:69" s="393" customFormat="1" ht="12.75" customHeight="1">
      <c r="AD105" s="269"/>
      <c r="AE105" s="401"/>
      <c r="AF105" s="783"/>
      <c r="AG105" s="783"/>
      <c r="AH105" s="783"/>
      <c r="AI105" s="783"/>
      <c r="AJ105" s="783"/>
      <c r="AK105" s="783"/>
      <c r="AL105" s="783"/>
      <c r="AM105" s="783"/>
      <c r="AN105" s="783"/>
      <c r="AO105" s="783"/>
      <c r="AP105" s="783"/>
      <c r="AQ105" s="783"/>
      <c r="AR105" s="783"/>
      <c r="AS105" s="783"/>
      <c r="AT105" s="783"/>
      <c r="AU105" s="783"/>
      <c r="AV105" s="783"/>
      <c r="AW105" s="783"/>
      <c r="AX105" s="783"/>
      <c r="AY105" s="783"/>
      <c r="AZ105" s="783"/>
      <c r="BA105" s="783"/>
      <c r="BB105" s="783"/>
      <c r="BC105" s="783"/>
      <c r="BD105" s="783"/>
      <c r="BE105" s="783"/>
      <c r="BF105" s="783"/>
      <c r="BG105" s="783"/>
      <c r="BH105" s="783"/>
      <c r="BI105" s="783"/>
      <c r="BJ105" s="783"/>
      <c r="BK105" s="783"/>
      <c r="BL105" s="783"/>
      <c r="BM105" s="783"/>
      <c r="BN105" s="783"/>
      <c r="BO105" s="783"/>
      <c r="BP105" s="783"/>
      <c r="BQ105" s="783"/>
    </row>
    <row r="106" spans="2:69" s="393" customFormat="1" ht="12.75" customHeight="1">
      <c r="C106" s="394"/>
      <c r="D106" s="394"/>
      <c r="E106" s="394"/>
      <c r="F106" s="394"/>
      <c r="G106" s="394"/>
      <c r="H106" s="394"/>
      <c r="I106" s="394"/>
      <c r="J106" s="394"/>
      <c r="K106" s="394"/>
      <c r="L106" s="394"/>
      <c r="M106" s="394"/>
      <c r="N106" s="394"/>
      <c r="P106" s="394"/>
      <c r="Q106" s="394"/>
      <c r="R106" s="394"/>
      <c r="S106" s="394"/>
      <c r="T106" s="394"/>
      <c r="U106" s="394"/>
      <c r="V106" s="394"/>
      <c r="W106" s="394"/>
      <c r="X106" s="394"/>
      <c r="Y106" s="394"/>
      <c r="Z106" s="394"/>
      <c r="AD106" s="269"/>
      <c r="AE106" s="401"/>
      <c r="AF106" s="783"/>
      <c r="AG106" s="783"/>
      <c r="AH106" s="783"/>
      <c r="AI106" s="783"/>
      <c r="AJ106" s="783"/>
      <c r="AK106" s="783"/>
      <c r="AL106" s="783"/>
      <c r="AM106" s="783"/>
      <c r="AN106" s="783"/>
      <c r="AO106" s="783"/>
      <c r="AP106" s="783"/>
      <c r="AQ106" s="783"/>
      <c r="AR106" s="783"/>
      <c r="AS106" s="783"/>
      <c r="AT106" s="783"/>
      <c r="AU106" s="783"/>
      <c r="AV106" s="783"/>
      <c r="AW106" s="783"/>
      <c r="AX106" s="783"/>
      <c r="AY106" s="783"/>
      <c r="AZ106" s="783"/>
      <c r="BA106" s="783"/>
      <c r="BB106" s="783"/>
      <c r="BC106" s="783"/>
      <c r="BD106" s="783"/>
      <c r="BE106" s="783"/>
      <c r="BF106" s="783"/>
      <c r="BG106" s="783"/>
      <c r="BH106" s="783"/>
      <c r="BI106" s="783"/>
      <c r="BJ106" s="783"/>
      <c r="BK106" s="783"/>
      <c r="BL106" s="783"/>
      <c r="BM106" s="783"/>
      <c r="BN106" s="783"/>
      <c r="BO106" s="783"/>
      <c r="BP106" s="783"/>
      <c r="BQ106" s="783"/>
    </row>
    <row r="107" spans="2:69">
      <c r="B107" s="17"/>
      <c r="C107" s="17"/>
      <c r="D107" s="17"/>
      <c r="E107" s="17"/>
      <c r="F107" s="17"/>
      <c r="G107" s="17"/>
      <c r="H107" s="17"/>
      <c r="I107" s="17"/>
      <c r="J107" s="17"/>
      <c r="K107" s="17"/>
      <c r="L107" s="17"/>
      <c r="M107" s="17"/>
      <c r="N107" s="17"/>
      <c r="O107" s="17"/>
      <c r="P107" s="17"/>
      <c r="Q107" s="17"/>
      <c r="R107" s="17"/>
      <c r="AC107" s="17"/>
      <c r="AD107" s="269"/>
    </row>
    <row r="108" spans="2:69">
      <c r="B108" s="17"/>
      <c r="C108" s="17"/>
      <c r="D108" s="17"/>
      <c r="E108" s="17"/>
      <c r="F108" s="17"/>
      <c r="G108" s="17"/>
      <c r="H108" s="17"/>
      <c r="I108" s="17"/>
      <c r="J108" s="17"/>
      <c r="K108" s="17"/>
      <c r="L108" s="17"/>
      <c r="M108" s="17"/>
      <c r="N108" s="17"/>
      <c r="O108" s="17"/>
      <c r="P108" s="17"/>
      <c r="Q108" s="17"/>
      <c r="R108" s="17"/>
      <c r="AC108" s="17"/>
      <c r="AD108" s="269"/>
    </row>
    <row r="109" spans="2:69">
      <c r="B109" s="17"/>
      <c r="C109" s="17"/>
      <c r="D109" s="17"/>
      <c r="E109" s="17"/>
      <c r="F109" s="17"/>
      <c r="G109" s="17"/>
      <c r="H109" s="17"/>
      <c r="I109" s="17"/>
      <c r="J109" s="17"/>
      <c r="K109" s="17"/>
      <c r="L109" s="17"/>
      <c r="M109" s="17"/>
      <c r="N109" s="17"/>
      <c r="O109" s="17"/>
      <c r="P109" s="17"/>
      <c r="Q109" s="17"/>
      <c r="R109" s="17"/>
      <c r="AC109" s="17"/>
      <c r="AD109" s="269"/>
    </row>
    <row r="110" spans="2:69">
      <c r="B110" s="17"/>
      <c r="C110" s="17"/>
      <c r="D110" s="17"/>
      <c r="E110" s="17"/>
      <c r="F110" s="17"/>
      <c r="G110" s="17"/>
      <c r="H110" s="17"/>
      <c r="I110" s="17"/>
      <c r="J110" s="17"/>
      <c r="K110" s="17"/>
      <c r="L110" s="17"/>
      <c r="M110" s="17"/>
      <c r="N110" s="17"/>
      <c r="O110" s="17"/>
      <c r="P110" s="17"/>
      <c r="Q110" s="17"/>
      <c r="R110" s="17"/>
      <c r="AC110" s="17"/>
      <c r="AD110" s="269"/>
    </row>
    <row r="111" spans="2:69">
      <c r="B111" s="17"/>
      <c r="C111" s="17"/>
      <c r="D111" s="17"/>
      <c r="E111" s="17"/>
      <c r="F111" s="17"/>
      <c r="G111" s="17"/>
      <c r="H111" s="17"/>
      <c r="I111" s="17"/>
      <c r="J111" s="17"/>
      <c r="K111" s="17"/>
      <c r="L111" s="17"/>
      <c r="M111" s="17"/>
      <c r="N111" s="17"/>
      <c r="O111" s="17"/>
      <c r="P111" s="17"/>
      <c r="Q111" s="17"/>
      <c r="R111" s="17"/>
      <c r="AC111" s="17"/>
      <c r="AD111" s="269"/>
    </row>
    <row r="112" spans="2:69">
      <c r="B112" s="17"/>
      <c r="C112" s="17"/>
      <c r="D112" s="17"/>
      <c r="E112" s="17"/>
      <c r="F112" s="17"/>
      <c r="G112" s="17"/>
      <c r="H112" s="17"/>
      <c r="I112" s="17"/>
      <c r="J112" s="17"/>
      <c r="K112" s="17"/>
      <c r="L112" s="17"/>
      <c r="M112" s="17"/>
      <c r="N112" s="17"/>
      <c r="O112" s="17"/>
      <c r="P112" s="17"/>
      <c r="Q112" s="17"/>
      <c r="R112" s="17"/>
      <c r="AC112" s="17"/>
      <c r="AD112" s="269"/>
    </row>
    <row r="113" spans="2:30">
      <c r="B113" s="17"/>
      <c r="C113" s="17"/>
      <c r="D113" s="17"/>
      <c r="E113" s="17"/>
      <c r="F113" s="17"/>
      <c r="G113" s="17"/>
      <c r="H113" s="17"/>
      <c r="I113" s="17"/>
      <c r="J113" s="17"/>
      <c r="K113" s="17"/>
      <c r="L113" s="17"/>
      <c r="M113" s="17"/>
      <c r="N113" s="17"/>
      <c r="O113" s="17"/>
      <c r="P113" s="17"/>
      <c r="Q113" s="17"/>
      <c r="R113" s="17"/>
      <c r="AC113" s="17"/>
      <c r="AD113" s="269"/>
    </row>
    <row r="114" spans="2:30">
      <c r="B114" s="17"/>
      <c r="C114" s="17"/>
      <c r="D114" s="17"/>
      <c r="E114" s="17"/>
      <c r="F114" s="17" t="s">
        <v>123</v>
      </c>
      <c r="G114" s="17"/>
      <c r="H114" s="17"/>
      <c r="I114" s="17"/>
      <c r="J114" s="17"/>
      <c r="K114" s="17"/>
      <c r="L114" s="17"/>
      <c r="M114" s="17"/>
      <c r="N114" s="17"/>
      <c r="O114" s="17"/>
      <c r="P114" s="17"/>
      <c r="Q114" s="17"/>
      <c r="R114" s="17"/>
      <c r="AC114" s="17"/>
      <c r="AD114" s="269"/>
    </row>
    <row r="115" spans="2:30">
      <c r="B115" s="17"/>
      <c r="C115" s="17"/>
      <c r="D115" s="17"/>
      <c r="E115" s="17"/>
      <c r="F115" s="17"/>
      <c r="G115" s="17"/>
      <c r="H115" s="17"/>
      <c r="I115" s="17"/>
      <c r="J115" s="17"/>
      <c r="K115" s="17"/>
      <c r="L115" s="17"/>
      <c r="M115" s="17"/>
      <c r="N115" s="17"/>
      <c r="O115" s="17"/>
      <c r="P115" s="17"/>
      <c r="Q115" s="17"/>
      <c r="R115" s="17"/>
      <c r="AC115" s="17"/>
      <c r="AD115" s="269"/>
    </row>
    <row r="116" spans="2:30">
      <c r="B116" s="17"/>
      <c r="C116" s="17"/>
      <c r="D116" s="17"/>
      <c r="E116" s="17"/>
      <c r="F116" s="17"/>
      <c r="G116" s="17"/>
      <c r="H116" s="17"/>
      <c r="I116" s="17"/>
      <c r="J116" s="17"/>
      <c r="K116" s="17"/>
      <c r="L116" s="17"/>
      <c r="M116" s="17"/>
      <c r="N116" s="17"/>
      <c r="O116" s="17"/>
      <c r="P116" s="17"/>
      <c r="Q116" s="17"/>
      <c r="R116" s="17"/>
      <c r="AC116" s="17"/>
      <c r="AD116" s="269"/>
    </row>
    <row r="117" spans="2:30">
      <c r="B117" s="17"/>
      <c r="C117" s="17"/>
      <c r="D117" s="17"/>
      <c r="E117" s="17"/>
      <c r="F117" s="17"/>
      <c r="G117" s="17"/>
      <c r="H117" s="17"/>
      <c r="I117" s="17"/>
      <c r="J117" s="17"/>
      <c r="K117" s="17"/>
      <c r="L117" s="17"/>
      <c r="M117" s="17"/>
      <c r="N117" s="17"/>
      <c r="O117" s="17"/>
      <c r="P117" s="17"/>
      <c r="Q117" s="17"/>
      <c r="R117" s="17"/>
      <c r="AC117" s="17"/>
      <c r="AD117" s="269"/>
    </row>
    <row r="118" spans="2:30">
      <c r="B118" s="17"/>
      <c r="C118" s="17"/>
      <c r="D118" s="17"/>
      <c r="E118" s="17"/>
      <c r="F118" s="17"/>
      <c r="G118" s="17"/>
      <c r="H118" s="17"/>
      <c r="I118" s="17"/>
      <c r="J118" s="17"/>
      <c r="K118" s="17"/>
      <c r="L118" s="17"/>
      <c r="M118" s="17"/>
      <c r="N118" s="17"/>
      <c r="O118" s="17"/>
      <c r="P118" s="17"/>
      <c r="Q118" s="17"/>
      <c r="R118" s="17"/>
      <c r="AC118" s="17"/>
      <c r="AD118" s="269"/>
    </row>
    <row r="119" spans="2:30">
      <c r="B119" s="17"/>
      <c r="C119" s="17"/>
      <c r="D119" s="17"/>
      <c r="E119" s="17"/>
      <c r="F119" s="17"/>
      <c r="G119" s="17"/>
      <c r="H119" s="17"/>
      <c r="I119" s="17"/>
      <c r="J119" s="17"/>
      <c r="K119" s="17"/>
      <c r="L119" s="17"/>
      <c r="M119" s="17"/>
      <c r="N119" s="17"/>
      <c r="O119" s="17"/>
      <c r="P119" s="17"/>
      <c r="Q119" s="17"/>
      <c r="R119" s="17"/>
      <c r="AC119" s="17"/>
      <c r="AD119" s="269"/>
    </row>
    <row r="120" spans="2:30">
      <c r="B120" s="17"/>
      <c r="C120" s="17"/>
      <c r="D120" s="17"/>
      <c r="E120" s="17"/>
      <c r="F120" s="17"/>
      <c r="G120" s="17"/>
      <c r="H120" s="17"/>
      <c r="I120" s="17"/>
      <c r="J120" s="17"/>
      <c r="K120" s="17"/>
      <c r="L120" s="17"/>
      <c r="M120" s="17"/>
      <c r="N120" s="17"/>
      <c r="O120" s="17"/>
      <c r="P120" s="17"/>
      <c r="Q120" s="17"/>
      <c r="R120" s="17"/>
      <c r="AC120" s="17"/>
      <c r="AD120" s="269"/>
    </row>
    <row r="121" spans="2:30">
      <c r="B121" s="17"/>
      <c r="C121" s="17"/>
      <c r="D121" s="17"/>
      <c r="E121" s="17"/>
      <c r="F121" s="17"/>
      <c r="G121" s="17"/>
      <c r="H121" s="17"/>
      <c r="I121" s="17"/>
      <c r="J121" s="17"/>
      <c r="K121" s="17"/>
      <c r="L121" s="17"/>
      <c r="M121" s="17"/>
      <c r="N121" s="17"/>
      <c r="O121" s="17"/>
      <c r="P121" s="17"/>
      <c r="Q121" s="17"/>
      <c r="R121" s="17"/>
      <c r="AC121" s="17"/>
      <c r="AD121" s="269"/>
    </row>
    <row r="122" spans="2:30">
      <c r="B122" s="17"/>
      <c r="C122" s="17"/>
      <c r="D122" s="17"/>
      <c r="E122" s="17"/>
      <c r="F122" s="17"/>
      <c r="G122" s="17"/>
      <c r="H122" s="17"/>
      <c r="I122" s="17"/>
      <c r="J122" s="17"/>
      <c r="K122" s="17"/>
      <c r="L122" s="17"/>
      <c r="M122" s="17"/>
      <c r="N122" s="17"/>
      <c r="O122" s="17"/>
      <c r="P122" s="17"/>
      <c r="Q122" s="17"/>
      <c r="R122" s="17"/>
      <c r="AC122" s="17"/>
      <c r="AD122" s="269"/>
    </row>
    <row r="123" spans="2:30">
      <c r="B123" s="17"/>
      <c r="C123" s="17"/>
      <c r="D123" s="17"/>
      <c r="E123" s="17"/>
      <c r="F123" s="17"/>
      <c r="G123" s="17"/>
      <c r="H123" s="17"/>
      <c r="I123" s="17"/>
      <c r="J123" s="17"/>
      <c r="K123" s="17"/>
      <c r="L123" s="17"/>
      <c r="M123" s="17"/>
      <c r="N123" s="17"/>
      <c r="O123" s="17"/>
      <c r="P123" s="17"/>
      <c r="Q123" s="17"/>
      <c r="R123" s="17"/>
      <c r="AC123" s="17"/>
      <c r="AD123" s="269"/>
    </row>
    <row r="124" spans="2:30">
      <c r="B124" s="17"/>
      <c r="C124" s="17"/>
      <c r="D124" s="17"/>
      <c r="E124" s="17"/>
      <c r="F124" s="17"/>
      <c r="G124" s="17"/>
      <c r="H124" s="17"/>
      <c r="I124" s="17"/>
      <c r="J124" s="17"/>
      <c r="K124" s="17"/>
      <c r="L124" s="17"/>
      <c r="M124" s="17"/>
      <c r="N124" s="17"/>
      <c r="O124" s="17"/>
      <c r="P124" s="17"/>
      <c r="Q124" s="17"/>
      <c r="R124" s="17"/>
      <c r="AC124" s="17"/>
      <c r="AD124" s="269"/>
    </row>
    <row r="125" spans="2:30">
      <c r="B125" s="17"/>
      <c r="C125" s="17"/>
      <c r="D125" s="17"/>
      <c r="E125" s="17"/>
      <c r="F125" s="17"/>
      <c r="G125" s="17"/>
      <c r="H125" s="17"/>
      <c r="I125" s="17"/>
      <c r="J125" s="17"/>
      <c r="K125" s="17"/>
      <c r="L125" s="17"/>
      <c r="M125" s="17"/>
      <c r="N125" s="17"/>
      <c r="O125" s="17"/>
      <c r="P125" s="17"/>
      <c r="Q125" s="17"/>
      <c r="R125" s="17"/>
      <c r="AC125" s="17"/>
      <c r="AD125" s="269"/>
    </row>
    <row r="126" spans="2:30">
      <c r="B126" s="17"/>
      <c r="C126" s="17"/>
      <c r="D126" s="17"/>
      <c r="E126" s="17"/>
      <c r="F126" s="17"/>
      <c r="G126" s="17"/>
      <c r="H126" s="17"/>
      <c r="I126" s="17"/>
      <c r="J126" s="17"/>
      <c r="K126" s="17"/>
      <c r="L126" s="17"/>
      <c r="M126" s="17"/>
      <c r="N126" s="17"/>
      <c r="O126" s="17"/>
      <c r="P126" s="17"/>
      <c r="Q126" s="17"/>
      <c r="R126" s="17"/>
      <c r="AC126" s="17"/>
      <c r="AD126" s="269"/>
    </row>
    <row r="127" spans="2:30">
      <c r="B127" s="17"/>
      <c r="C127" s="17"/>
      <c r="D127" s="17"/>
      <c r="E127" s="17"/>
      <c r="F127" s="17"/>
      <c r="G127" s="17"/>
      <c r="H127" s="17"/>
      <c r="I127" s="17"/>
      <c r="J127" s="17"/>
      <c r="K127" s="17"/>
      <c r="L127" s="17"/>
      <c r="M127" s="17"/>
      <c r="N127" s="17"/>
      <c r="O127" s="17"/>
      <c r="P127" s="17"/>
      <c r="Q127" s="17"/>
      <c r="R127" s="17"/>
      <c r="AC127" s="17"/>
      <c r="AD127" s="269"/>
    </row>
    <row r="128" spans="2:30">
      <c r="B128" s="17"/>
      <c r="C128" s="17"/>
      <c r="D128" s="17"/>
      <c r="E128" s="17"/>
      <c r="F128" s="17"/>
      <c r="G128" s="17"/>
      <c r="H128" s="17"/>
      <c r="I128" s="17"/>
      <c r="J128" s="17"/>
      <c r="K128" s="17"/>
      <c r="L128" s="17"/>
      <c r="M128" s="17"/>
      <c r="N128" s="17"/>
      <c r="O128" s="17"/>
      <c r="P128" s="17"/>
      <c r="Q128" s="17"/>
      <c r="R128" s="17"/>
      <c r="AC128" s="17"/>
      <c r="AD128" s="269"/>
    </row>
    <row r="129" spans="2:34">
      <c r="B129" s="62"/>
      <c r="C129" s="17"/>
      <c r="D129" s="17"/>
      <c r="E129" s="30"/>
      <c r="F129" s="30"/>
      <c r="G129" s="30"/>
      <c r="H129" s="30"/>
      <c r="I129" s="30"/>
      <c r="J129" s="29"/>
      <c r="K129" s="29"/>
      <c r="L129" s="29"/>
      <c r="M129" s="29"/>
      <c r="N129" s="29"/>
      <c r="O129" s="29"/>
      <c r="AC129" s="17"/>
      <c r="AD129" s="269"/>
    </row>
    <row r="130" spans="2:34" ht="15.6">
      <c r="B130" s="84" t="s">
        <v>342</v>
      </c>
      <c r="N130" s="181" t="s">
        <v>2</v>
      </c>
      <c r="AD130" s="269"/>
    </row>
    <row r="131" spans="2:34">
      <c r="B131" s="180" t="s">
        <v>3</v>
      </c>
      <c r="C131" s="122">
        <v>2016</v>
      </c>
      <c r="D131" s="139">
        <v>2017</v>
      </c>
      <c r="E131" s="122">
        <v>2018</v>
      </c>
      <c r="F131" s="122">
        <v>2019</v>
      </c>
      <c r="G131" s="122">
        <v>2020</v>
      </c>
      <c r="H131" s="122">
        <v>2021</v>
      </c>
      <c r="I131" s="122">
        <v>2022</v>
      </c>
      <c r="J131" s="122">
        <v>2023</v>
      </c>
      <c r="K131" s="122">
        <v>2024</v>
      </c>
      <c r="L131" s="122">
        <v>2025</v>
      </c>
      <c r="M131" s="122">
        <v>2026</v>
      </c>
      <c r="N131" s="522" t="s">
        <v>441</v>
      </c>
      <c r="AD131" s="269"/>
      <c r="AE131" s="269"/>
      <c r="AF131" s="269"/>
      <c r="AG131" s="269"/>
      <c r="AH131" s="269"/>
    </row>
    <row r="132" spans="2:34">
      <c r="B132" s="33" t="s">
        <v>4</v>
      </c>
      <c r="C132" s="25">
        <f>'Ethernet-Total'!C43-C137</f>
        <v>7001359.3589884602</v>
      </c>
      <c r="D132" s="25">
        <f>'Ethernet-Total'!D43-D137</f>
        <v>7235325.7083745897</v>
      </c>
      <c r="E132" s="25">
        <f>'Ethernet-Total'!E43-O132</f>
        <v>10263652.931845356</v>
      </c>
      <c r="F132" s="25"/>
      <c r="G132" s="25"/>
      <c r="H132" s="25"/>
      <c r="I132" s="25"/>
      <c r="J132" s="25"/>
      <c r="K132" s="25"/>
      <c r="L132" s="25"/>
      <c r="M132" s="25"/>
      <c r="N132" s="152" t="e">
        <f t="shared" ref="N132:N139" si="18">(M132/H132)^(0.2)-1</f>
        <v>#DIV/0!</v>
      </c>
      <c r="AD132" s="269"/>
    </row>
    <row r="133" spans="2:34">
      <c r="B133" s="33" t="s">
        <v>5</v>
      </c>
      <c r="C133" s="333">
        <v>391882.55</v>
      </c>
      <c r="D133" s="333">
        <v>385244.85000000003</v>
      </c>
      <c r="E133" s="333">
        <v>391958.50000000006</v>
      </c>
      <c r="F133" s="333"/>
      <c r="G133" s="333"/>
      <c r="H133" s="333"/>
      <c r="I133" s="333"/>
      <c r="J133" s="333"/>
      <c r="K133" s="333"/>
      <c r="L133" s="333"/>
      <c r="M133" s="333"/>
      <c r="N133" s="153" t="e">
        <f t="shared" si="18"/>
        <v>#DIV/0!</v>
      </c>
      <c r="AD133" s="269"/>
    </row>
    <row r="134" spans="2:34">
      <c r="B134" s="33" t="s">
        <v>7</v>
      </c>
      <c r="C134" s="25">
        <f>'AOC-EOM'!E18</f>
        <v>809884.53714285721</v>
      </c>
      <c r="D134" s="25">
        <f>'AOC-EOM'!F18</f>
        <v>1855355.0199999996</v>
      </c>
      <c r="E134" s="25">
        <f>'AOC-EOM'!G18</f>
        <v>3110325.9000000004</v>
      </c>
      <c r="F134" s="25"/>
      <c r="G134" s="25"/>
      <c r="H134" s="25"/>
      <c r="I134" s="25"/>
      <c r="J134" s="25"/>
      <c r="K134" s="25"/>
      <c r="L134" s="25"/>
      <c r="M134" s="25"/>
      <c r="N134" s="153" t="e">
        <f t="shared" si="18"/>
        <v>#DIV/0!</v>
      </c>
      <c r="AD134" s="269"/>
    </row>
    <row r="135" spans="2:34" ht="14.55" customHeight="1">
      <c r="B135" s="33" t="s">
        <v>6</v>
      </c>
      <c r="C135" s="25">
        <f>'WDM TR'!F24</f>
        <v>319019.58441593405</v>
      </c>
      <c r="D135" s="25">
        <f>'WDM TR'!G24</f>
        <v>264151.02793166554</v>
      </c>
      <c r="E135" s="25">
        <f>'WDM TR'!H24</f>
        <v>256739.86108003865</v>
      </c>
      <c r="F135" s="25"/>
      <c r="G135" s="25"/>
      <c r="H135" s="25"/>
      <c r="I135" s="25"/>
      <c r="J135" s="25"/>
      <c r="K135" s="25"/>
      <c r="L135" s="25"/>
      <c r="M135" s="25"/>
      <c r="N135" s="153" t="e">
        <f t="shared" si="18"/>
        <v>#DIV/0!</v>
      </c>
      <c r="AD135" s="269"/>
    </row>
    <row r="136" spans="2:34">
      <c r="B136" s="33" t="s">
        <v>303</v>
      </c>
      <c r="C136" s="25">
        <f>Wireless!E20</f>
        <v>11390120.661512379</v>
      </c>
      <c r="D136" s="25">
        <f>Wireless!F20</f>
        <v>7193790.5449723806</v>
      </c>
      <c r="E136" s="25">
        <f>Wireless!G20</f>
        <v>10108293.015557047</v>
      </c>
      <c r="F136" s="25"/>
      <c r="G136" s="25"/>
      <c r="H136" s="25"/>
      <c r="I136" s="25"/>
      <c r="J136" s="25"/>
      <c r="K136" s="25"/>
      <c r="L136" s="25"/>
      <c r="M136" s="25"/>
      <c r="N136" s="153" t="e">
        <f t="shared" si="18"/>
        <v>#DIV/0!</v>
      </c>
      <c r="AD136" s="269"/>
    </row>
    <row r="137" spans="2:34">
      <c r="B137" s="33" t="s">
        <v>360</v>
      </c>
      <c r="C137" s="25">
        <f>Wireless!E27</f>
        <v>320980.17013724998</v>
      </c>
      <c r="D137" s="25">
        <f>Wireless!F27</f>
        <v>543319.73713999998</v>
      </c>
      <c r="E137" s="25">
        <f>Wireless!G27</f>
        <v>618821.13461538462</v>
      </c>
      <c r="F137" s="25"/>
      <c r="G137" s="25"/>
      <c r="H137" s="25"/>
      <c r="I137" s="25"/>
      <c r="J137" s="25"/>
      <c r="K137" s="25"/>
      <c r="L137" s="25"/>
      <c r="M137" s="25"/>
      <c r="N137" s="153" t="e">
        <f t="shared" si="18"/>
        <v>#DIV/0!</v>
      </c>
      <c r="AD137" s="269"/>
    </row>
    <row r="138" spans="2:34">
      <c r="B138" s="34" t="s">
        <v>8</v>
      </c>
      <c r="C138" s="27">
        <f>FTTx!D16</f>
        <v>70132891.609235302</v>
      </c>
      <c r="D138" s="27">
        <f>FTTx!E16</f>
        <v>50127314.850361757</v>
      </c>
      <c r="E138" s="27">
        <f>FTTx!F16</f>
        <v>66114397.552560002</v>
      </c>
      <c r="F138" s="27"/>
      <c r="G138" s="27"/>
      <c r="H138" s="27"/>
      <c r="I138" s="27"/>
      <c r="J138" s="27"/>
      <c r="K138" s="27"/>
      <c r="L138" s="27"/>
      <c r="M138" s="27"/>
      <c r="N138" s="153" t="e">
        <f t="shared" si="18"/>
        <v>#DIV/0!</v>
      </c>
      <c r="AD138" s="269"/>
    </row>
    <row r="139" spans="2:34">
      <c r="B139" s="182" t="s">
        <v>9</v>
      </c>
      <c r="C139" s="332">
        <f>SUM(C132:C138)</f>
        <v>90366138.471432179</v>
      </c>
      <c r="D139" s="332">
        <f t="shared" ref="D139:E139" si="19">SUM(D132:D138)</f>
        <v>67604501.738780394</v>
      </c>
      <c r="E139" s="332">
        <f t="shared" si="19"/>
        <v>90864188.895657837</v>
      </c>
      <c r="F139" s="332"/>
      <c r="G139" s="332"/>
      <c r="H139" s="332"/>
      <c r="I139" s="332"/>
      <c r="J139" s="332"/>
      <c r="K139" s="332"/>
      <c r="L139" s="332"/>
      <c r="M139" s="332"/>
      <c r="N139" s="158" t="e">
        <f t="shared" si="18"/>
        <v>#DIV/0!</v>
      </c>
      <c r="AC139" s="179"/>
      <c r="AD139" s="269"/>
    </row>
    <row r="140" spans="2:34">
      <c r="B140" s="150" t="s">
        <v>117</v>
      </c>
      <c r="C140" s="122">
        <v>2016</v>
      </c>
      <c r="D140" s="139">
        <v>2017</v>
      </c>
      <c r="E140" s="122">
        <v>2018</v>
      </c>
      <c r="F140" s="122">
        <v>2019</v>
      </c>
      <c r="G140" s="122">
        <v>2020</v>
      </c>
      <c r="H140" s="122">
        <v>2021</v>
      </c>
      <c r="I140" s="122">
        <v>2022</v>
      </c>
      <c r="J140" s="122">
        <v>2023</v>
      </c>
      <c r="K140" s="122">
        <v>2024</v>
      </c>
      <c r="L140" s="122">
        <v>2025</v>
      </c>
      <c r="M140" s="122">
        <v>2026</v>
      </c>
      <c r="N140" s="242"/>
      <c r="AC140" s="179"/>
      <c r="AD140" s="269"/>
    </row>
    <row r="141" spans="2:34">
      <c r="B141" s="33" t="str">
        <f t="shared" ref="B141:B148" si="20">B132</f>
        <v xml:space="preserve">Ethernet </v>
      </c>
      <c r="C141" s="144"/>
      <c r="D141" s="144">
        <f>D132/C132-1</f>
        <v>3.3417274759045101E-2</v>
      </c>
      <c r="E141" s="144">
        <f t="shared" ref="E141" si="21">E132/D132-1</f>
        <v>0.41854746358765893</v>
      </c>
      <c r="F141" s="144"/>
      <c r="G141" s="144"/>
      <c r="H141" s="144"/>
      <c r="I141" s="144"/>
      <c r="J141" s="144"/>
      <c r="K141" s="144"/>
      <c r="L141" s="144"/>
      <c r="M141" s="144"/>
      <c r="N141" s="242"/>
      <c r="P141" s="31"/>
      <c r="Q141" s="21"/>
      <c r="R141" s="21"/>
      <c r="T141" s="59"/>
      <c r="U141" s="59"/>
      <c r="V141" s="59"/>
      <c r="W141" s="59"/>
      <c r="X141" s="59"/>
      <c r="Y141" s="59"/>
      <c r="Z141" s="59"/>
    </row>
    <row r="142" spans="2:34">
      <c r="B142" s="33" t="str">
        <f t="shared" si="20"/>
        <v>Fibre Channel</v>
      </c>
      <c r="C142" s="144"/>
      <c r="D142" s="144">
        <f t="shared" ref="D142:E142" si="22">D133/C133-1</f>
        <v>-1.6937983076817154E-2</v>
      </c>
      <c r="E142" s="144">
        <f t="shared" si="22"/>
        <v>1.7426968848512914E-2</v>
      </c>
      <c r="F142" s="144"/>
      <c r="G142" s="144"/>
      <c r="H142" s="144"/>
      <c r="I142" s="144"/>
      <c r="J142" s="144"/>
      <c r="K142" s="144"/>
      <c r="L142" s="144"/>
      <c r="M142" s="144"/>
      <c r="N142" s="242"/>
      <c r="P142" s="31"/>
      <c r="Q142" s="21"/>
      <c r="R142" s="21"/>
      <c r="T142" s="59"/>
      <c r="U142" s="59"/>
      <c r="V142" s="59"/>
      <c r="W142" s="59"/>
      <c r="X142" s="59"/>
      <c r="Y142" s="59"/>
      <c r="Z142" s="59"/>
    </row>
    <row r="143" spans="2:34">
      <c r="B143" s="33" t="str">
        <f t="shared" si="20"/>
        <v>Optical Interconnects</v>
      </c>
      <c r="C143" s="144"/>
      <c r="D143" s="144">
        <f t="shared" ref="D143:E143" si="23">D134/C134-1</f>
        <v>1.2908883117405781</v>
      </c>
      <c r="E143" s="144">
        <f t="shared" si="23"/>
        <v>0.67640471309906025</v>
      </c>
      <c r="F143" s="144"/>
      <c r="G143" s="144"/>
      <c r="H143" s="144"/>
      <c r="I143" s="144"/>
      <c r="J143" s="144"/>
      <c r="K143" s="144"/>
      <c r="L143" s="144"/>
      <c r="M143" s="144"/>
      <c r="N143" s="242"/>
      <c r="P143" s="31"/>
      <c r="Q143" s="21"/>
      <c r="R143" s="21"/>
      <c r="T143" s="59"/>
      <c r="U143" s="59"/>
      <c r="V143" s="59"/>
      <c r="W143" s="59"/>
      <c r="X143" s="59"/>
      <c r="Y143" s="59"/>
      <c r="Z143" s="59"/>
    </row>
    <row r="144" spans="2:34">
      <c r="B144" s="33" t="str">
        <f t="shared" si="20"/>
        <v>CWDM / DWDM</v>
      </c>
      <c r="C144" s="144"/>
      <c r="D144" s="144">
        <f t="shared" ref="D144:E144" si="24">D135/C135-1</f>
        <v>-0.17199118538356417</v>
      </c>
      <c r="E144" s="144">
        <f t="shared" si="24"/>
        <v>-2.8056551245161598E-2</v>
      </c>
      <c r="F144" s="144"/>
      <c r="G144" s="144"/>
      <c r="H144" s="144"/>
      <c r="I144" s="144"/>
      <c r="J144" s="144"/>
      <c r="K144" s="144"/>
      <c r="L144" s="144"/>
      <c r="M144" s="144"/>
      <c r="N144" s="242"/>
      <c r="P144" s="31"/>
      <c r="Q144" s="21"/>
      <c r="R144" s="21"/>
      <c r="T144" s="59"/>
      <c r="U144" s="59"/>
      <c r="V144" s="59"/>
      <c r="W144" s="59"/>
      <c r="X144" s="59"/>
      <c r="Y144" s="59"/>
      <c r="Z144" s="59"/>
    </row>
    <row r="145" spans="2:29">
      <c r="B145" s="33" t="str">
        <f t="shared" si="20"/>
        <v>Wireless fronthaul</v>
      </c>
      <c r="C145" s="144"/>
      <c r="D145" s="144">
        <f t="shared" ref="D145:E145" si="25">D136/C136-1</f>
        <v>-0.36841840760471889</v>
      </c>
      <c r="E145" s="144">
        <f t="shared" si="25"/>
        <v>0.40514141360726197</v>
      </c>
      <c r="F145" s="144"/>
      <c r="G145" s="144"/>
      <c r="H145" s="144"/>
      <c r="I145" s="144"/>
      <c r="J145" s="144"/>
      <c r="K145" s="144"/>
      <c r="L145" s="144"/>
      <c r="M145" s="144"/>
      <c r="N145" s="242"/>
      <c r="P145" s="31"/>
      <c r="Q145" s="21"/>
      <c r="R145" s="21"/>
      <c r="T145" s="59"/>
      <c r="U145" s="59"/>
      <c r="V145" s="59"/>
      <c r="W145" s="59"/>
      <c r="X145" s="59"/>
      <c r="Y145" s="59"/>
      <c r="Z145" s="59"/>
    </row>
    <row r="146" spans="2:29">
      <c r="B146" s="33" t="str">
        <f t="shared" si="20"/>
        <v>Wireless backhaul</v>
      </c>
      <c r="C146" s="144"/>
      <c r="D146" s="144">
        <f t="shared" ref="D146:E146" si="26">D137/C137-1</f>
        <v>0.69268941725489896</v>
      </c>
      <c r="E146" s="144">
        <f t="shared" si="26"/>
        <v>0.13896310462200234</v>
      </c>
      <c r="F146" s="144"/>
      <c r="G146" s="144"/>
      <c r="H146" s="144"/>
      <c r="I146" s="144"/>
      <c r="J146" s="144"/>
      <c r="K146" s="144"/>
      <c r="L146" s="144"/>
      <c r="M146" s="144"/>
      <c r="N146" s="242"/>
      <c r="P146" s="31"/>
      <c r="Q146" s="21"/>
      <c r="R146" s="21"/>
      <c r="T146" s="59"/>
      <c r="U146" s="59"/>
      <c r="V146" s="59"/>
      <c r="W146" s="59"/>
      <c r="X146" s="59"/>
      <c r="Y146" s="59"/>
      <c r="Z146" s="59"/>
    </row>
    <row r="147" spans="2:29">
      <c r="B147" s="33" t="str">
        <f t="shared" si="20"/>
        <v>FTTx</v>
      </c>
      <c r="C147" s="144"/>
      <c r="D147" s="144">
        <f t="shared" ref="D147:E147" si="27">D138/C138-1</f>
        <v>-0.2852524158042723</v>
      </c>
      <c r="E147" s="144">
        <f t="shared" si="27"/>
        <v>0.31892956464798283</v>
      </c>
      <c r="F147" s="144"/>
      <c r="G147" s="144"/>
      <c r="H147" s="144"/>
      <c r="I147" s="144"/>
      <c r="J147" s="144"/>
      <c r="K147" s="144"/>
      <c r="L147" s="144"/>
      <c r="M147" s="144"/>
      <c r="N147" s="242"/>
      <c r="P147" s="31"/>
      <c r="Q147" s="21"/>
      <c r="R147" s="21"/>
      <c r="T147" s="59"/>
      <c r="U147" s="59"/>
      <c r="V147" s="59"/>
      <c r="W147" s="59"/>
      <c r="X147" s="59"/>
      <c r="Y147" s="59"/>
      <c r="Z147" s="59"/>
    </row>
    <row r="148" spans="2:29">
      <c r="B148" s="184" t="str">
        <f t="shared" si="20"/>
        <v>TOTAL</v>
      </c>
      <c r="C148" s="136"/>
      <c r="D148" s="136">
        <f t="shared" ref="D148:E148" si="28">D139/C139-1</f>
        <v>-0.25188236564791933</v>
      </c>
      <c r="E148" s="223">
        <f t="shared" si="28"/>
        <v>0.34405530044066346</v>
      </c>
      <c r="F148" s="223"/>
      <c r="G148" s="136"/>
      <c r="H148" s="136"/>
      <c r="I148" s="136"/>
      <c r="J148" s="136"/>
      <c r="K148" s="136"/>
      <c r="L148" s="136"/>
      <c r="M148" s="136"/>
      <c r="N148" s="242"/>
      <c r="P148" s="31"/>
      <c r="Q148" s="21"/>
      <c r="R148" s="21"/>
      <c r="T148" s="59"/>
      <c r="U148" s="59"/>
      <c r="V148" s="59"/>
      <c r="W148" s="59"/>
      <c r="X148" s="59"/>
      <c r="Y148" s="59"/>
      <c r="Z148" s="59"/>
    </row>
    <row r="149" spans="2:29">
      <c r="B149" s="30"/>
      <c r="C149" s="31"/>
      <c r="D149" s="31"/>
      <c r="E149" s="50"/>
      <c r="F149" s="50"/>
      <c r="G149" s="50"/>
      <c r="H149" s="50"/>
      <c r="I149" s="50"/>
      <c r="J149" s="39"/>
      <c r="K149" s="39"/>
      <c r="L149" s="39"/>
      <c r="M149" s="39"/>
      <c r="N149" s="39"/>
      <c r="O149" s="31"/>
      <c r="P149" s="31"/>
      <c r="Q149" s="21"/>
      <c r="R149" s="21"/>
      <c r="T149" s="59"/>
      <c r="U149" s="59"/>
      <c r="V149" s="59"/>
      <c r="W149" s="59"/>
      <c r="X149" s="59"/>
      <c r="Y149" s="59"/>
      <c r="Z149" s="59"/>
    </row>
    <row r="150" spans="2:29" ht="15.6">
      <c r="B150" s="83"/>
      <c r="D150" s="83"/>
      <c r="E150" s="17"/>
      <c r="F150" s="17"/>
      <c r="G150" s="17"/>
      <c r="H150" s="17"/>
      <c r="I150" s="17"/>
      <c r="J150" s="17"/>
      <c r="K150" s="17"/>
      <c r="L150" s="17"/>
      <c r="M150" s="17"/>
      <c r="N150" s="17"/>
      <c r="P150" s="19"/>
      <c r="Q150" s="19"/>
      <c r="R150" s="19"/>
    </row>
    <row r="151" spans="2:29">
      <c r="B151" s="17"/>
      <c r="C151" s="17"/>
      <c r="D151" s="17"/>
      <c r="E151" s="17"/>
      <c r="F151" s="17"/>
      <c r="G151" s="17"/>
      <c r="H151" s="17"/>
      <c r="I151" s="17"/>
      <c r="J151" s="17"/>
      <c r="K151" s="17"/>
      <c r="L151" s="17"/>
      <c r="M151" s="17"/>
      <c r="N151" s="17"/>
      <c r="O151" s="17"/>
      <c r="P151" s="17"/>
      <c r="Q151" s="17"/>
      <c r="R151" s="17"/>
      <c r="AC151" s="17"/>
    </row>
    <row r="152" spans="2:29">
      <c r="B152" s="17"/>
      <c r="C152" s="17"/>
      <c r="D152" s="17"/>
      <c r="E152" s="17"/>
      <c r="F152" s="17"/>
      <c r="G152" s="17"/>
      <c r="H152" s="17"/>
      <c r="I152" s="17"/>
      <c r="J152" s="17"/>
      <c r="K152" s="17"/>
      <c r="L152" s="17"/>
      <c r="M152" s="17"/>
      <c r="N152" s="17"/>
      <c r="O152" s="17"/>
      <c r="P152" s="17"/>
      <c r="Q152" s="17"/>
      <c r="R152" s="17"/>
      <c r="AC152" s="17"/>
    </row>
    <row r="153" spans="2:29">
      <c r="B153" s="17"/>
      <c r="C153" s="17"/>
      <c r="D153" s="17"/>
      <c r="E153" s="17"/>
      <c r="F153" s="17"/>
      <c r="G153" s="17"/>
      <c r="H153" s="17"/>
      <c r="I153" s="17"/>
      <c r="J153" s="17"/>
      <c r="K153" s="17"/>
      <c r="L153" s="17"/>
      <c r="M153" s="17"/>
      <c r="N153" s="17"/>
      <c r="O153" s="17"/>
      <c r="P153" s="17"/>
      <c r="Q153" s="17"/>
      <c r="R153" s="17"/>
      <c r="AC153" s="17"/>
    </row>
    <row r="154" spans="2:29">
      <c r="B154" s="17"/>
      <c r="C154" s="17"/>
      <c r="D154" s="17"/>
      <c r="E154" s="17"/>
      <c r="F154" s="17"/>
      <c r="G154" s="17"/>
      <c r="H154" s="17"/>
      <c r="I154" s="17"/>
      <c r="J154" s="17"/>
      <c r="K154" s="17"/>
      <c r="L154" s="17"/>
      <c r="M154" s="17"/>
      <c r="N154" s="17"/>
      <c r="O154" s="17"/>
      <c r="P154" s="17"/>
      <c r="Q154" s="17"/>
      <c r="R154" s="17"/>
      <c r="AC154" s="17"/>
    </row>
    <row r="155" spans="2:29">
      <c r="B155" s="17"/>
      <c r="C155" s="17"/>
      <c r="D155" s="17"/>
      <c r="E155" s="17"/>
      <c r="F155" s="17"/>
      <c r="G155" s="17"/>
      <c r="H155" s="17"/>
      <c r="I155" s="17"/>
      <c r="J155" s="17"/>
      <c r="K155" s="17"/>
      <c r="L155" s="17"/>
      <c r="M155" s="17"/>
      <c r="N155" s="17"/>
      <c r="O155" s="17"/>
      <c r="P155" s="17"/>
      <c r="Q155" s="17"/>
      <c r="R155" s="17"/>
      <c r="AC155" s="17"/>
    </row>
    <row r="156" spans="2:29">
      <c r="B156" s="17"/>
      <c r="C156" s="17"/>
      <c r="D156" s="17"/>
      <c r="E156" s="17"/>
      <c r="F156" s="17" t="s">
        <v>123</v>
      </c>
      <c r="G156" s="17"/>
      <c r="H156" s="17"/>
      <c r="I156" s="17"/>
      <c r="J156" s="17"/>
      <c r="K156" s="17"/>
      <c r="L156" s="17"/>
      <c r="M156" s="17"/>
      <c r="N156" s="17"/>
      <c r="O156" s="17"/>
      <c r="P156" s="17"/>
      <c r="Q156" s="17"/>
      <c r="R156" s="17"/>
      <c r="AC156" s="17"/>
    </row>
    <row r="157" spans="2:29">
      <c r="B157" s="17"/>
      <c r="C157" s="17"/>
      <c r="D157" s="17"/>
      <c r="E157" s="17"/>
      <c r="F157" s="17"/>
      <c r="G157" s="17"/>
      <c r="H157" s="17"/>
      <c r="I157" s="17"/>
      <c r="J157" s="17"/>
      <c r="K157" s="17"/>
      <c r="L157" s="17"/>
      <c r="M157" s="17"/>
      <c r="N157" s="17"/>
      <c r="O157" s="17"/>
      <c r="P157" s="17"/>
      <c r="Q157" s="17"/>
      <c r="R157" s="17"/>
      <c r="AC157" s="17"/>
    </row>
    <row r="158" spans="2:29">
      <c r="B158" s="17"/>
      <c r="C158" s="17"/>
      <c r="D158" s="17"/>
      <c r="E158" s="17"/>
      <c r="F158" s="17"/>
      <c r="G158" s="17"/>
      <c r="H158" s="17"/>
      <c r="I158" s="17"/>
      <c r="J158" s="17"/>
      <c r="K158" s="17"/>
      <c r="L158" s="17"/>
      <c r="M158" s="17"/>
      <c r="N158" s="17"/>
      <c r="O158" s="17"/>
      <c r="P158" s="17"/>
      <c r="Q158" s="17"/>
      <c r="R158" s="17"/>
      <c r="AC158" s="17"/>
    </row>
    <row r="159" spans="2:29">
      <c r="B159" s="17"/>
      <c r="C159" s="17"/>
      <c r="D159" s="17"/>
      <c r="E159" s="17"/>
      <c r="F159" s="17"/>
      <c r="G159" s="17"/>
      <c r="H159" s="17"/>
      <c r="I159" s="17"/>
      <c r="J159" s="17"/>
      <c r="K159" s="17"/>
      <c r="L159" s="17"/>
      <c r="M159" s="17"/>
      <c r="N159" s="17"/>
      <c r="O159" s="17"/>
      <c r="P159" s="17"/>
      <c r="Q159" s="17"/>
      <c r="R159" s="17"/>
      <c r="AC159" s="17"/>
    </row>
    <row r="160" spans="2:29">
      <c r="B160" s="17"/>
      <c r="C160" s="17"/>
      <c r="D160" s="17"/>
      <c r="E160" s="17"/>
      <c r="F160" s="17"/>
      <c r="G160" s="17"/>
      <c r="H160" s="17"/>
      <c r="I160" s="17"/>
      <c r="J160" s="17"/>
      <c r="K160" s="17"/>
      <c r="L160" s="17"/>
      <c r="M160" s="17"/>
      <c r="N160" s="17"/>
      <c r="O160" s="17"/>
      <c r="P160" s="17"/>
      <c r="Q160" s="17"/>
      <c r="R160" s="17"/>
      <c r="AC160" s="17"/>
    </row>
    <row r="161" spans="2:29">
      <c r="B161" s="17"/>
      <c r="C161" s="17"/>
      <c r="D161" s="17"/>
      <c r="E161" s="17"/>
      <c r="F161" s="17"/>
      <c r="G161" s="17"/>
      <c r="H161" s="17"/>
      <c r="I161" s="17"/>
      <c r="J161" s="17"/>
      <c r="K161" s="17"/>
      <c r="L161" s="17"/>
      <c r="M161" s="17"/>
      <c r="N161" s="17"/>
      <c r="O161" s="17"/>
      <c r="P161" s="17"/>
      <c r="Q161" s="17"/>
      <c r="R161" s="17"/>
      <c r="AC161" s="17"/>
    </row>
    <row r="162" spans="2:29">
      <c r="B162" s="17"/>
      <c r="C162" s="17"/>
      <c r="D162" s="17"/>
      <c r="E162" s="17"/>
      <c r="F162" s="17"/>
      <c r="G162" s="17"/>
      <c r="H162" s="17"/>
      <c r="I162" s="17"/>
      <c r="J162" s="17"/>
      <c r="K162" s="17"/>
      <c r="L162" s="17"/>
      <c r="M162" s="17"/>
      <c r="N162" s="17"/>
      <c r="O162" s="17"/>
      <c r="P162" s="17"/>
      <c r="Q162" s="17"/>
      <c r="R162" s="17"/>
      <c r="AC162" s="17"/>
    </row>
    <row r="163" spans="2:29">
      <c r="B163" s="17"/>
      <c r="C163" s="17"/>
      <c r="D163" s="17"/>
      <c r="E163" s="17"/>
      <c r="F163" s="17"/>
      <c r="G163" s="17"/>
      <c r="H163" s="17"/>
      <c r="I163" s="17"/>
      <c r="J163" s="17"/>
      <c r="K163" s="17"/>
      <c r="L163" s="17"/>
      <c r="M163" s="17"/>
      <c r="N163" s="17"/>
      <c r="O163" s="17"/>
      <c r="P163" s="17"/>
      <c r="Q163" s="17"/>
      <c r="R163" s="17"/>
      <c r="AC163" s="17"/>
    </row>
    <row r="164" spans="2:29">
      <c r="B164" s="17"/>
      <c r="C164" s="17"/>
      <c r="D164" s="17"/>
      <c r="E164" s="17"/>
      <c r="F164" s="17"/>
      <c r="G164" s="17"/>
      <c r="H164" s="17"/>
      <c r="I164" s="17"/>
      <c r="J164" s="17"/>
      <c r="K164" s="17"/>
      <c r="L164" s="17"/>
      <c r="M164" s="17"/>
      <c r="N164" s="17"/>
      <c r="O164" s="17"/>
      <c r="P164" s="17"/>
      <c r="Q164" s="17"/>
      <c r="R164" s="17"/>
      <c r="AC164" s="17"/>
    </row>
    <row r="165" spans="2:29">
      <c r="B165" s="17"/>
      <c r="C165" s="17"/>
      <c r="D165" s="17"/>
      <c r="E165" s="17"/>
      <c r="F165" s="17"/>
      <c r="G165" s="17"/>
      <c r="H165" s="17"/>
      <c r="I165" s="17"/>
      <c r="J165" s="17"/>
      <c r="K165" s="17"/>
      <c r="L165" s="17"/>
      <c r="M165" s="17"/>
      <c r="N165" s="17"/>
      <c r="O165" s="17"/>
      <c r="P165" s="17"/>
      <c r="Q165" s="17"/>
      <c r="R165" s="17"/>
      <c r="AC165" s="17"/>
    </row>
    <row r="166" spans="2:29">
      <c r="B166" s="17"/>
      <c r="C166" s="17"/>
      <c r="D166" s="17"/>
      <c r="E166" s="17"/>
      <c r="F166" s="17"/>
      <c r="G166" s="17"/>
      <c r="H166" s="17"/>
      <c r="I166" s="17"/>
      <c r="J166" s="17"/>
      <c r="K166" s="17"/>
      <c r="L166" s="17"/>
      <c r="M166" s="17"/>
      <c r="N166" s="17"/>
      <c r="O166" s="17"/>
      <c r="P166" s="17"/>
      <c r="Q166" s="17"/>
      <c r="R166" s="17"/>
      <c r="AC166" s="17"/>
    </row>
    <row r="167" spans="2:29">
      <c r="B167" s="17"/>
      <c r="C167" s="17"/>
      <c r="D167" s="17"/>
      <c r="E167" s="17"/>
      <c r="F167" s="17"/>
      <c r="G167" s="17"/>
      <c r="H167" s="17"/>
      <c r="I167" s="17"/>
      <c r="J167" s="17"/>
      <c r="K167" s="17"/>
      <c r="L167" s="17"/>
      <c r="M167" s="17"/>
      <c r="N167" s="17"/>
      <c r="O167" s="17"/>
      <c r="P167" s="17"/>
      <c r="Q167" s="17"/>
      <c r="R167" s="17"/>
      <c r="AC167" s="17"/>
    </row>
    <row r="168" spans="2:29">
      <c r="B168" s="17"/>
      <c r="C168" s="17"/>
      <c r="D168" s="17"/>
      <c r="E168" s="17"/>
      <c r="F168" s="17"/>
      <c r="G168" s="17"/>
      <c r="H168" s="17"/>
      <c r="I168" s="17"/>
      <c r="J168" s="17"/>
      <c r="K168" s="17"/>
      <c r="L168" s="17"/>
      <c r="M168" s="17"/>
      <c r="N168" s="17"/>
      <c r="O168" s="17"/>
      <c r="P168" s="17"/>
      <c r="Q168" s="17"/>
      <c r="R168" s="17"/>
      <c r="AC168" s="17"/>
    </row>
    <row r="169" spans="2:29">
      <c r="B169" s="17"/>
      <c r="C169" s="17"/>
      <c r="D169" s="17"/>
      <c r="E169" s="17"/>
      <c r="F169" s="17"/>
      <c r="G169" s="17"/>
      <c r="H169" s="17"/>
      <c r="I169" s="17"/>
      <c r="J169" s="17"/>
      <c r="K169" s="17"/>
      <c r="L169" s="17"/>
      <c r="M169" s="17"/>
      <c r="N169" s="17"/>
      <c r="O169" s="17"/>
      <c r="P169" s="17"/>
      <c r="Q169" s="17"/>
      <c r="R169" s="17"/>
      <c r="AC169" s="17"/>
    </row>
    <row r="170" spans="2:29">
      <c r="B170" s="17"/>
      <c r="C170" s="17"/>
      <c r="D170" s="17"/>
      <c r="E170" s="17"/>
      <c r="F170" s="17"/>
      <c r="G170" s="17"/>
      <c r="H170" s="17"/>
      <c r="I170" s="17"/>
      <c r="J170" s="17"/>
      <c r="K170" s="17"/>
      <c r="L170" s="17"/>
      <c r="M170" s="17"/>
      <c r="N170" s="17"/>
      <c r="O170" s="17"/>
      <c r="P170" s="17"/>
      <c r="Q170" s="17"/>
      <c r="R170" s="17"/>
      <c r="AC170" s="17"/>
    </row>
    <row r="171" spans="2:29">
      <c r="B171" s="62"/>
      <c r="C171" s="17"/>
      <c r="D171" s="17"/>
      <c r="E171" s="30"/>
      <c r="F171" s="30"/>
      <c r="G171" s="30"/>
      <c r="H171" s="30"/>
      <c r="I171" s="30"/>
      <c r="J171" s="29"/>
      <c r="K171" s="29"/>
      <c r="L171" s="29"/>
      <c r="M171" s="29"/>
      <c r="N171" s="29"/>
      <c r="O171" s="29"/>
      <c r="AC171" s="17"/>
    </row>
    <row r="172" spans="2:29" ht="15.6">
      <c r="B172" s="84" t="s">
        <v>118</v>
      </c>
      <c r="N172" s="181" t="s">
        <v>2</v>
      </c>
      <c r="P172" s="280"/>
      <c r="Q172" s="280"/>
      <c r="R172" s="280"/>
      <c r="S172" s="280"/>
      <c r="T172" s="280"/>
    </row>
    <row r="173" spans="2:29" ht="15.6">
      <c r="B173" s="180" t="s">
        <v>3</v>
      </c>
      <c r="C173" s="122">
        <v>2016</v>
      </c>
      <c r="D173" s="139">
        <v>2017</v>
      </c>
      <c r="E173" s="122">
        <v>2018</v>
      </c>
      <c r="F173" s="122">
        <v>2019</v>
      </c>
      <c r="G173" s="122">
        <v>2020</v>
      </c>
      <c r="H173" s="122">
        <v>2021</v>
      </c>
      <c r="I173" s="122">
        <v>2022</v>
      </c>
      <c r="J173" s="122">
        <v>2023</v>
      </c>
      <c r="K173" s="122">
        <v>2024</v>
      </c>
      <c r="L173" s="122">
        <v>2025</v>
      </c>
      <c r="M173" s="122">
        <v>2026</v>
      </c>
      <c r="N173" s="522" t="s">
        <v>441</v>
      </c>
      <c r="P173" s="280"/>
      <c r="Q173" s="280"/>
      <c r="R173" s="280"/>
      <c r="S173" s="280"/>
      <c r="T173" s="280"/>
    </row>
    <row r="174" spans="2:29" ht="15.6">
      <c r="B174" s="33" t="str">
        <f t="shared" ref="B174:B180" si="29">B132</f>
        <v xml:space="preserve">Ethernet </v>
      </c>
      <c r="C174" s="259">
        <f>'Ethernet-Total'!C120-C179</f>
        <v>558.49600159069382</v>
      </c>
      <c r="D174" s="259">
        <f>'Ethernet-Total'!D120-D179</f>
        <v>452.59164949916038</v>
      </c>
      <c r="E174" s="259">
        <f>'Ethernet-Total'!E120-E179</f>
        <v>514.08349587026476</v>
      </c>
      <c r="F174" s="259"/>
      <c r="G174" s="259"/>
      <c r="H174" s="259"/>
      <c r="I174" s="259"/>
      <c r="J174" s="259"/>
      <c r="K174" s="259"/>
      <c r="L174" s="259"/>
      <c r="M174" s="259"/>
      <c r="N174" s="152" t="e">
        <f t="shared" ref="N174:N181" si="30">(M174/H174)^(0.2)-1</f>
        <v>#DIV/0!</v>
      </c>
      <c r="P174" s="280"/>
      <c r="Q174" s="280"/>
      <c r="R174" s="280"/>
      <c r="S174" s="280"/>
      <c r="T174" s="280"/>
      <c r="U174" s="397"/>
      <c r="V174" s="397"/>
    </row>
    <row r="175" spans="2:29">
      <c r="B175" s="33" t="str">
        <f t="shared" si="29"/>
        <v>Fibre Channel</v>
      </c>
      <c r="C175" s="259">
        <v>10.657444375880214</v>
      </c>
      <c r="D175" s="259">
        <v>11.524866549999999</v>
      </c>
      <c r="E175" s="259">
        <v>10.921111333335626</v>
      </c>
      <c r="F175" s="259"/>
      <c r="G175" s="259"/>
      <c r="H175" s="259"/>
      <c r="I175" s="259"/>
      <c r="J175" s="259"/>
      <c r="K175" s="259"/>
      <c r="L175" s="259"/>
      <c r="M175" s="259"/>
      <c r="N175" s="153" t="e">
        <f t="shared" si="30"/>
        <v>#DIV/0!</v>
      </c>
    </row>
    <row r="176" spans="2:29">
      <c r="B176" s="33" t="str">
        <f t="shared" si="29"/>
        <v>Optical Interconnects</v>
      </c>
      <c r="C176" s="26">
        <f>'AOC-EOM'!E43</f>
        <v>50.320081966952372</v>
      </c>
      <c r="D176" s="26">
        <f>'AOC-EOM'!F43</f>
        <v>71.798419920037247</v>
      </c>
      <c r="E176" s="26">
        <f>'AOC-EOM'!G43</f>
        <v>104.0789901856628</v>
      </c>
      <c r="F176" s="26"/>
      <c r="G176" s="26"/>
      <c r="H176" s="26"/>
      <c r="I176" s="26"/>
      <c r="J176" s="26"/>
      <c r="K176" s="26"/>
      <c r="L176" s="26"/>
      <c r="M176" s="26"/>
      <c r="N176" s="153" t="e">
        <f t="shared" si="30"/>
        <v>#DIV/0!</v>
      </c>
    </row>
    <row r="177" spans="2:29" ht="15.6">
      <c r="B177" s="33" t="str">
        <f t="shared" si="29"/>
        <v>CWDM / DWDM</v>
      </c>
      <c r="C177" s="68">
        <f>'WDM TR'!F63</f>
        <v>254.38839104399941</v>
      </c>
      <c r="D177" s="68">
        <f>'WDM TR'!G63</f>
        <v>197.49337154756168</v>
      </c>
      <c r="E177" s="68">
        <f>'WDM TR'!H63</f>
        <v>225.7815534972049</v>
      </c>
      <c r="F177" s="68"/>
      <c r="G177" s="68"/>
      <c r="H177" s="68"/>
      <c r="I177" s="68"/>
      <c r="J177" s="68"/>
      <c r="K177" s="560"/>
      <c r="L177" s="560"/>
      <c r="M177" s="560"/>
      <c r="N177" s="153" t="e">
        <f t="shared" si="30"/>
        <v>#DIV/0!</v>
      </c>
      <c r="P177" s="280"/>
      <c r="Q177" s="280"/>
      <c r="R177" s="280"/>
      <c r="S177" s="280"/>
      <c r="T177" s="280"/>
    </row>
    <row r="178" spans="2:29" ht="15.6">
      <c r="B178" s="33" t="str">
        <f t="shared" si="29"/>
        <v>Wireless fronthaul</v>
      </c>
      <c r="C178" s="26">
        <f>Wireless!E64</f>
        <v>218.74931045678585</v>
      </c>
      <c r="D178" s="26">
        <f>Wireless!F64</f>
        <v>118.15802502183853</v>
      </c>
      <c r="E178" s="26">
        <f>Wireless!G64</f>
        <v>183.24297093819771</v>
      </c>
      <c r="F178" s="26"/>
      <c r="G178" s="26"/>
      <c r="H178" s="26"/>
      <c r="I178" s="26"/>
      <c r="J178" s="26"/>
      <c r="K178" s="259"/>
      <c r="L178" s="259"/>
      <c r="M178" s="259"/>
      <c r="N178" s="153" t="e">
        <f t="shared" si="30"/>
        <v>#DIV/0!</v>
      </c>
      <c r="P178" s="280"/>
      <c r="Q178" s="280"/>
      <c r="R178" s="280"/>
      <c r="S178" s="280"/>
      <c r="T178" s="280"/>
    </row>
    <row r="179" spans="2:29" ht="15.6">
      <c r="B179" s="33" t="str">
        <f t="shared" si="29"/>
        <v>Wireless backhaul</v>
      </c>
      <c r="C179" s="26">
        <f>Wireless!E71</f>
        <v>10.453308885263413</v>
      </c>
      <c r="D179" s="26">
        <f>Wireless!F71</f>
        <v>46.506051363203028</v>
      </c>
      <c r="E179" s="26">
        <f>Wireless!G71</f>
        <v>41.540502119382495</v>
      </c>
      <c r="F179" s="26"/>
      <c r="G179" s="26"/>
      <c r="H179" s="26"/>
      <c r="I179" s="26"/>
      <c r="J179" s="26"/>
      <c r="K179" s="259"/>
      <c r="L179" s="259"/>
      <c r="M179" s="259"/>
      <c r="N179" s="153" t="e">
        <f t="shared" si="30"/>
        <v>#DIV/0!</v>
      </c>
      <c r="P179" s="280"/>
      <c r="Q179" s="280"/>
      <c r="R179" s="280"/>
      <c r="S179" s="280"/>
      <c r="T179" s="280"/>
    </row>
    <row r="180" spans="2:29" ht="15.6">
      <c r="B180" s="33" t="str">
        <f t="shared" si="29"/>
        <v>FTTx</v>
      </c>
      <c r="C180" s="285">
        <f>FTTx!D42</f>
        <v>778.72766782705617</v>
      </c>
      <c r="D180" s="285">
        <f>FTTx!E42</f>
        <v>619.11111158007179</v>
      </c>
      <c r="E180" s="285">
        <f>FTTx!F42</f>
        <v>490.15587763558267</v>
      </c>
      <c r="F180" s="285"/>
      <c r="G180" s="285"/>
      <c r="H180" s="285"/>
      <c r="I180" s="285"/>
      <c r="J180" s="285"/>
      <c r="K180" s="285"/>
      <c r="L180" s="285"/>
      <c r="M180" s="285"/>
      <c r="N180" s="153" t="e">
        <f t="shared" si="30"/>
        <v>#DIV/0!</v>
      </c>
      <c r="P180" s="280"/>
      <c r="Q180" s="280"/>
      <c r="R180" s="280"/>
      <c r="S180" s="280"/>
      <c r="T180" s="280"/>
    </row>
    <row r="181" spans="2:29">
      <c r="B181" s="182" t="s">
        <v>9</v>
      </c>
      <c r="C181" s="331">
        <f>SUM(C174:C180)</f>
        <v>1881.7922061466311</v>
      </c>
      <c r="D181" s="331">
        <f t="shared" ref="D181:E181" si="31">SUM(D174:D180)</f>
        <v>1517.1834954818726</v>
      </c>
      <c r="E181" s="331">
        <f t="shared" si="31"/>
        <v>1569.8045015796311</v>
      </c>
      <c r="F181" s="331"/>
      <c r="G181" s="331"/>
      <c r="H181" s="331"/>
      <c r="I181" s="331"/>
      <c r="J181" s="331"/>
      <c r="K181" s="561"/>
      <c r="L181" s="561"/>
      <c r="M181" s="561"/>
      <c r="N181" s="158" t="e">
        <f t="shared" si="30"/>
        <v>#DIV/0!</v>
      </c>
      <c r="AC181" s="179"/>
    </row>
    <row r="182" spans="2:29">
      <c r="B182" s="150" t="s">
        <v>117</v>
      </c>
      <c r="C182" s="122">
        <v>2016</v>
      </c>
      <c r="D182" s="139">
        <v>2017</v>
      </c>
      <c r="E182" s="122">
        <v>2018</v>
      </c>
      <c r="F182" s="122">
        <v>2019</v>
      </c>
      <c r="G182" s="122">
        <v>2020</v>
      </c>
      <c r="H182" s="122">
        <v>2021</v>
      </c>
      <c r="I182" s="122">
        <v>2022</v>
      </c>
      <c r="J182" s="122">
        <v>2023</v>
      </c>
      <c r="K182" s="122">
        <v>2024</v>
      </c>
      <c r="L182" s="122">
        <v>2025</v>
      </c>
      <c r="M182" s="122">
        <v>2026</v>
      </c>
      <c r="N182" s="242"/>
      <c r="AC182" s="179"/>
    </row>
    <row r="183" spans="2:29">
      <c r="B183" s="33" t="str">
        <f t="shared" ref="B183:B189" si="32">B132</f>
        <v xml:space="preserve">Ethernet </v>
      </c>
      <c r="C183" s="144"/>
      <c r="D183" s="144">
        <f t="shared" ref="D183:D190" si="33">D174/C174-1</f>
        <v>-0.18962419030736011</v>
      </c>
      <c r="E183" s="144">
        <f t="shared" ref="E183" si="34">E174/D174-1</f>
        <v>0.13586606478301455</v>
      </c>
      <c r="F183" s="144"/>
      <c r="G183" s="144"/>
      <c r="H183" s="144"/>
      <c r="I183" s="144"/>
      <c r="J183" s="144"/>
      <c r="K183" s="144"/>
      <c r="L183" s="144"/>
      <c r="M183" s="144"/>
      <c r="N183" s="242"/>
      <c r="P183" s="31"/>
      <c r="Q183" s="21"/>
      <c r="R183" s="21"/>
      <c r="T183" s="59"/>
      <c r="U183" s="59"/>
      <c r="V183" s="59"/>
      <c r="W183" s="59"/>
      <c r="X183" s="59"/>
      <c r="Y183" s="59"/>
      <c r="Z183" s="59"/>
    </row>
    <row r="184" spans="2:29">
      <c r="B184" s="33" t="str">
        <f t="shared" si="32"/>
        <v>Fibre Channel</v>
      </c>
      <c r="C184" s="144"/>
      <c r="D184" s="144">
        <f t="shared" si="33"/>
        <v>8.1391198820884636E-2</v>
      </c>
      <c r="E184" s="144">
        <f t="shared" ref="E184:E190" si="35">E175/D175-1</f>
        <v>-5.2387176375970568E-2</v>
      </c>
      <c r="F184" s="144"/>
      <c r="G184" s="144"/>
      <c r="H184" s="144"/>
      <c r="I184" s="144"/>
      <c r="J184" s="144"/>
      <c r="K184" s="144"/>
      <c r="L184" s="144"/>
      <c r="M184" s="144"/>
      <c r="N184" s="242"/>
      <c r="P184" s="31"/>
      <c r="Q184" s="21"/>
      <c r="R184" s="21"/>
      <c r="T184" s="59"/>
      <c r="U184" s="59"/>
      <c r="V184" s="59"/>
      <c r="W184" s="59"/>
      <c r="X184" s="59"/>
      <c r="Y184" s="59"/>
      <c r="Z184" s="59"/>
    </row>
    <row r="185" spans="2:29">
      <c r="B185" s="33" t="str">
        <f t="shared" si="32"/>
        <v>Optical Interconnects</v>
      </c>
      <c r="C185" s="144"/>
      <c r="D185" s="144">
        <f t="shared" si="33"/>
        <v>0.42683431968951746</v>
      </c>
      <c r="E185" s="144">
        <f t="shared" si="35"/>
        <v>0.44960000932578748</v>
      </c>
      <c r="F185" s="144"/>
      <c r="G185" s="144"/>
      <c r="H185" s="144"/>
      <c r="I185" s="144"/>
      <c r="J185" s="144"/>
      <c r="K185" s="144"/>
      <c r="L185" s="144"/>
      <c r="M185" s="144"/>
      <c r="N185" s="242"/>
      <c r="P185" s="31"/>
      <c r="Q185" s="21"/>
      <c r="R185" s="21"/>
      <c r="T185" s="59"/>
      <c r="U185" s="59"/>
      <c r="V185" s="59"/>
      <c r="W185" s="59"/>
      <c r="X185" s="59"/>
      <c r="Y185" s="59"/>
      <c r="Z185" s="59"/>
    </row>
    <row r="186" spans="2:29">
      <c r="B186" s="33" t="str">
        <f t="shared" si="32"/>
        <v>CWDM / DWDM</v>
      </c>
      <c r="C186" s="144"/>
      <c r="D186" s="144">
        <f t="shared" si="33"/>
        <v>-0.22365415050169124</v>
      </c>
      <c r="E186" s="144">
        <f t="shared" si="35"/>
        <v>0.1432361082702498</v>
      </c>
      <c r="F186" s="144"/>
      <c r="G186" s="144"/>
      <c r="H186" s="144"/>
      <c r="I186" s="144"/>
      <c r="J186" s="144"/>
      <c r="K186" s="144"/>
      <c r="L186" s="144"/>
      <c r="M186" s="144"/>
      <c r="N186" s="242"/>
      <c r="P186" s="31"/>
      <c r="Q186" s="21"/>
      <c r="R186" s="21"/>
      <c r="T186" s="59"/>
      <c r="U186" s="59"/>
      <c r="V186" s="59"/>
      <c r="W186" s="59"/>
      <c r="X186" s="59"/>
      <c r="Y186" s="59"/>
      <c r="Z186" s="59"/>
    </row>
    <row r="187" spans="2:29">
      <c r="B187" s="33" t="str">
        <f t="shared" si="32"/>
        <v>Wireless fronthaul</v>
      </c>
      <c r="C187" s="144"/>
      <c r="D187" s="144">
        <f t="shared" si="33"/>
        <v>-0.45984732580365884</v>
      </c>
      <c r="E187" s="144">
        <f t="shared" si="35"/>
        <v>0.55082966987921367</v>
      </c>
      <c r="F187" s="144"/>
      <c r="G187" s="144"/>
      <c r="H187" s="144"/>
      <c r="I187" s="144"/>
      <c r="J187" s="144"/>
      <c r="K187" s="144"/>
      <c r="L187" s="144"/>
      <c r="M187" s="144"/>
      <c r="N187" s="242"/>
      <c r="P187" s="31"/>
      <c r="Q187" s="21"/>
      <c r="R187" s="21"/>
      <c r="T187" s="59"/>
      <c r="U187" s="59"/>
      <c r="V187" s="59"/>
      <c r="W187" s="59"/>
      <c r="X187" s="59"/>
      <c r="Y187" s="59"/>
      <c r="Z187" s="59"/>
    </row>
    <row r="188" spans="2:29">
      <c r="B188" s="33" t="str">
        <f t="shared" si="32"/>
        <v>Wireless backhaul</v>
      </c>
      <c r="C188" s="144"/>
      <c r="D188" s="144">
        <f t="shared" si="33"/>
        <v>3.4489311349791922</v>
      </c>
      <c r="E188" s="144">
        <f t="shared" si="35"/>
        <v>-0.10677211025809474</v>
      </c>
      <c r="F188" s="144"/>
      <c r="G188" s="144"/>
      <c r="H188" s="144"/>
      <c r="I188" s="144"/>
      <c r="J188" s="144"/>
      <c r="K188" s="144"/>
      <c r="L188" s="144"/>
      <c r="M188" s="144"/>
      <c r="N188" s="242"/>
      <c r="P188" s="31"/>
      <c r="Q188" s="21"/>
      <c r="R188" s="21"/>
      <c r="T188" s="59"/>
      <c r="U188" s="59"/>
      <c r="V188" s="59"/>
      <c r="W188" s="59"/>
      <c r="X188" s="59"/>
      <c r="Y188" s="59"/>
      <c r="Z188" s="59"/>
    </row>
    <row r="189" spans="2:29">
      <c r="B189" s="33" t="str">
        <f t="shared" si="32"/>
        <v>FTTx</v>
      </c>
      <c r="C189" s="144"/>
      <c r="D189" s="144">
        <f t="shared" si="33"/>
        <v>-0.20497095819437716</v>
      </c>
      <c r="E189" s="144">
        <f t="shared" si="35"/>
        <v>-0.20829093765636753</v>
      </c>
      <c r="F189" s="144"/>
      <c r="G189" s="144"/>
      <c r="H189" s="144"/>
      <c r="I189" s="144"/>
      <c r="J189" s="144"/>
      <c r="K189" s="144"/>
      <c r="L189" s="144"/>
      <c r="M189" s="144"/>
      <c r="N189" s="242"/>
      <c r="P189" s="31"/>
      <c r="Q189" s="21"/>
      <c r="R189" s="21"/>
      <c r="T189" s="59"/>
      <c r="U189" s="59"/>
      <c r="V189" s="59"/>
      <c r="W189" s="59"/>
      <c r="X189" s="59"/>
      <c r="Y189" s="59"/>
      <c r="Z189" s="59"/>
    </row>
    <row r="190" spans="2:29">
      <c r="B190" s="184" t="str">
        <f>B181</f>
        <v>TOTAL</v>
      </c>
      <c r="C190" s="136"/>
      <c r="D190" s="136">
        <f t="shared" si="33"/>
        <v>-0.19375609563787721</v>
      </c>
      <c r="E190" s="136">
        <f t="shared" si="35"/>
        <v>3.4683349940506369E-2</v>
      </c>
      <c r="F190" s="136"/>
      <c r="G190" s="136"/>
      <c r="H190" s="136"/>
      <c r="I190" s="136"/>
      <c r="J190" s="136"/>
      <c r="K190" s="136"/>
      <c r="L190" s="136"/>
      <c r="M190" s="136"/>
      <c r="N190" s="242"/>
      <c r="P190" s="31"/>
      <c r="Q190" s="21"/>
      <c r="R190" s="21"/>
      <c r="T190" s="59"/>
      <c r="U190" s="59"/>
      <c r="V190" s="59"/>
      <c r="W190" s="59"/>
      <c r="X190" s="59"/>
      <c r="Y190" s="59"/>
      <c r="Z190" s="59"/>
    </row>
    <row r="193" spans="1:69" s="41" customFormat="1" ht="17.399999999999999">
      <c r="A193" s="82" t="s">
        <v>69</v>
      </c>
      <c r="B193" s="77"/>
      <c r="C193" s="78"/>
      <c r="D193" s="78"/>
      <c r="E193" s="79"/>
      <c r="F193" s="79"/>
      <c r="G193" s="79"/>
      <c r="H193" s="79"/>
      <c r="I193" s="79"/>
      <c r="J193" s="80"/>
      <c r="K193" s="80"/>
      <c r="L193" s="80"/>
      <c r="M193" s="80"/>
      <c r="N193" s="80"/>
      <c r="O193" s="78"/>
      <c r="P193" s="78"/>
      <c r="Q193" s="81"/>
      <c r="R193" s="81"/>
      <c r="T193" s="109"/>
      <c r="U193" s="109"/>
      <c r="V193" s="109"/>
      <c r="W193" s="109"/>
      <c r="X193" s="109"/>
      <c r="Y193" s="109"/>
      <c r="Z193" s="109"/>
      <c r="AD193" s="250"/>
      <c r="AE193" s="401"/>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row>
    <row r="194" spans="1:69" ht="15.6">
      <c r="A194" s="55"/>
      <c r="B194" s="92" t="s">
        <v>232</v>
      </c>
      <c r="C194" s="60"/>
      <c r="D194" s="60"/>
      <c r="E194" s="60"/>
      <c r="F194" s="60"/>
      <c r="G194" s="60"/>
      <c r="H194" s="60"/>
      <c r="I194" s="60"/>
      <c r="J194" s="49"/>
      <c r="K194" s="49"/>
      <c r="L194" s="49"/>
      <c r="M194" s="49"/>
      <c r="N194" s="49"/>
      <c r="O194" s="92" t="s">
        <v>239</v>
      </c>
      <c r="P194" s="17"/>
      <c r="Q194" s="17"/>
      <c r="R194" s="17"/>
      <c r="S194" s="17"/>
      <c r="T194" s="151"/>
      <c r="U194" s="151"/>
      <c r="V194" s="151"/>
      <c r="W194" s="151"/>
      <c r="X194" s="151"/>
      <c r="Y194" s="151"/>
      <c r="Z194" s="151"/>
      <c r="AB194" s="151"/>
    </row>
    <row r="195" spans="1:69">
      <c r="B195" s="30"/>
      <c r="C195" s="31"/>
      <c r="D195" s="31"/>
      <c r="E195" s="31"/>
      <c r="F195" s="31"/>
      <c r="G195" s="31"/>
      <c r="H195" s="31"/>
      <c r="I195" s="31"/>
      <c r="J195" s="32"/>
      <c r="K195" s="32"/>
      <c r="L195" s="32"/>
      <c r="M195" s="32"/>
      <c r="N195" s="32"/>
      <c r="O195" s="32"/>
      <c r="P195" s="17"/>
      <c r="Q195" s="17"/>
      <c r="R195" s="17"/>
      <c r="S195" s="17"/>
      <c r="T195" s="151"/>
      <c r="U195" s="151"/>
      <c r="V195" s="151"/>
      <c r="W195" s="151"/>
      <c r="X195" s="151"/>
      <c r="Y195" s="151"/>
      <c r="Z195" s="151"/>
      <c r="AB195" s="151"/>
    </row>
    <row r="196" spans="1:69">
      <c r="B196" s="30"/>
      <c r="C196" s="31"/>
      <c r="D196" s="31"/>
      <c r="E196" s="31"/>
      <c r="F196" s="31"/>
      <c r="G196" s="31"/>
      <c r="H196" s="31"/>
      <c r="I196" s="31"/>
      <c r="J196" s="32"/>
      <c r="K196" s="32"/>
      <c r="L196" s="32"/>
      <c r="M196" s="32"/>
      <c r="N196" s="32"/>
      <c r="O196" s="32"/>
      <c r="P196" s="17"/>
      <c r="Q196" s="17"/>
      <c r="R196" s="17"/>
      <c r="S196" s="17"/>
      <c r="T196" s="151"/>
      <c r="U196" s="151"/>
      <c r="V196" s="151"/>
      <c r="W196" s="151"/>
      <c r="X196" s="151"/>
      <c r="Y196" s="151"/>
      <c r="Z196" s="151"/>
      <c r="AB196" s="151"/>
    </row>
    <row r="197" spans="1:69">
      <c r="B197" s="30"/>
      <c r="C197" s="31"/>
      <c r="D197" s="31"/>
      <c r="E197" s="31"/>
      <c r="F197" s="31"/>
      <c r="G197" s="31"/>
      <c r="H197" s="31"/>
      <c r="I197" s="31"/>
      <c r="J197" s="32"/>
      <c r="K197" s="32"/>
      <c r="L197" s="32"/>
      <c r="M197" s="32"/>
      <c r="N197" s="32"/>
      <c r="O197" s="32"/>
      <c r="P197" s="17"/>
      <c r="Q197" s="17"/>
      <c r="R197" s="17"/>
      <c r="S197" s="17"/>
      <c r="T197" s="151"/>
      <c r="U197" s="151"/>
      <c r="V197" s="151"/>
      <c r="W197" s="151"/>
      <c r="X197" s="151"/>
      <c r="Y197" s="151"/>
      <c r="Z197" s="151"/>
      <c r="AB197" s="151"/>
    </row>
    <row r="198" spans="1:69">
      <c r="B198" s="30"/>
      <c r="C198" s="31"/>
      <c r="D198" s="31"/>
      <c r="E198" s="31"/>
      <c r="F198" s="31"/>
      <c r="G198" s="31"/>
      <c r="H198" s="31"/>
      <c r="I198" s="31"/>
      <c r="J198" s="32"/>
      <c r="K198" s="32"/>
      <c r="L198" s="32"/>
      <c r="M198" s="32"/>
      <c r="N198" s="32"/>
      <c r="O198" s="32"/>
      <c r="P198" s="17"/>
      <c r="Q198" s="17"/>
      <c r="R198" s="17"/>
      <c r="S198" s="17"/>
      <c r="T198" s="151"/>
      <c r="U198" s="151"/>
      <c r="V198" s="151"/>
      <c r="W198" s="151"/>
      <c r="X198" s="151"/>
      <c r="Y198" s="151"/>
      <c r="Z198" s="151"/>
      <c r="AB198" s="151"/>
    </row>
    <row r="199" spans="1:69">
      <c r="B199" s="30"/>
      <c r="C199" s="31"/>
      <c r="D199" s="31"/>
      <c r="E199" s="31"/>
      <c r="F199" s="31"/>
      <c r="G199" s="31"/>
      <c r="H199" s="31"/>
      <c r="I199" s="31"/>
      <c r="J199" s="32"/>
      <c r="K199" s="32"/>
      <c r="L199" s="32"/>
      <c r="M199" s="32"/>
      <c r="N199" s="32"/>
      <c r="O199" s="32"/>
      <c r="P199" s="17"/>
      <c r="Q199" s="17"/>
      <c r="R199" s="17"/>
      <c r="S199" s="17"/>
      <c r="T199" s="151"/>
      <c r="U199" s="151"/>
      <c r="V199" s="151"/>
      <c r="W199" s="151"/>
      <c r="X199" s="151"/>
      <c r="Y199" s="151"/>
      <c r="Z199" s="151"/>
      <c r="AB199" s="151"/>
    </row>
    <row r="200" spans="1:69">
      <c r="B200" s="30"/>
      <c r="C200" s="31"/>
      <c r="D200" s="31"/>
      <c r="E200" s="31"/>
      <c r="F200" s="31"/>
      <c r="G200" s="31"/>
      <c r="H200" s="31"/>
      <c r="I200" s="31"/>
      <c r="J200" s="32"/>
      <c r="K200" s="32"/>
      <c r="L200" s="32"/>
      <c r="M200" s="32"/>
      <c r="N200" s="32"/>
      <c r="O200" s="32"/>
      <c r="P200" s="17"/>
      <c r="Q200" s="17"/>
      <c r="R200" s="17"/>
      <c r="S200" s="17"/>
      <c r="T200" s="151"/>
      <c r="U200" s="151"/>
      <c r="V200" s="151"/>
      <c r="W200" s="151"/>
      <c r="X200" s="151"/>
      <c r="Y200" s="151"/>
      <c r="Z200" s="151"/>
      <c r="AB200" s="151"/>
    </row>
    <row r="201" spans="1:69">
      <c r="B201" s="30"/>
      <c r="C201" s="31"/>
      <c r="D201" s="31"/>
      <c r="E201" s="31"/>
      <c r="F201" s="31"/>
      <c r="G201" s="31"/>
      <c r="H201" s="31"/>
      <c r="I201" s="31"/>
      <c r="J201" s="32"/>
      <c r="K201" s="32"/>
      <c r="L201" s="32"/>
      <c r="M201" s="32"/>
      <c r="N201" s="32"/>
      <c r="O201" s="32"/>
      <c r="P201" s="17"/>
      <c r="Q201" s="17"/>
      <c r="R201" s="17"/>
      <c r="S201" s="17"/>
      <c r="T201" s="151"/>
      <c r="U201" s="151"/>
      <c r="V201" s="151"/>
      <c r="W201" s="151"/>
      <c r="X201" s="151"/>
      <c r="Y201" s="151"/>
      <c r="Z201" s="151"/>
      <c r="AB201" s="151"/>
    </row>
    <row r="202" spans="1:69">
      <c r="B202" s="30"/>
      <c r="C202" s="31"/>
      <c r="D202" s="31"/>
      <c r="E202" s="31"/>
      <c r="F202" s="31"/>
      <c r="G202" s="31"/>
      <c r="H202" s="31"/>
      <c r="I202" s="31"/>
      <c r="J202" s="32"/>
      <c r="K202" s="32"/>
      <c r="L202" s="32"/>
      <c r="M202" s="32"/>
      <c r="N202" s="32"/>
      <c r="O202" s="32"/>
      <c r="P202" s="17"/>
      <c r="Q202" s="17"/>
      <c r="R202" s="17"/>
      <c r="S202" s="17"/>
      <c r="T202" s="151"/>
      <c r="U202" s="151"/>
      <c r="V202" s="151"/>
      <c r="W202" s="151"/>
      <c r="X202" s="151"/>
      <c r="Y202" s="151"/>
      <c r="Z202" s="151"/>
      <c r="AB202" s="151"/>
    </row>
    <row r="203" spans="1:69">
      <c r="B203" s="30"/>
      <c r="C203" s="31"/>
      <c r="D203" s="31"/>
      <c r="E203" s="31"/>
      <c r="F203" s="31"/>
      <c r="G203" s="31"/>
      <c r="H203" s="31"/>
      <c r="I203" s="31"/>
      <c r="J203" s="32"/>
      <c r="K203" s="32"/>
      <c r="L203" s="32"/>
      <c r="M203" s="32"/>
      <c r="N203" s="32"/>
      <c r="O203" s="32"/>
      <c r="P203" s="17"/>
      <c r="Q203" s="17"/>
      <c r="R203" s="17"/>
      <c r="S203" s="17"/>
      <c r="T203" s="151"/>
      <c r="U203" s="151"/>
      <c r="V203" s="151"/>
      <c r="W203" s="151"/>
      <c r="X203" s="151"/>
      <c r="Y203" s="151"/>
      <c r="Z203" s="151"/>
      <c r="AB203" s="151"/>
    </row>
    <row r="204" spans="1:69">
      <c r="B204" s="30"/>
      <c r="C204" s="31"/>
      <c r="D204" s="31"/>
      <c r="E204" s="31"/>
      <c r="F204" s="31"/>
      <c r="G204" s="31"/>
      <c r="H204" s="31"/>
      <c r="I204" s="31"/>
      <c r="J204" s="32"/>
      <c r="K204" s="32"/>
      <c r="L204" s="32"/>
      <c r="M204" s="32"/>
      <c r="N204" s="32"/>
      <c r="O204" s="32"/>
      <c r="P204" s="17"/>
      <c r="Q204" s="17"/>
      <c r="R204" s="17"/>
      <c r="S204" s="17"/>
      <c r="T204" s="151"/>
      <c r="U204" s="151"/>
      <c r="V204" s="151"/>
      <c r="W204" s="151"/>
      <c r="X204" s="151"/>
      <c r="Y204" s="151"/>
      <c r="Z204" s="151"/>
      <c r="AB204" s="151"/>
    </row>
    <row r="205" spans="1:69">
      <c r="B205" s="30"/>
      <c r="C205" s="31"/>
      <c r="D205" s="31"/>
      <c r="E205" s="31"/>
      <c r="F205" s="31"/>
      <c r="G205" s="31"/>
      <c r="H205" s="31"/>
      <c r="I205" s="31"/>
      <c r="J205" s="32"/>
      <c r="K205" s="32"/>
      <c r="L205" s="32"/>
      <c r="M205" s="32"/>
      <c r="N205" s="32"/>
      <c r="O205" s="32"/>
      <c r="P205" s="17"/>
      <c r="Q205" s="17"/>
      <c r="R205" s="17"/>
      <c r="S205" s="17"/>
      <c r="T205" s="151"/>
      <c r="U205" s="151"/>
      <c r="V205" s="151"/>
      <c r="W205" s="151"/>
      <c r="X205" s="151"/>
      <c r="Y205" s="151"/>
      <c r="Z205" s="151"/>
      <c r="AB205" s="151"/>
    </row>
    <row r="206" spans="1:69">
      <c r="B206" s="30"/>
      <c r="C206" s="31"/>
      <c r="D206" s="31"/>
      <c r="E206" s="31"/>
      <c r="F206" s="31"/>
      <c r="G206" s="31"/>
      <c r="H206" s="31"/>
      <c r="I206" s="31"/>
      <c r="J206" s="32"/>
      <c r="K206" s="32"/>
      <c r="L206" s="32"/>
      <c r="M206" s="32"/>
      <c r="N206" s="32"/>
      <c r="O206" s="32"/>
      <c r="P206" s="17"/>
      <c r="Q206" s="17"/>
      <c r="R206" s="17"/>
      <c r="S206" s="17"/>
      <c r="T206" s="151"/>
      <c r="U206" s="151"/>
      <c r="V206" s="151"/>
      <c r="W206" s="151"/>
      <c r="X206" s="151"/>
      <c r="Y206" s="151"/>
      <c r="Z206" s="151"/>
      <c r="AB206" s="151"/>
    </row>
    <row r="207" spans="1:69">
      <c r="B207" s="30"/>
      <c r="C207" s="31"/>
      <c r="D207" s="31"/>
      <c r="E207" s="31"/>
      <c r="F207" s="31"/>
      <c r="G207" s="31"/>
      <c r="H207" s="31"/>
      <c r="I207" s="31"/>
      <c r="J207" s="32"/>
      <c r="K207" s="32"/>
      <c r="L207" s="32"/>
      <c r="M207" s="32"/>
      <c r="N207" s="32"/>
      <c r="O207" s="32"/>
      <c r="P207" s="17"/>
      <c r="Q207" s="17"/>
      <c r="R207" s="17"/>
      <c r="S207" s="17"/>
      <c r="T207" s="151"/>
      <c r="U207" s="151"/>
      <c r="V207" s="151"/>
      <c r="W207" s="151"/>
      <c r="X207" s="151"/>
      <c r="Y207" s="151"/>
      <c r="Z207" s="151"/>
      <c r="AB207" s="151"/>
    </row>
    <row r="208" spans="1:69">
      <c r="B208" s="30"/>
      <c r="C208" s="31"/>
      <c r="D208" s="31"/>
      <c r="E208" s="31"/>
      <c r="F208" s="31"/>
      <c r="G208" s="31"/>
      <c r="H208" s="31"/>
      <c r="I208" s="31"/>
      <c r="J208" s="32"/>
      <c r="K208" s="32"/>
      <c r="L208" s="32"/>
      <c r="M208" s="32"/>
      <c r="N208" s="32"/>
      <c r="O208" s="32"/>
      <c r="P208" s="17"/>
      <c r="Q208" s="17"/>
      <c r="R208" s="17"/>
      <c r="S208" s="17"/>
      <c r="T208" s="151"/>
      <c r="U208" s="151"/>
      <c r="V208" s="151"/>
      <c r="W208" s="151"/>
      <c r="X208" s="151"/>
      <c r="Y208" s="151"/>
      <c r="Z208" s="151"/>
      <c r="AB208" s="151"/>
    </row>
    <row r="209" spans="2:28">
      <c r="B209" s="30"/>
      <c r="C209" s="31"/>
      <c r="D209" s="31"/>
      <c r="E209" s="31"/>
      <c r="F209" s="31"/>
      <c r="G209" s="31"/>
      <c r="H209" s="31"/>
      <c r="I209" s="31"/>
      <c r="J209" s="32"/>
      <c r="K209" s="32"/>
      <c r="L209" s="32"/>
      <c r="M209" s="32"/>
      <c r="N209" s="32"/>
      <c r="O209" s="32"/>
      <c r="P209" s="17"/>
      <c r="Q209" s="17"/>
      <c r="R209" s="17"/>
      <c r="S209" s="17"/>
      <c r="T209" s="151"/>
      <c r="U209" s="151"/>
      <c r="V209" s="151"/>
      <c r="W209" s="151"/>
      <c r="X209" s="151"/>
      <c r="Y209" s="151"/>
      <c r="Z209" s="151"/>
      <c r="AB209" s="151"/>
    </row>
    <row r="210" spans="2:28">
      <c r="B210" s="30"/>
      <c r="C210" s="31"/>
      <c r="D210" s="31"/>
      <c r="E210" s="31"/>
      <c r="F210" s="31"/>
      <c r="G210" s="31"/>
      <c r="H210" s="31"/>
      <c r="I210" s="31"/>
      <c r="J210" s="32"/>
      <c r="K210" s="32"/>
      <c r="L210" s="32"/>
      <c r="M210" s="32"/>
      <c r="N210" s="32"/>
      <c r="O210" s="32"/>
      <c r="P210" s="17"/>
      <c r="Q210" s="17"/>
      <c r="R210" s="17"/>
      <c r="S210" s="17"/>
      <c r="T210" s="151"/>
      <c r="U210" s="151"/>
      <c r="V210" s="151"/>
      <c r="W210" s="151"/>
      <c r="X210" s="151"/>
      <c r="Y210" s="151"/>
      <c r="Z210" s="151"/>
      <c r="AB210" s="151"/>
    </row>
    <row r="211" spans="2:28">
      <c r="B211" s="30"/>
      <c r="C211" s="31"/>
      <c r="D211" s="31"/>
      <c r="E211" s="31"/>
      <c r="F211" s="31"/>
      <c r="G211" s="31"/>
      <c r="H211" s="31"/>
      <c r="I211" s="31"/>
      <c r="J211" s="32"/>
      <c r="K211" s="32"/>
      <c r="L211" s="32"/>
      <c r="M211" s="32"/>
      <c r="N211" s="32"/>
      <c r="O211" s="32"/>
      <c r="P211" s="17"/>
      <c r="Q211" s="17"/>
      <c r="R211" s="17"/>
      <c r="S211" s="17"/>
      <c r="T211" s="151"/>
      <c r="U211" s="151"/>
      <c r="V211" s="151"/>
      <c r="W211" s="151"/>
      <c r="X211" s="151"/>
      <c r="Y211" s="151"/>
      <c r="Z211" s="151"/>
      <c r="AB211" s="151"/>
    </row>
    <row r="212" spans="2:28">
      <c r="B212" s="30"/>
      <c r="C212" s="31"/>
      <c r="D212" s="31"/>
      <c r="E212" s="31"/>
      <c r="F212" s="31"/>
      <c r="G212" s="31"/>
      <c r="H212" s="31"/>
      <c r="I212" s="31"/>
      <c r="J212" s="32"/>
      <c r="K212" s="32"/>
      <c r="L212" s="32"/>
      <c r="M212" s="32"/>
      <c r="N212" s="32"/>
      <c r="O212" s="32"/>
      <c r="P212" s="17"/>
      <c r="Q212" s="17"/>
      <c r="R212" s="17"/>
      <c r="S212" s="17"/>
      <c r="T212" s="151"/>
      <c r="U212" s="151"/>
      <c r="V212" s="151"/>
      <c r="W212" s="151"/>
      <c r="X212" s="151"/>
      <c r="Y212" s="151"/>
      <c r="Z212" s="151"/>
      <c r="AB212" s="151"/>
    </row>
    <row r="213" spans="2:28">
      <c r="B213" s="30"/>
      <c r="C213" s="31"/>
      <c r="D213" s="31"/>
      <c r="E213" s="31"/>
      <c r="F213" s="31"/>
      <c r="G213" s="31"/>
      <c r="H213" s="31"/>
      <c r="I213" s="31"/>
      <c r="J213" s="32"/>
      <c r="K213" s="32"/>
      <c r="L213" s="32"/>
      <c r="M213" s="32"/>
      <c r="N213" s="32"/>
      <c r="O213" s="32"/>
      <c r="P213" s="17"/>
      <c r="Q213" s="17"/>
      <c r="R213" s="17"/>
      <c r="S213" s="17"/>
      <c r="T213" s="151"/>
      <c r="U213" s="151"/>
      <c r="V213" s="151"/>
      <c r="W213" s="151"/>
      <c r="X213" s="151"/>
      <c r="Y213" s="151"/>
      <c r="Z213" s="151"/>
      <c r="AB213" s="151"/>
    </row>
    <row r="214" spans="2:28">
      <c r="B214" s="30"/>
      <c r="C214" s="31"/>
      <c r="D214" s="31"/>
      <c r="E214" s="31"/>
      <c r="F214" s="31"/>
      <c r="G214" s="31"/>
      <c r="H214" s="31"/>
      <c r="I214" s="31"/>
      <c r="J214" s="32"/>
      <c r="K214" s="32"/>
      <c r="L214" s="32"/>
      <c r="M214" s="32"/>
      <c r="N214" s="32"/>
      <c r="O214" s="32"/>
      <c r="P214" s="17"/>
      <c r="Q214" s="17"/>
      <c r="R214" s="17"/>
      <c r="S214" s="17"/>
      <c r="T214" s="151"/>
      <c r="U214" s="151"/>
      <c r="V214" s="151"/>
      <c r="W214" s="151"/>
      <c r="X214" s="151"/>
      <c r="Y214" s="151"/>
      <c r="Z214" s="151"/>
      <c r="AB214" s="151"/>
    </row>
    <row r="215" spans="2:28">
      <c r="B215" s="30"/>
      <c r="C215" s="31"/>
      <c r="D215" s="31"/>
      <c r="E215" s="31"/>
      <c r="F215" s="31"/>
      <c r="G215" s="31"/>
      <c r="H215" s="31"/>
      <c r="I215" s="31"/>
      <c r="J215" s="32"/>
      <c r="K215" s="32"/>
      <c r="L215" s="32"/>
      <c r="M215" s="32"/>
      <c r="N215" s="32"/>
      <c r="O215" s="32"/>
      <c r="P215" s="17"/>
      <c r="Q215" s="17"/>
      <c r="R215" s="17"/>
      <c r="S215" s="17"/>
      <c r="T215" s="151"/>
      <c r="U215" s="151"/>
      <c r="V215" s="151"/>
      <c r="W215" s="151"/>
      <c r="X215" s="151"/>
      <c r="Y215" s="151"/>
      <c r="Z215" s="151"/>
      <c r="AB215" s="151"/>
    </row>
    <row r="216" spans="2:28">
      <c r="B216" s="30"/>
      <c r="C216" s="31"/>
      <c r="D216" s="31"/>
      <c r="E216" s="31"/>
      <c r="F216" s="31"/>
      <c r="G216" s="31"/>
      <c r="H216" s="31"/>
      <c r="I216" s="31"/>
      <c r="J216" s="32"/>
      <c r="K216" s="32"/>
      <c r="L216" s="32"/>
      <c r="M216" s="32"/>
      <c r="N216" s="32"/>
      <c r="O216" s="32"/>
      <c r="P216" s="17"/>
      <c r="Q216" s="17"/>
      <c r="R216" s="17"/>
      <c r="S216" s="17"/>
      <c r="T216" s="151"/>
      <c r="U216" s="151"/>
      <c r="V216" s="151"/>
      <c r="W216" s="151"/>
      <c r="X216" s="151"/>
      <c r="Y216" s="151"/>
      <c r="Z216" s="151"/>
      <c r="AB216" s="151"/>
    </row>
    <row r="217" spans="2:28">
      <c r="B217" s="30"/>
      <c r="C217" s="31"/>
      <c r="D217" s="31"/>
      <c r="E217" s="31"/>
      <c r="F217" s="31"/>
      <c r="G217" s="31"/>
      <c r="H217" s="31"/>
      <c r="I217" s="31"/>
      <c r="J217" s="32"/>
      <c r="K217" s="32"/>
      <c r="L217" s="32"/>
      <c r="M217" s="32"/>
      <c r="N217" s="32"/>
      <c r="O217" s="32"/>
      <c r="P217" s="17"/>
      <c r="Q217" s="17"/>
      <c r="R217" s="17"/>
      <c r="S217" s="17"/>
      <c r="T217" s="151"/>
      <c r="U217" s="151"/>
      <c r="V217" s="151"/>
      <c r="W217" s="151"/>
      <c r="X217" s="151"/>
      <c r="Y217" s="151"/>
      <c r="Z217" s="151"/>
      <c r="AB217" s="151"/>
    </row>
    <row r="218" spans="2:28" ht="15.6">
      <c r="B218" s="83"/>
      <c r="C218" s="60"/>
      <c r="D218" s="60"/>
      <c r="E218" s="60"/>
      <c r="F218" s="60"/>
      <c r="G218" s="60"/>
      <c r="H218" s="60"/>
      <c r="I218" s="60"/>
      <c r="J218" s="64"/>
      <c r="K218" s="64"/>
      <c r="L218" s="64"/>
      <c r="M218" s="64"/>
      <c r="N218" s="32"/>
      <c r="P218" s="17"/>
      <c r="Q218" s="17"/>
      <c r="R218" s="17"/>
      <c r="S218" s="17"/>
      <c r="T218" s="151"/>
      <c r="U218" s="151"/>
      <c r="V218" s="151"/>
      <c r="W218" s="151"/>
      <c r="X218" s="151"/>
      <c r="Y218" s="151"/>
      <c r="Z218" s="151"/>
      <c r="AB218" s="151"/>
    </row>
    <row r="219" spans="2:28" ht="15.6">
      <c r="B219" s="83" t="s">
        <v>241</v>
      </c>
      <c r="C219" s="60"/>
      <c r="D219" s="60"/>
      <c r="E219" s="60"/>
      <c r="F219" s="60"/>
      <c r="G219" s="60"/>
      <c r="H219" s="60"/>
      <c r="I219" s="60"/>
      <c r="J219" s="351"/>
      <c r="K219" s="445"/>
      <c r="L219" s="518"/>
      <c r="M219" s="577"/>
      <c r="N219" s="32"/>
      <c r="O219" s="84" t="s">
        <v>240</v>
      </c>
      <c r="P219" s="351"/>
      <c r="Q219" s="351"/>
      <c r="R219" s="351"/>
      <c r="S219" s="351"/>
      <c r="T219" s="351"/>
      <c r="U219" s="351"/>
      <c r="V219" s="351"/>
      <c r="W219" s="351"/>
      <c r="X219" s="445"/>
      <c r="Y219" s="518"/>
      <c r="Z219" s="577"/>
      <c r="AA219" s="140" t="s">
        <v>2</v>
      </c>
    </row>
    <row r="220" spans="2:28">
      <c r="B220" s="180" t="s">
        <v>63</v>
      </c>
      <c r="C220" s="122">
        <v>2016</v>
      </c>
      <c r="D220" s="139">
        <v>2017</v>
      </c>
      <c r="E220" s="139">
        <v>2018</v>
      </c>
      <c r="F220" s="122">
        <v>2019</v>
      </c>
      <c r="G220" s="122">
        <v>2020</v>
      </c>
      <c r="H220" s="122">
        <v>2021</v>
      </c>
      <c r="I220" s="122">
        <v>2022</v>
      </c>
      <c r="J220" s="122">
        <v>2023</v>
      </c>
      <c r="K220" s="122">
        <v>2024</v>
      </c>
      <c r="L220" s="122">
        <v>2025</v>
      </c>
      <c r="M220" s="122">
        <v>2026</v>
      </c>
      <c r="N220" s="32"/>
      <c r="O220" s="180" t="s">
        <v>63</v>
      </c>
      <c r="P220" s="123">
        <v>2016</v>
      </c>
      <c r="Q220" s="122">
        <v>2017</v>
      </c>
      <c r="R220" s="139">
        <v>2018</v>
      </c>
      <c r="S220" s="139">
        <v>2019</v>
      </c>
      <c r="T220" s="139">
        <v>2020</v>
      </c>
      <c r="U220" s="139">
        <v>2021</v>
      </c>
      <c r="V220" s="139">
        <v>2022</v>
      </c>
      <c r="W220" s="139">
        <v>2023</v>
      </c>
      <c r="X220" s="139">
        <v>2024</v>
      </c>
      <c r="Y220" s="139">
        <v>2025</v>
      </c>
      <c r="Z220" s="139">
        <v>2026</v>
      </c>
      <c r="AA220" s="122" t="str">
        <f>$AA$26</f>
        <v>2021-2026</v>
      </c>
    </row>
    <row r="221" spans="2:28">
      <c r="B221" s="24" t="s">
        <v>172</v>
      </c>
      <c r="C221" s="54">
        <f>'WDM TR'!F24</f>
        <v>319019.58441593405</v>
      </c>
      <c r="D221" s="54">
        <f>'WDM TR'!G24</f>
        <v>264151.02793166554</v>
      </c>
      <c r="E221" s="54">
        <f>'WDM TR'!H24</f>
        <v>256739.86108003865</v>
      </c>
      <c r="F221" s="54"/>
      <c r="G221" s="54"/>
      <c r="H221" s="54"/>
      <c r="I221" s="54"/>
      <c r="J221" s="54"/>
      <c r="K221" s="10"/>
      <c r="L221" s="10"/>
      <c r="M221" s="10"/>
      <c r="N221" s="575" t="e">
        <f>(M221/H221)^(0.2)-1</f>
        <v>#DIV/0!</v>
      </c>
      <c r="O221" s="24" t="str">
        <f>B221</f>
        <v>China</v>
      </c>
      <c r="P221" s="124">
        <f>'WDM TR'!F63</f>
        <v>254.38839104399941</v>
      </c>
      <c r="Q221" s="124">
        <f>'WDM TR'!G63</f>
        <v>197.49337154756168</v>
      </c>
      <c r="R221" s="124">
        <f>'WDM TR'!H63</f>
        <v>225.7815534972049</v>
      </c>
      <c r="S221" s="124"/>
      <c r="T221" s="124"/>
      <c r="U221" s="124"/>
      <c r="V221" s="124"/>
      <c r="W221" s="124"/>
      <c r="X221" s="124"/>
      <c r="Y221" s="124"/>
      <c r="Z221" s="124"/>
      <c r="AA221" s="152" t="e">
        <f>(Z221/U221)^(1/5)-1</f>
        <v>#DIV/0!</v>
      </c>
    </row>
    <row r="222" spans="2:28">
      <c r="B222" s="24" t="s">
        <v>195</v>
      </c>
      <c r="C222" s="54">
        <f>'WDM TR'!F86</f>
        <v>699150.41558406595</v>
      </c>
      <c r="D222" s="54">
        <f>'WDM TR'!G86</f>
        <v>639059.97206833435</v>
      </c>
      <c r="E222" s="54">
        <f>'WDM TR'!H86</f>
        <v>680663.13891996141</v>
      </c>
      <c r="F222" s="54"/>
      <c r="G222" s="54"/>
      <c r="H222" s="54"/>
      <c r="I222" s="54"/>
      <c r="J222" s="54"/>
      <c r="K222" s="10"/>
      <c r="L222" s="10"/>
      <c r="M222" s="10"/>
      <c r="N222" s="575" t="e">
        <f>(M222/H222)^(0.2)-1</f>
        <v>#DIV/0!</v>
      </c>
      <c r="O222" s="24" t="str">
        <f>B222</f>
        <v>Rest of World</v>
      </c>
      <c r="P222" s="68">
        <f>'WDM TR'!F125</f>
        <v>760.84869274473442</v>
      </c>
      <c r="Q222" s="68">
        <f>'WDM TR'!G125</f>
        <v>848.31862254517546</v>
      </c>
      <c r="R222" s="68">
        <f>'WDM TR'!H125</f>
        <v>892.06581450279509</v>
      </c>
      <c r="S222" s="68"/>
      <c r="T222" s="68"/>
      <c r="U222" s="68"/>
      <c r="V222" s="68"/>
      <c r="W222" s="68"/>
      <c r="X222" s="68"/>
      <c r="Y222" s="68"/>
      <c r="Z222" s="68"/>
      <c r="AA222" s="154" t="e">
        <f>(Z222/U222)^(1/5)-1</f>
        <v>#DIV/0!</v>
      </c>
    </row>
    <row r="223" spans="2:28">
      <c r="B223" s="182" t="s">
        <v>211</v>
      </c>
      <c r="C223" s="188">
        <f t="shared" ref="C223:E223" si="36">C222+C221</f>
        <v>1018170</v>
      </c>
      <c r="D223" s="188">
        <f t="shared" si="36"/>
        <v>903210.99999999988</v>
      </c>
      <c r="E223" s="188">
        <f t="shared" si="36"/>
        <v>937403</v>
      </c>
      <c r="F223" s="188"/>
      <c r="G223" s="188"/>
      <c r="H223" s="188"/>
      <c r="I223" s="188"/>
      <c r="J223" s="188"/>
      <c r="K223" s="129"/>
      <c r="L223" s="129"/>
      <c r="M223" s="129"/>
      <c r="N223" s="575" t="e">
        <f>(M223/H223)^(0.2)-1</f>
        <v>#DIV/0!</v>
      </c>
      <c r="O223" s="182" t="str">
        <f>B223</f>
        <v>Global</v>
      </c>
      <c r="P223" s="286">
        <f t="shared" ref="P223:R223" si="37">P222+P221</f>
        <v>1015.2370837887338</v>
      </c>
      <c r="Q223" s="286">
        <f t="shared" si="37"/>
        <v>1045.8119940927372</v>
      </c>
      <c r="R223" s="286">
        <f t="shared" si="37"/>
        <v>1117.847368</v>
      </c>
      <c r="S223" s="286"/>
      <c r="T223" s="286"/>
      <c r="U223" s="286"/>
      <c r="V223" s="286"/>
      <c r="W223" s="286"/>
      <c r="X223" s="286"/>
      <c r="Y223" s="286"/>
      <c r="Z223" s="286"/>
      <c r="AA223" s="154" t="e">
        <f>(Z223/U223)^(1/5)-1</f>
        <v>#DIV/0!</v>
      </c>
    </row>
    <row r="224" spans="2:28">
      <c r="B224" s="369" t="s">
        <v>231</v>
      </c>
      <c r="C224" s="370">
        <f t="shared" ref="C224:E224" si="38">IF(C221=0,"",C221/C223)</f>
        <v>0.31332644294757656</v>
      </c>
      <c r="D224" s="370">
        <f t="shared" si="38"/>
        <v>0.29245771799907838</v>
      </c>
      <c r="E224" s="370">
        <f t="shared" si="38"/>
        <v>0.27388418970286915</v>
      </c>
      <c r="F224" s="370"/>
      <c r="G224" s="370"/>
      <c r="H224" s="370"/>
      <c r="I224" s="370"/>
      <c r="J224" s="370"/>
      <c r="K224" s="370"/>
      <c r="L224" s="370"/>
      <c r="M224" s="370"/>
      <c r="N224" s="32"/>
      <c r="O224" s="369" t="s">
        <v>231</v>
      </c>
      <c r="P224" s="370">
        <f t="shared" ref="P224:R224" si="39">IF(P221=0,"",P221/P223)</f>
        <v>0.25057042843101707</v>
      </c>
      <c r="Q224" s="370">
        <f t="shared" si="39"/>
        <v>0.18884213669675029</v>
      </c>
      <c r="R224" s="370">
        <f t="shared" si="39"/>
        <v>0.20197887471986686</v>
      </c>
      <c r="S224" s="370"/>
      <c r="T224" s="370"/>
      <c r="U224" s="370"/>
      <c r="V224" s="370"/>
      <c r="W224" s="370"/>
      <c r="X224" s="370"/>
      <c r="Y224" s="370"/>
      <c r="Z224" s="370"/>
    </row>
    <row r="225" spans="1:31">
      <c r="B225" s="30"/>
      <c r="C225" s="31"/>
      <c r="D225" s="31"/>
      <c r="E225" s="31"/>
      <c r="F225" s="31"/>
      <c r="G225" s="31"/>
      <c r="H225" s="31"/>
      <c r="I225" s="31"/>
      <c r="J225" s="32"/>
      <c r="K225" s="32"/>
      <c r="L225" s="32"/>
      <c r="M225" s="32"/>
      <c r="N225" s="32"/>
      <c r="O225" s="32"/>
      <c r="P225" s="32"/>
      <c r="Q225" s="32"/>
      <c r="R225" s="32"/>
      <c r="S225" s="32"/>
      <c r="T225" s="32"/>
      <c r="U225" s="32"/>
      <c r="V225" s="32"/>
      <c r="W225" s="32"/>
      <c r="X225" s="32"/>
      <c r="Y225" s="32"/>
      <c r="Z225" s="32"/>
      <c r="AA225" s="32"/>
    </row>
    <row r="226" spans="1:31" s="43" customFormat="1" ht="15.6">
      <c r="A226" s="55"/>
      <c r="B226" s="92" t="s">
        <v>234</v>
      </c>
      <c r="C226" s="60"/>
      <c r="D226" s="60"/>
      <c r="E226" s="60"/>
      <c r="F226" s="60"/>
      <c r="G226" s="60"/>
      <c r="H226" s="60"/>
      <c r="I226" s="60"/>
      <c r="J226" s="49"/>
      <c r="K226" s="49"/>
      <c r="L226" s="49"/>
      <c r="M226" s="49"/>
      <c r="N226" s="665"/>
      <c r="O226" s="92" t="s">
        <v>568</v>
      </c>
      <c r="P226" s="399"/>
      <c r="Q226" s="399"/>
      <c r="R226" s="399"/>
      <c r="S226" s="399"/>
      <c r="T226" s="400"/>
      <c r="U226" s="400"/>
      <c r="V226" s="400" t="e">
        <f t="shared" ref="V226:Y226" si="40">V221/U221-1</f>
        <v>#DIV/0!</v>
      </c>
      <c r="W226" s="400" t="e">
        <f t="shared" si="40"/>
        <v>#DIV/0!</v>
      </c>
      <c r="X226" s="400" t="e">
        <f t="shared" si="40"/>
        <v>#DIV/0!</v>
      </c>
      <c r="Y226" s="400" t="e">
        <f t="shared" si="40"/>
        <v>#DIV/0!</v>
      </c>
      <c r="Z226" s="400" t="e">
        <f>Z221/Y221-1</f>
        <v>#DIV/0!</v>
      </c>
      <c r="AB226" s="400"/>
      <c r="AD226" s="250"/>
      <c r="AE226" s="401"/>
    </row>
    <row r="227" spans="1:31">
      <c r="B227" s="30"/>
      <c r="C227" s="31"/>
      <c r="D227" s="31"/>
      <c r="E227" s="31"/>
      <c r="F227" s="31"/>
      <c r="G227" s="31"/>
      <c r="H227" s="31"/>
      <c r="I227" s="31"/>
      <c r="J227" s="32"/>
      <c r="K227" s="32"/>
      <c r="L227" s="32"/>
      <c r="M227" s="32"/>
      <c r="N227" s="32"/>
      <c r="O227" s="32"/>
      <c r="P227" s="17"/>
      <c r="Q227" s="17"/>
      <c r="R227" s="17"/>
      <c r="S227" s="17"/>
      <c r="T227" s="151"/>
      <c r="U227" s="151"/>
      <c r="V227" s="151"/>
      <c r="W227" s="151"/>
      <c r="X227" s="151"/>
      <c r="Y227" s="151"/>
      <c r="Z227" s="151"/>
      <c r="AB227" s="151"/>
    </row>
    <row r="228" spans="1:31">
      <c r="B228" s="30"/>
      <c r="C228" s="31"/>
      <c r="D228" s="31"/>
      <c r="E228" s="31"/>
      <c r="F228" s="31"/>
      <c r="G228" s="31"/>
      <c r="H228" s="31"/>
      <c r="I228" s="31"/>
      <c r="J228" s="32"/>
      <c r="K228" s="32"/>
      <c r="L228" s="32"/>
      <c r="M228" s="32"/>
      <c r="N228" s="32"/>
      <c r="O228" s="32"/>
      <c r="P228" s="17"/>
      <c r="Q228" s="17"/>
      <c r="R228" s="17"/>
      <c r="S228" s="17"/>
      <c r="T228" s="151"/>
      <c r="U228" s="151"/>
      <c r="V228" s="151"/>
      <c r="W228" s="151"/>
      <c r="X228" s="151"/>
      <c r="Y228" s="151"/>
      <c r="Z228" s="151"/>
      <c r="AB228" s="151"/>
    </row>
    <row r="229" spans="1:31">
      <c r="B229" s="30"/>
      <c r="C229" s="31"/>
      <c r="D229" s="31"/>
      <c r="E229" s="31"/>
      <c r="F229" s="31"/>
      <c r="G229" s="31"/>
      <c r="H229" s="31"/>
      <c r="I229" s="31"/>
      <c r="J229" s="32"/>
      <c r="K229" s="32"/>
      <c r="L229" s="32"/>
      <c r="M229" s="32"/>
      <c r="N229" s="32"/>
      <c r="O229" s="32"/>
      <c r="P229" s="17"/>
      <c r="Q229" s="17"/>
      <c r="R229" s="17"/>
      <c r="S229" s="17"/>
      <c r="T229" s="151"/>
      <c r="U229" s="151"/>
      <c r="V229" s="151"/>
      <c r="W229" s="151"/>
      <c r="X229" s="151"/>
      <c r="Y229" s="151"/>
      <c r="Z229" s="151"/>
      <c r="AB229" s="151"/>
    </row>
    <row r="230" spans="1:31">
      <c r="B230" s="30"/>
      <c r="C230" s="31"/>
      <c r="D230" s="31"/>
      <c r="E230" s="31"/>
      <c r="F230" s="31"/>
      <c r="G230" s="31"/>
      <c r="H230" s="31"/>
      <c r="I230" s="31"/>
      <c r="J230" s="32"/>
      <c r="K230" s="32"/>
      <c r="L230" s="32"/>
      <c r="M230" s="32"/>
      <c r="N230" s="32"/>
      <c r="O230" s="32"/>
      <c r="P230" s="17"/>
      <c r="Q230" s="17"/>
      <c r="R230" s="17"/>
      <c r="S230" s="17"/>
      <c r="T230" s="151"/>
      <c r="U230" s="151"/>
      <c r="V230" s="151"/>
      <c r="W230" s="151"/>
      <c r="X230" s="151"/>
      <c r="Y230" s="151"/>
      <c r="Z230" s="151"/>
      <c r="AB230" s="151"/>
    </row>
    <row r="231" spans="1:31">
      <c r="B231" s="30"/>
      <c r="C231" s="31"/>
      <c r="D231" s="31"/>
      <c r="E231" s="31"/>
      <c r="F231" s="31"/>
      <c r="G231" s="31"/>
      <c r="H231" s="31"/>
      <c r="I231" s="31"/>
      <c r="J231" s="32"/>
      <c r="K231" s="32"/>
      <c r="L231" s="32"/>
      <c r="M231" s="32"/>
      <c r="N231" s="32"/>
      <c r="O231" s="32"/>
      <c r="P231" s="17"/>
      <c r="Q231" s="17"/>
      <c r="R231" s="17"/>
      <c r="S231" s="17"/>
      <c r="T231" s="151"/>
      <c r="U231" s="151"/>
      <c r="V231" s="151"/>
      <c r="W231" s="151"/>
      <c r="X231" s="151"/>
      <c r="Y231" s="151"/>
      <c r="Z231" s="151"/>
      <c r="AB231" s="151"/>
    </row>
    <row r="232" spans="1:31">
      <c r="B232" s="30"/>
      <c r="C232" s="31"/>
      <c r="D232" s="31"/>
      <c r="E232" s="31"/>
      <c r="F232" s="31"/>
      <c r="G232" s="31"/>
      <c r="H232" s="31"/>
      <c r="I232" s="31"/>
      <c r="J232" s="32"/>
      <c r="K232" s="32"/>
      <c r="L232" s="32"/>
      <c r="M232" s="32"/>
      <c r="N232" s="32"/>
      <c r="O232" s="32"/>
      <c r="P232" s="17"/>
      <c r="Q232" s="17"/>
      <c r="R232" s="17"/>
      <c r="S232" s="17"/>
      <c r="T232" s="151"/>
      <c r="U232" s="151"/>
      <c r="V232" s="151"/>
      <c r="W232" s="151"/>
      <c r="X232" s="151"/>
      <c r="Y232" s="151"/>
      <c r="Z232" s="151"/>
      <c r="AB232" s="151"/>
    </row>
    <row r="233" spans="1:31">
      <c r="B233" s="30"/>
      <c r="C233" s="31"/>
      <c r="D233" s="31"/>
      <c r="E233" s="31"/>
      <c r="F233" s="31"/>
      <c r="G233" s="31"/>
      <c r="H233" s="31"/>
      <c r="I233" s="31"/>
      <c r="J233" s="32"/>
      <c r="K233" s="32"/>
      <c r="L233" s="32"/>
      <c r="M233" s="32"/>
      <c r="N233" s="32"/>
      <c r="O233" s="32"/>
      <c r="P233" s="17"/>
      <c r="Q233" s="17"/>
      <c r="R233" s="17"/>
      <c r="S233" s="17"/>
      <c r="T233" s="151"/>
      <c r="U233" s="151"/>
      <c r="V233" s="151"/>
      <c r="W233" s="151"/>
      <c r="X233" s="151"/>
      <c r="Y233" s="151"/>
      <c r="Z233" s="151"/>
      <c r="AB233" s="151"/>
    </row>
    <row r="234" spans="1:31">
      <c r="B234" s="30"/>
      <c r="C234" s="31"/>
      <c r="D234" s="31"/>
      <c r="E234" s="31"/>
      <c r="F234" s="31"/>
      <c r="G234" s="31"/>
      <c r="H234" s="31"/>
      <c r="I234" s="31"/>
      <c r="J234" s="32"/>
      <c r="K234" s="32"/>
      <c r="L234" s="32"/>
      <c r="M234" s="32"/>
      <c r="N234" s="32"/>
      <c r="O234" s="32"/>
      <c r="P234" s="17"/>
      <c r="Q234" s="17"/>
      <c r="R234" s="17"/>
      <c r="S234" s="17"/>
      <c r="T234" s="151"/>
      <c r="U234" s="151"/>
      <c r="V234" s="151"/>
      <c r="W234" s="151"/>
      <c r="X234" s="151"/>
      <c r="Y234" s="151"/>
      <c r="Z234" s="151"/>
      <c r="AB234" s="151"/>
    </row>
    <row r="235" spans="1:31">
      <c r="B235" s="30"/>
      <c r="C235" s="31"/>
      <c r="D235" s="31"/>
      <c r="E235" s="31"/>
      <c r="F235" s="31"/>
      <c r="G235" s="31"/>
      <c r="H235" s="31"/>
      <c r="I235" s="31"/>
      <c r="J235" s="32"/>
      <c r="K235" s="32"/>
      <c r="L235" s="32"/>
      <c r="M235" s="32"/>
      <c r="N235" s="32"/>
      <c r="O235" s="32"/>
      <c r="P235" s="17"/>
      <c r="Q235" s="17"/>
      <c r="R235" s="17"/>
      <c r="S235" s="17"/>
      <c r="T235" s="151"/>
      <c r="U235" s="151"/>
      <c r="V235" s="151"/>
      <c r="W235" s="151"/>
      <c r="X235" s="151"/>
      <c r="Y235" s="151"/>
      <c r="Z235" s="151"/>
      <c r="AB235" s="151"/>
    </row>
    <row r="236" spans="1:31">
      <c r="B236" s="30"/>
      <c r="C236" s="31"/>
      <c r="D236" s="31"/>
      <c r="E236" s="31"/>
      <c r="F236" s="31"/>
      <c r="G236" s="31"/>
      <c r="H236" s="31"/>
      <c r="I236" s="31"/>
      <c r="J236" s="32"/>
      <c r="K236" s="32"/>
      <c r="L236" s="32"/>
      <c r="M236" s="32"/>
      <c r="N236" s="32"/>
      <c r="O236" s="32"/>
      <c r="P236" s="17"/>
      <c r="Q236" s="17"/>
      <c r="R236" s="17"/>
      <c r="S236" s="17"/>
      <c r="T236" s="151"/>
      <c r="U236" s="151"/>
      <c r="V236" s="151"/>
      <c r="W236" s="151"/>
      <c r="X236" s="151"/>
      <c r="Y236" s="151"/>
      <c r="Z236" s="151"/>
      <c r="AB236" s="151"/>
    </row>
    <row r="237" spans="1:31">
      <c r="B237" s="30"/>
      <c r="C237" s="31"/>
      <c r="D237" s="31"/>
      <c r="E237" s="31"/>
      <c r="F237" s="31"/>
      <c r="G237" s="31"/>
      <c r="H237" s="31"/>
      <c r="I237" s="31"/>
      <c r="J237" s="32"/>
      <c r="K237" s="32"/>
      <c r="L237" s="32"/>
      <c r="M237" s="32"/>
      <c r="N237" s="32"/>
      <c r="O237" s="32"/>
      <c r="P237" s="17"/>
      <c r="Q237" s="17"/>
      <c r="R237" s="17"/>
      <c r="S237" s="17"/>
      <c r="T237" s="151"/>
      <c r="U237" s="151"/>
      <c r="V237" s="151"/>
      <c r="W237" s="151"/>
      <c r="X237" s="151"/>
      <c r="Y237" s="151"/>
      <c r="Z237" s="151"/>
      <c r="AB237" s="151"/>
    </row>
    <row r="238" spans="1:31">
      <c r="B238" s="30"/>
      <c r="C238" s="31"/>
      <c r="D238" s="31"/>
      <c r="E238" s="31"/>
      <c r="F238" s="31"/>
      <c r="G238" s="31"/>
      <c r="H238" s="31"/>
      <c r="I238" s="31"/>
      <c r="J238" s="32"/>
      <c r="K238" s="32"/>
      <c r="L238" s="32"/>
      <c r="M238" s="32"/>
      <c r="N238" s="32"/>
      <c r="O238" s="32"/>
      <c r="P238" s="17"/>
      <c r="Q238" s="17"/>
      <c r="R238" s="17"/>
      <c r="S238" s="17"/>
      <c r="T238" s="151"/>
      <c r="U238" s="151"/>
      <c r="V238" s="151"/>
      <c r="W238" s="151"/>
      <c r="X238" s="151"/>
      <c r="Y238" s="151"/>
      <c r="Z238" s="151"/>
      <c r="AB238" s="151"/>
    </row>
    <row r="239" spans="1:31">
      <c r="B239" s="30"/>
      <c r="C239" s="31"/>
      <c r="D239" s="31"/>
      <c r="E239" s="31"/>
      <c r="F239" s="31"/>
      <c r="G239" s="31"/>
      <c r="H239" s="31"/>
      <c r="I239" s="31"/>
      <c r="J239" s="32"/>
      <c r="K239" s="32"/>
      <c r="L239" s="32"/>
      <c r="M239" s="32"/>
      <c r="N239" s="32"/>
      <c r="O239" s="32"/>
      <c r="P239" s="17"/>
      <c r="Q239" s="17"/>
      <c r="R239" s="17"/>
      <c r="S239" s="17"/>
      <c r="T239" s="151"/>
      <c r="U239" s="151"/>
      <c r="V239" s="151"/>
      <c r="W239" s="151"/>
      <c r="X239" s="151"/>
      <c r="Y239" s="151"/>
      <c r="Z239" s="151"/>
      <c r="AB239" s="151"/>
    </row>
    <row r="240" spans="1:31">
      <c r="B240" s="30"/>
      <c r="C240" s="31"/>
      <c r="D240" s="31"/>
      <c r="E240" s="31"/>
      <c r="F240" s="31"/>
      <c r="G240" s="31"/>
      <c r="H240" s="31"/>
      <c r="I240" s="31"/>
      <c r="J240" s="32"/>
      <c r="K240" s="32"/>
      <c r="L240" s="32"/>
      <c r="M240" s="32"/>
      <c r="N240" s="32"/>
      <c r="O240" s="32"/>
      <c r="P240" s="17"/>
      <c r="Q240" s="17"/>
      <c r="R240" s="17"/>
      <c r="S240" s="17"/>
      <c r="T240" s="151"/>
      <c r="U240" s="151"/>
      <c r="V240" s="151"/>
      <c r="W240" s="151"/>
      <c r="X240" s="151"/>
      <c r="Y240" s="151"/>
      <c r="Z240" s="151"/>
      <c r="AB240" s="151"/>
    </row>
    <row r="241" spans="2:28">
      <c r="B241" s="30"/>
      <c r="C241" s="31"/>
      <c r="D241" s="31"/>
      <c r="E241" s="31"/>
      <c r="F241" s="31"/>
      <c r="G241" s="31"/>
      <c r="H241" s="31"/>
      <c r="I241" s="31"/>
      <c r="J241" s="32"/>
      <c r="K241" s="32"/>
      <c r="L241" s="32"/>
      <c r="M241" s="32"/>
      <c r="N241" s="32"/>
      <c r="O241" s="32"/>
      <c r="P241" s="17"/>
      <c r="Q241" s="17"/>
      <c r="R241" s="17"/>
      <c r="S241" s="17"/>
      <c r="T241" s="151"/>
      <c r="U241" s="151"/>
      <c r="V241" s="151"/>
      <c r="W241" s="151"/>
      <c r="X241" s="151"/>
      <c r="Y241" s="151"/>
      <c r="Z241" s="151"/>
      <c r="AB241" s="151"/>
    </row>
    <row r="242" spans="2:28">
      <c r="B242" s="30"/>
      <c r="C242" s="31"/>
      <c r="D242" s="31"/>
      <c r="E242" s="31"/>
      <c r="F242" s="31"/>
      <c r="G242" s="31"/>
      <c r="H242" s="31"/>
      <c r="I242" s="31"/>
      <c r="J242" s="32"/>
      <c r="K242" s="32"/>
      <c r="L242" s="32"/>
      <c r="M242" s="49"/>
      <c r="N242" s="32"/>
      <c r="O242" s="32"/>
      <c r="P242" s="17"/>
      <c r="Q242" s="17"/>
      <c r="R242" s="17"/>
      <c r="S242" s="17"/>
      <c r="T242" s="151"/>
      <c r="U242" s="151"/>
      <c r="V242" s="151"/>
      <c r="W242" s="151"/>
      <c r="X242" s="151"/>
      <c r="Y242" s="151"/>
      <c r="Z242" s="151"/>
      <c r="AB242" s="151"/>
    </row>
    <row r="243" spans="2:28">
      <c r="B243" s="30"/>
      <c r="C243" s="31"/>
      <c r="D243" s="31"/>
      <c r="E243" s="31"/>
      <c r="F243" s="31"/>
      <c r="G243" s="31"/>
      <c r="H243" s="31"/>
      <c r="I243" s="31"/>
      <c r="J243" s="32"/>
      <c r="K243" s="32"/>
      <c r="L243" s="32"/>
      <c r="M243" s="32"/>
      <c r="N243" s="32"/>
      <c r="O243" s="32"/>
      <c r="P243" s="17"/>
      <c r="Q243" s="17"/>
      <c r="R243" s="17"/>
      <c r="S243" s="17"/>
      <c r="T243" s="151"/>
      <c r="U243" s="151"/>
      <c r="V243" s="151"/>
      <c r="W243" s="151"/>
      <c r="X243" s="151"/>
      <c r="Y243" s="151"/>
      <c r="Z243" s="151"/>
      <c r="AB243" s="151"/>
    </row>
    <row r="244" spans="2:28">
      <c r="B244" s="30"/>
      <c r="C244" s="31"/>
      <c r="D244" s="31"/>
      <c r="E244" s="31"/>
      <c r="F244" s="31"/>
      <c r="G244" s="31"/>
      <c r="H244" s="31"/>
      <c r="I244" s="31"/>
      <c r="J244" s="32"/>
      <c r="K244" s="32"/>
      <c r="L244" s="32"/>
      <c r="M244" s="32"/>
      <c r="N244" s="32"/>
      <c r="O244" s="32"/>
      <c r="P244" s="17"/>
      <c r="Q244" s="17"/>
      <c r="R244" s="17"/>
      <c r="S244" s="17"/>
      <c r="T244" s="151"/>
      <c r="U244" s="151"/>
      <c r="V244" s="151"/>
      <c r="W244" s="151"/>
      <c r="X244" s="151"/>
      <c r="Y244" s="151"/>
      <c r="Z244" s="151"/>
      <c r="AB244" s="151"/>
    </row>
    <row r="245" spans="2:28">
      <c r="B245" s="30"/>
      <c r="C245" s="31"/>
      <c r="D245" s="31"/>
      <c r="E245" s="31"/>
      <c r="F245" s="31"/>
      <c r="G245" s="31"/>
      <c r="H245" s="31"/>
      <c r="I245" s="31"/>
      <c r="J245" s="32"/>
      <c r="K245" s="32"/>
      <c r="L245" s="32"/>
      <c r="M245" s="32"/>
      <c r="N245" s="32"/>
      <c r="O245" s="32"/>
      <c r="P245" s="17"/>
      <c r="Q245" s="17"/>
      <c r="R245" s="17"/>
      <c r="S245" s="17"/>
      <c r="T245" s="151"/>
      <c r="U245" s="151"/>
      <c r="V245" s="151"/>
      <c r="W245" s="151"/>
      <c r="X245" s="151"/>
      <c r="Y245" s="151"/>
      <c r="Z245" s="151"/>
      <c r="AB245" s="151"/>
    </row>
    <row r="246" spans="2:28">
      <c r="B246" s="30"/>
      <c r="C246" s="31"/>
      <c r="D246" s="31"/>
      <c r="E246" s="31"/>
      <c r="F246" s="31"/>
      <c r="G246" s="31"/>
      <c r="H246" s="31"/>
      <c r="I246" s="31"/>
      <c r="J246" s="32"/>
      <c r="K246" s="32"/>
      <c r="L246" s="32"/>
      <c r="M246" s="32"/>
      <c r="N246" s="32"/>
      <c r="O246" s="32"/>
      <c r="P246" s="17"/>
      <c r="Q246" s="17"/>
      <c r="R246" s="17"/>
      <c r="S246" s="17"/>
      <c r="T246" s="151"/>
      <c r="U246" s="151"/>
      <c r="V246" s="151"/>
      <c r="W246" s="151"/>
      <c r="X246" s="151"/>
      <c r="Y246" s="151"/>
      <c r="Z246" s="151"/>
      <c r="AB246" s="151"/>
    </row>
    <row r="247" spans="2:28">
      <c r="B247" s="30"/>
      <c r="C247" s="31"/>
      <c r="D247" s="31"/>
      <c r="E247" s="31"/>
      <c r="F247" s="31"/>
      <c r="G247" s="31"/>
      <c r="H247" s="31"/>
      <c r="I247" s="31"/>
      <c r="J247" s="32"/>
      <c r="K247" s="32"/>
      <c r="L247" s="32"/>
      <c r="M247" s="32"/>
      <c r="N247" s="32"/>
      <c r="O247" s="32"/>
      <c r="P247" s="17"/>
      <c r="Q247" s="17"/>
      <c r="R247" s="17"/>
      <c r="S247" s="17"/>
      <c r="T247" s="151"/>
      <c r="U247" s="151"/>
      <c r="V247" s="151"/>
      <c r="W247" s="151"/>
      <c r="X247" s="151"/>
      <c r="Y247" s="151"/>
      <c r="Z247" s="151"/>
      <c r="AB247" s="151"/>
    </row>
    <row r="248" spans="2:28">
      <c r="B248" s="30"/>
      <c r="C248" s="31"/>
      <c r="D248" s="31"/>
      <c r="E248" s="31"/>
      <c r="F248" s="31"/>
      <c r="G248" s="31"/>
      <c r="H248" s="31"/>
      <c r="I248" s="31"/>
      <c r="J248" s="32"/>
      <c r="K248" s="32"/>
      <c r="L248" s="32"/>
      <c r="M248" s="32"/>
      <c r="N248" s="32"/>
      <c r="O248" s="32"/>
      <c r="P248" s="17"/>
      <c r="Q248" s="17"/>
      <c r="R248" s="17"/>
      <c r="S248" s="17"/>
      <c r="T248" s="151"/>
      <c r="U248" s="151"/>
      <c r="V248" s="151"/>
      <c r="W248" s="151"/>
      <c r="X248" s="151"/>
      <c r="Y248" s="151"/>
      <c r="Z248" s="151"/>
      <c r="AB248" s="151"/>
    </row>
    <row r="249" spans="2:28">
      <c r="B249" s="30"/>
      <c r="C249" s="31"/>
      <c r="D249" s="31"/>
      <c r="E249" s="31"/>
      <c r="F249" s="31"/>
      <c r="G249" s="31"/>
      <c r="H249" s="31"/>
      <c r="I249" s="31"/>
      <c r="J249" s="32"/>
      <c r="K249" s="32"/>
      <c r="L249" s="32"/>
      <c r="M249" s="32"/>
      <c r="N249" s="32"/>
      <c r="O249" s="32"/>
      <c r="P249" s="17"/>
      <c r="Q249" s="17"/>
      <c r="R249" s="17"/>
      <c r="S249" s="17"/>
      <c r="T249" s="151"/>
      <c r="U249" s="151"/>
      <c r="V249" s="151"/>
      <c r="W249" s="151"/>
      <c r="X249" s="151"/>
      <c r="Y249" s="151"/>
      <c r="Z249" s="151"/>
      <c r="AB249" s="151"/>
    </row>
    <row r="250" spans="2:28" ht="15.6">
      <c r="B250" s="83"/>
      <c r="C250" s="60"/>
      <c r="D250" s="60"/>
      <c r="E250" s="60"/>
      <c r="F250" s="60"/>
      <c r="G250" s="60"/>
      <c r="H250" s="60"/>
      <c r="I250" s="60"/>
      <c r="J250" s="64"/>
      <c r="K250" s="64"/>
      <c r="L250" s="64"/>
      <c r="M250" s="64"/>
      <c r="N250" s="32"/>
      <c r="P250" s="17"/>
      <c r="Q250" s="17"/>
      <c r="R250" s="17"/>
      <c r="S250" s="17"/>
      <c r="T250" s="151"/>
      <c r="U250" s="151"/>
      <c r="V250" s="151"/>
      <c r="W250" s="151"/>
      <c r="X250" s="151"/>
      <c r="Y250" s="151"/>
      <c r="Z250" s="151"/>
      <c r="AB250" s="151"/>
    </row>
    <row r="251" spans="2:28" ht="15.6">
      <c r="B251" s="83" t="s">
        <v>233</v>
      </c>
      <c r="C251" s="60"/>
      <c r="D251" s="60"/>
      <c r="E251" s="60"/>
      <c r="F251" s="60"/>
      <c r="G251" s="60"/>
      <c r="H251" s="60"/>
      <c r="I251" s="60"/>
      <c r="J251" s="351"/>
      <c r="K251" s="445"/>
      <c r="L251" s="518"/>
      <c r="M251" s="577"/>
      <c r="N251" s="32"/>
      <c r="O251" s="84" t="s">
        <v>569</v>
      </c>
      <c r="P251" s="351"/>
      <c r="Q251" s="351"/>
      <c r="R251" s="351"/>
      <c r="S251" s="351"/>
      <c r="T251" s="351"/>
      <c r="U251" s="351"/>
      <c r="V251" s="351"/>
      <c r="W251" s="351"/>
      <c r="X251" s="445"/>
      <c r="Y251" s="518"/>
      <c r="Z251" s="577"/>
      <c r="AA251" s="140" t="s">
        <v>2</v>
      </c>
    </row>
    <row r="252" spans="2:28">
      <c r="B252" s="180" t="s">
        <v>63</v>
      </c>
      <c r="C252" s="122">
        <v>2016</v>
      </c>
      <c r="D252" s="122">
        <v>2017</v>
      </c>
      <c r="E252" s="122">
        <v>2018</v>
      </c>
      <c r="F252" s="122">
        <v>2019</v>
      </c>
      <c r="G252" s="122">
        <v>2020</v>
      </c>
      <c r="H252" s="122">
        <v>2021</v>
      </c>
      <c r="I252" s="122">
        <v>2022</v>
      </c>
      <c r="J252" s="122">
        <v>2023</v>
      </c>
      <c r="K252" s="122">
        <v>2024</v>
      </c>
      <c r="L252" s="122">
        <v>2025</v>
      </c>
      <c r="M252" s="122">
        <v>2026</v>
      </c>
      <c r="N252" s="32"/>
      <c r="O252" s="180" t="s">
        <v>63</v>
      </c>
      <c r="P252" s="123">
        <v>2016</v>
      </c>
      <c r="Q252" s="122">
        <v>2017</v>
      </c>
      <c r="R252" s="139">
        <v>2018</v>
      </c>
      <c r="S252" s="139">
        <v>2019</v>
      </c>
      <c r="T252" s="139">
        <v>2020</v>
      </c>
      <c r="U252" s="139">
        <v>2021</v>
      </c>
      <c r="V252" s="139">
        <v>2022</v>
      </c>
      <c r="W252" s="139">
        <v>2023</v>
      </c>
      <c r="X252" s="139">
        <v>2024</v>
      </c>
      <c r="Y252" s="139">
        <v>2025</v>
      </c>
      <c r="Z252" s="139">
        <v>2026</v>
      </c>
      <c r="AA252" s="122" t="str">
        <f>$AA$98</f>
        <v>2021-2026</v>
      </c>
    </row>
    <row r="253" spans="2:28">
      <c r="B253" s="24" t="s">
        <v>172</v>
      </c>
      <c r="C253" s="10">
        <f>SUM('WDM TR'!F12:F23)</f>
        <v>16116.634415933968</v>
      </c>
      <c r="D253" s="10">
        <f>SUM('WDM TR'!G12:G23)</f>
        <v>18028.787931665509</v>
      </c>
      <c r="E253" s="10">
        <f>SUM('WDM TR'!H12:H23)</f>
        <v>29050.541080038576</v>
      </c>
      <c r="F253" s="10"/>
      <c r="G253" s="10"/>
      <c r="H253" s="10"/>
      <c r="I253" s="10"/>
      <c r="J253" s="10"/>
      <c r="K253" s="10"/>
      <c r="L253" s="10"/>
      <c r="M253" s="10"/>
      <c r="N253" s="575" t="e">
        <f>(M253/H253)^(0.2)-1</f>
        <v>#DIV/0!</v>
      </c>
      <c r="O253" s="24" t="str">
        <f>B253</f>
        <v>China</v>
      </c>
      <c r="P253" s="124">
        <f>SUM('WDM TR'!F58:F62)</f>
        <v>0</v>
      </c>
      <c r="Q253" s="124">
        <f>SUM('WDM TR'!G58:G62)</f>
        <v>0</v>
      </c>
      <c r="R253" s="124">
        <f>SUM('WDM TR'!H58:H62)</f>
        <v>0</v>
      </c>
      <c r="S253" s="124"/>
      <c r="T253" s="124"/>
      <c r="U253" s="124"/>
      <c r="V253" s="124"/>
      <c r="W253" s="124"/>
      <c r="X253" s="124"/>
      <c r="Y253" s="124"/>
      <c r="Z253" s="124"/>
      <c r="AA253" s="152" t="e">
        <f>(Z253/U253)^(1/5)-1</f>
        <v>#DIV/0!</v>
      </c>
    </row>
    <row r="254" spans="2:28">
      <c r="B254" s="24" t="s">
        <v>195</v>
      </c>
      <c r="C254" s="10">
        <f>SUM('WDM TR'!F74:F85)</f>
        <v>54499.365584066036</v>
      </c>
      <c r="D254" s="10">
        <f>SUM('WDM TR'!G74:G85)</f>
        <v>102295.21206833448</v>
      </c>
      <c r="E254" s="10">
        <f>SUM('WDM TR'!H74:H85)</f>
        <v>123655.45891996144</v>
      </c>
      <c r="F254" s="10"/>
      <c r="G254" s="10"/>
      <c r="H254" s="10"/>
      <c r="I254" s="10"/>
      <c r="J254" s="10"/>
      <c r="K254" s="10"/>
      <c r="L254" s="10"/>
      <c r="M254" s="10"/>
      <c r="N254" s="575" t="e">
        <f>(M254/H254)^(0.2)-1</f>
        <v>#DIV/0!</v>
      </c>
      <c r="O254" s="24" t="str">
        <f>B254</f>
        <v>Rest of World</v>
      </c>
      <c r="P254" s="68">
        <f>SUM('WDM TR'!F120:F124)</f>
        <v>0</v>
      </c>
      <c r="Q254" s="68">
        <f>SUM('WDM TR'!G120:G124)</f>
        <v>0</v>
      </c>
      <c r="R254" s="68">
        <f>SUM('WDM TR'!H120:H124)</f>
        <v>48</v>
      </c>
      <c r="S254" s="68"/>
      <c r="T254" s="68"/>
      <c r="U254" s="68"/>
      <c r="V254" s="68"/>
      <c r="W254" s="68"/>
      <c r="X254" s="68"/>
      <c r="Y254" s="68"/>
      <c r="Z254" s="68"/>
      <c r="AA254" s="154" t="e">
        <f>(Z254/U254)^(1/5)-1</f>
        <v>#DIV/0!</v>
      </c>
    </row>
    <row r="255" spans="2:28">
      <c r="B255" s="182" t="s">
        <v>211</v>
      </c>
      <c r="C255" s="129">
        <f>C254+C253</f>
        <v>70616</v>
      </c>
      <c r="D255" s="129">
        <f t="shared" ref="D255:E255" si="41">D254+D253</f>
        <v>120324</v>
      </c>
      <c r="E255" s="129">
        <f t="shared" si="41"/>
        <v>152706.00000000003</v>
      </c>
      <c r="F255" s="129"/>
      <c r="G255" s="129"/>
      <c r="H255" s="129"/>
      <c r="I255" s="129"/>
      <c r="J255" s="129"/>
      <c r="K255" s="129"/>
      <c r="L255" s="129"/>
      <c r="M255" s="129"/>
      <c r="N255" s="575" t="e">
        <f>(M255/H255)^(0.2)-1</f>
        <v>#DIV/0!</v>
      </c>
      <c r="O255" s="182" t="str">
        <f>B255</f>
        <v>Global</v>
      </c>
      <c r="P255" s="286">
        <f t="shared" ref="P255:R255" si="42">P254+P253</f>
        <v>0</v>
      </c>
      <c r="Q255" s="286">
        <f t="shared" si="42"/>
        <v>0</v>
      </c>
      <c r="R255" s="286">
        <f t="shared" si="42"/>
        <v>48</v>
      </c>
      <c r="S255" s="286"/>
      <c r="T255" s="286"/>
      <c r="U255" s="286"/>
      <c r="V255" s="286"/>
      <c r="W255" s="286"/>
      <c r="X255" s="286"/>
      <c r="Y255" s="286"/>
      <c r="Z255" s="286"/>
      <c r="AA255" s="154" t="e">
        <f>(Z255/U255)^(1/5)-1</f>
        <v>#DIV/0!</v>
      </c>
    </row>
    <row r="256" spans="2:28">
      <c r="B256" s="369" t="s">
        <v>231</v>
      </c>
      <c r="C256" s="370">
        <f t="shared" ref="C256:E256" si="43">IF(C253=0,"",C253/C255)</f>
        <v>0.22822921740022045</v>
      </c>
      <c r="D256" s="370">
        <f t="shared" si="43"/>
        <v>0.1498353440017412</v>
      </c>
      <c r="E256" s="370">
        <f t="shared" si="43"/>
        <v>0.19023837360705256</v>
      </c>
      <c r="F256" s="370"/>
      <c r="G256" s="370"/>
      <c r="H256" s="370"/>
      <c r="I256" s="370"/>
      <c r="J256" s="370"/>
      <c r="K256" s="370"/>
      <c r="L256" s="370"/>
      <c r="M256" s="370"/>
      <c r="N256" s="32"/>
      <c r="O256" s="369" t="s">
        <v>231</v>
      </c>
      <c r="P256" s="370" t="str">
        <f t="shared" ref="P256:R256" si="44">IF(P253=0,"",P253/P255)</f>
        <v/>
      </c>
      <c r="Q256" s="370" t="str">
        <f t="shared" si="44"/>
        <v/>
      </c>
      <c r="R256" s="370" t="str">
        <f t="shared" si="44"/>
        <v/>
      </c>
      <c r="S256" s="370"/>
      <c r="T256" s="370"/>
      <c r="U256" s="370"/>
      <c r="V256" s="370"/>
      <c r="W256" s="370"/>
      <c r="X256" s="370"/>
      <c r="Y256" s="370"/>
      <c r="Z256" s="370"/>
      <c r="AB256" s="156"/>
    </row>
    <row r="257" spans="1:69" customFormat="1" ht="13.2">
      <c r="D257" s="159"/>
      <c r="E257" s="159"/>
      <c r="F257" s="159"/>
      <c r="G257" s="159"/>
      <c r="H257" s="159"/>
      <c r="I257" s="159"/>
      <c r="J257" s="159"/>
      <c r="K257" s="159"/>
      <c r="L257" s="159"/>
      <c r="M257" s="159"/>
      <c r="N257" s="32"/>
      <c r="X257" s="159"/>
      <c r="Y257" s="159"/>
      <c r="Z257" s="159"/>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c r="BM257" s="43"/>
      <c r="BN257" s="43"/>
      <c r="BO257" s="43"/>
      <c r="BP257" s="43"/>
      <c r="BQ257" s="43"/>
    </row>
    <row r="258" spans="1:69" ht="15.6">
      <c r="A258" s="55"/>
      <c r="B258" s="92" t="s">
        <v>235</v>
      </c>
      <c r="C258" s="60"/>
      <c r="D258" s="60"/>
      <c r="E258" s="60"/>
      <c r="F258" s="60"/>
      <c r="G258" s="60"/>
      <c r="H258" s="60"/>
      <c r="I258" s="60"/>
      <c r="J258" s="49"/>
      <c r="K258" s="49"/>
      <c r="L258" s="49"/>
      <c r="M258" s="49"/>
      <c r="N258" s="32"/>
      <c r="O258" s="92" t="s">
        <v>237</v>
      </c>
      <c r="P258" s="60"/>
      <c r="Q258" s="60"/>
      <c r="R258" s="60"/>
      <c r="S258" s="60"/>
      <c r="T258" s="60"/>
      <c r="U258" s="60"/>
      <c r="V258" s="60"/>
      <c r="W258" s="49"/>
      <c r="X258" s="49"/>
      <c r="Y258" s="49"/>
      <c r="Z258" s="49"/>
      <c r="AB258" s="151"/>
    </row>
    <row r="259" spans="1:69">
      <c r="B259" s="30"/>
      <c r="C259" s="31"/>
      <c r="D259" s="31"/>
      <c r="E259" s="31"/>
      <c r="F259" s="31"/>
      <c r="G259" s="31"/>
      <c r="H259" s="31"/>
      <c r="I259" s="31"/>
      <c r="J259" s="32"/>
      <c r="K259" s="32"/>
      <c r="L259" s="32"/>
      <c r="M259" s="32"/>
      <c r="N259" s="32"/>
      <c r="O259" s="30"/>
      <c r="P259" s="31"/>
      <c r="Q259" s="31"/>
      <c r="R259" s="31"/>
      <c r="S259" s="31"/>
      <c r="T259" s="31"/>
      <c r="U259" s="31"/>
      <c r="V259" s="31"/>
      <c r="W259" s="32"/>
      <c r="X259" s="32"/>
      <c r="Y259" s="32"/>
      <c r="Z259" s="32"/>
      <c r="AB259" s="151"/>
    </row>
    <row r="260" spans="1:69">
      <c r="B260" s="30"/>
      <c r="C260" s="31"/>
      <c r="D260" s="31"/>
      <c r="E260" s="31"/>
      <c r="F260" s="31"/>
      <c r="G260" s="31"/>
      <c r="H260" s="31"/>
      <c r="I260" s="31"/>
      <c r="J260" s="32"/>
      <c r="K260" s="32"/>
      <c r="L260" s="32"/>
      <c r="M260" s="32"/>
      <c r="N260" s="32"/>
      <c r="O260" s="30"/>
      <c r="P260" s="31"/>
      <c r="Q260" s="31"/>
      <c r="R260" s="31"/>
      <c r="S260" s="31"/>
      <c r="T260" s="31"/>
      <c r="U260" s="31"/>
      <c r="V260" s="31"/>
      <c r="W260" s="32"/>
      <c r="X260" s="32"/>
      <c r="Y260" s="32"/>
      <c r="Z260" s="32"/>
      <c r="AB260" s="151"/>
    </row>
    <row r="261" spans="1:69">
      <c r="B261" s="30"/>
      <c r="C261" s="31"/>
      <c r="D261" s="31"/>
      <c r="E261" s="31"/>
      <c r="F261" s="31"/>
      <c r="G261" s="31"/>
      <c r="H261" s="31"/>
      <c r="I261" s="31"/>
      <c r="J261" s="32"/>
      <c r="K261" s="32"/>
      <c r="L261" s="32"/>
      <c r="M261" s="32"/>
      <c r="N261" s="32"/>
      <c r="O261" s="30"/>
      <c r="P261" s="31"/>
      <c r="Q261" s="31"/>
      <c r="R261" s="31"/>
      <c r="S261" s="31"/>
      <c r="T261" s="31"/>
      <c r="U261" s="31"/>
      <c r="V261" s="31"/>
      <c r="W261" s="32"/>
      <c r="X261" s="32"/>
      <c r="Y261" s="32"/>
      <c r="Z261" s="32"/>
      <c r="AB261" s="151"/>
    </row>
    <row r="262" spans="1:69">
      <c r="B262" s="30"/>
      <c r="C262" s="31"/>
      <c r="D262" s="31"/>
      <c r="E262" s="31"/>
      <c r="F262" s="31"/>
      <c r="G262" s="31"/>
      <c r="H262" s="31"/>
      <c r="I262" s="31"/>
      <c r="J262" s="32"/>
      <c r="K262" s="32"/>
      <c r="L262" s="32"/>
      <c r="M262" s="32"/>
      <c r="N262" s="32"/>
      <c r="O262" s="30"/>
      <c r="P262" s="31"/>
      <c r="Q262" s="31"/>
      <c r="R262" s="31"/>
      <c r="S262" s="31"/>
      <c r="T262" s="31"/>
      <c r="U262" s="31"/>
      <c r="V262" s="31"/>
      <c r="W262" s="32"/>
      <c r="X262" s="32"/>
      <c r="Y262" s="32"/>
      <c r="Z262" s="32"/>
      <c r="AB262" s="151"/>
    </row>
    <row r="263" spans="1:69">
      <c r="B263" s="30"/>
      <c r="C263" s="31"/>
      <c r="D263" s="31"/>
      <c r="E263" s="31"/>
      <c r="F263" s="31"/>
      <c r="G263" s="31"/>
      <c r="H263" s="31"/>
      <c r="I263" s="31"/>
      <c r="J263" s="32"/>
      <c r="K263" s="32"/>
      <c r="L263" s="32"/>
      <c r="M263" s="32"/>
      <c r="N263" s="32"/>
      <c r="O263" s="30"/>
      <c r="P263" s="31"/>
      <c r="Q263" s="31"/>
      <c r="R263" s="31"/>
      <c r="S263" s="31"/>
      <c r="T263" s="31"/>
      <c r="U263" s="31"/>
      <c r="V263" s="31"/>
      <c r="W263" s="32"/>
      <c r="X263" s="32"/>
      <c r="Y263" s="32"/>
      <c r="Z263" s="32"/>
      <c r="AB263" s="151"/>
    </row>
    <row r="264" spans="1:69">
      <c r="B264" s="30"/>
      <c r="C264" s="31"/>
      <c r="D264" s="31"/>
      <c r="E264" s="31"/>
      <c r="F264" s="31"/>
      <c r="G264" s="31"/>
      <c r="H264" s="31"/>
      <c r="I264" s="31"/>
      <c r="J264" s="32"/>
      <c r="K264" s="32"/>
      <c r="L264" s="32"/>
      <c r="M264" s="32"/>
      <c r="N264" s="32"/>
      <c r="O264" s="30"/>
      <c r="P264" s="31"/>
      <c r="Q264" s="31"/>
      <c r="R264" s="31"/>
      <c r="S264" s="31"/>
      <c r="T264" s="31"/>
      <c r="U264" s="31"/>
      <c r="V264" s="31"/>
      <c r="W264" s="32"/>
      <c r="X264" s="32"/>
      <c r="Y264" s="32"/>
      <c r="Z264" s="32"/>
      <c r="AB264" s="151"/>
    </row>
    <row r="265" spans="1:69">
      <c r="B265" s="30"/>
      <c r="C265" s="31"/>
      <c r="D265" s="31"/>
      <c r="E265" s="31"/>
      <c r="F265" s="31"/>
      <c r="G265" s="31"/>
      <c r="H265" s="31"/>
      <c r="I265" s="31"/>
      <c r="J265" s="32"/>
      <c r="K265" s="32"/>
      <c r="L265" s="32"/>
      <c r="M265" s="32"/>
      <c r="N265" s="32"/>
      <c r="O265" s="30"/>
      <c r="P265" s="31"/>
      <c r="Q265" s="31"/>
      <c r="R265" s="31"/>
      <c r="S265" s="31"/>
      <c r="T265" s="31"/>
      <c r="U265" s="31"/>
      <c r="V265" s="31"/>
      <c r="W265" s="32"/>
      <c r="X265" s="32"/>
      <c r="Y265" s="32"/>
      <c r="Z265" s="32"/>
      <c r="AB265" s="151"/>
    </row>
    <row r="266" spans="1:69">
      <c r="B266" s="30"/>
      <c r="C266" s="31"/>
      <c r="D266" s="31"/>
      <c r="E266" s="31"/>
      <c r="F266" s="31"/>
      <c r="G266" s="31"/>
      <c r="H266" s="31"/>
      <c r="I266" s="31"/>
      <c r="J266" s="32"/>
      <c r="K266" s="32"/>
      <c r="L266" s="32"/>
      <c r="M266" s="32"/>
      <c r="N266" s="32"/>
      <c r="O266" s="30"/>
      <c r="P266" s="31"/>
      <c r="Q266" s="31"/>
      <c r="R266" s="31"/>
      <c r="S266" s="31"/>
      <c r="T266" s="31"/>
      <c r="U266" s="31"/>
      <c r="V266" s="31"/>
      <c r="W266" s="32"/>
      <c r="X266" s="32"/>
      <c r="Y266" s="32"/>
      <c r="Z266" s="32"/>
      <c r="AB266" s="151"/>
    </row>
    <row r="267" spans="1:69">
      <c r="B267" s="30"/>
      <c r="C267" s="31"/>
      <c r="D267" s="31"/>
      <c r="E267" s="31"/>
      <c r="F267" s="31"/>
      <c r="G267" s="31"/>
      <c r="H267" s="31"/>
      <c r="I267" s="31"/>
      <c r="J267" s="32"/>
      <c r="K267" s="32"/>
      <c r="L267" s="32"/>
      <c r="M267" s="32"/>
      <c r="N267" s="32"/>
      <c r="O267" s="30"/>
      <c r="P267" s="31"/>
      <c r="Q267" s="31"/>
      <c r="R267" s="31"/>
      <c r="S267" s="31"/>
      <c r="T267" s="31"/>
      <c r="U267" s="31"/>
      <c r="V267" s="31"/>
      <c r="W267" s="32"/>
      <c r="X267" s="32"/>
      <c r="Y267" s="32"/>
      <c r="Z267" s="32"/>
      <c r="AB267" s="151"/>
    </row>
    <row r="268" spans="1:69">
      <c r="B268" s="30"/>
      <c r="C268" s="31"/>
      <c r="D268" s="31"/>
      <c r="E268" s="31"/>
      <c r="F268" s="31"/>
      <c r="G268" s="31"/>
      <c r="H268" s="31"/>
      <c r="I268" s="31"/>
      <c r="J268" s="32"/>
      <c r="K268" s="32"/>
      <c r="L268" s="32"/>
      <c r="M268" s="32"/>
      <c r="N268" s="32"/>
      <c r="O268" s="30"/>
      <c r="P268" s="31"/>
      <c r="Q268" s="31"/>
      <c r="R268" s="31"/>
      <c r="S268" s="31"/>
      <c r="T268" s="31"/>
      <c r="U268" s="31"/>
      <c r="V268" s="31"/>
      <c r="W268" s="32"/>
      <c r="X268" s="32"/>
      <c r="Y268" s="32"/>
      <c r="Z268" s="32"/>
      <c r="AB268" s="151"/>
    </row>
    <row r="269" spans="1:69">
      <c r="B269" s="30"/>
      <c r="C269" s="31"/>
      <c r="D269" s="31"/>
      <c r="E269" s="31"/>
      <c r="F269" s="31"/>
      <c r="G269" s="31"/>
      <c r="H269" s="31"/>
      <c r="I269" s="31"/>
      <c r="J269" s="32"/>
      <c r="K269" s="32"/>
      <c r="L269" s="32"/>
      <c r="M269" s="32"/>
      <c r="N269" s="32"/>
      <c r="O269" s="30"/>
      <c r="P269" s="31"/>
      <c r="Q269" s="31"/>
      <c r="R269" s="31"/>
      <c r="S269" s="31"/>
      <c r="T269" s="31"/>
      <c r="U269" s="31"/>
      <c r="V269" s="31"/>
      <c r="W269" s="32"/>
      <c r="X269" s="32"/>
      <c r="Y269" s="32"/>
      <c r="Z269" s="32"/>
      <c r="AB269" s="151"/>
    </row>
    <row r="270" spans="1:69">
      <c r="B270" s="30"/>
      <c r="C270" s="31"/>
      <c r="D270" s="31"/>
      <c r="E270" s="31"/>
      <c r="F270" s="31"/>
      <c r="G270" s="31"/>
      <c r="H270" s="31"/>
      <c r="I270" s="31"/>
      <c r="J270" s="32"/>
      <c r="K270" s="32"/>
      <c r="L270" s="32"/>
      <c r="M270" s="32"/>
      <c r="N270" s="32"/>
      <c r="O270" s="30"/>
      <c r="P270" s="31"/>
      <c r="Q270" s="31"/>
      <c r="R270" s="31"/>
      <c r="S270" s="31"/>
      <c r="T270" s="31"/>
      <c r="U270" s="31"/>
      <c r="V270" s="31"/>
      <c r="W270" s="32"/>
      <c r="X270" s="32"/>
      <c r="Y270" s="32"/>
      <c r="Z270" s="32"/>
      <c r="AB270" s="151"/>
    </row>
    <row r="271" spans="1:69">
      <c r="B271" s="30"/>
      <c r="C271" s="31"/>
      <c r="D271" s="31"/>
      <c r="E271" s="31"/>
      <c r="F271" s="31"/>
      <c r="G271" s="31"/>
      <c r="H271" s="31"/>
      <c r="I271" s="31"/>
      <c r="J271" s="32"/>
      <c r="K271" s="32"/>
      <c r="L271" s="32"/>
      <c r="M271" s="32"/>
      <c r="N271" s="32"/>
      <c r="O271" s="30"/>
      <c r="P271" s="31"/>
      <c r="Q271" s="31"/>
      <c r="R271" s="31"/>
      <c r="S271" s="31"/>
      <c r="T271" s="31"/>
      <c r="U271" s="31"/>
      <c r="V271" s="31"/>
      <c r="W271" s="32"/>
      <c r="X271" s="32"/>
      <c r="Y271" s="32"/>
      <c r="Z271" s="32"/>
      <c r="AB271" s="151"/>
    </row>
    <row r="272" spans="1:69">
      <c r="B272" s="30"/>
      <c r="C272" s="31"/>
      <c r="D272" s="31"/>
      <c r="E272" s="31"/>
      <c r="F272" s="31"/>
      <c r="G272" s="31"/>
      <c r="H272" s="31"/>
      <c r="I272" s="31"/>
      <c r="J272" s="32"/>
      <c r="K272" s="32"/>
      <c r="L272" s="32"/>
      <c r="M272" s="32"/>
      <c r="N272" s="32"/>
      <c r="O272" s="30"/>
      <c r="P272" s="31"/>
      <c r="Q272" s="31"/>
      <c r="R272" s="31"/>
      <c r="S272" s="31"/>
      <c r="T272" s="31"/>
      <c r="U272" s="31"/>
      <c r="V272" s="31"/>
      <c r="W272" s="32"/>
      <c r="X272" s="32"/>
      <c r="Y272" s="32"/>
      <c r="Z272" s="32"/>
      <c r="AB272" s="151"/>
    </row>
    <row r="273" spans="2:31">
      <c r="B273" s="30"/>
      <c r="C273" s="31"/>
      <c r="D273" s="31"/>
      <c r="E273" s="31"/>
      <c r="F273" s="31"/>
      <c r="G273" s="31"/>
      <c r="H273" s="31"/>
      <c r="I273" s="31"/>
      <c r="J273" s="32"/>
      <c r="K273" s="32"/>
      <c r="L273" s="32"/>
      <c r="M273" s="32"/>
      <c r="N273" s="32"/>
      <c r="O273" s="30"/>
      <c r="P273" s="31"/>
      <c r="Q273" s="31"/>
      <c r="R273" s="31"/>
      <c r="S273" s="31"/>
      <c r="T273" s="31"/>
      <c r="U273" s="31"/>
      <c r="V273" s="31"/>
      <c r="W273" s="32"/>
      <c r="X273" s="32"/>
      <c r="Y273" s="32"/>
      <c r="Z273" s="32"/>
      <c r="AB273" s="151"/>
    </row>
    <row r="274" spans="2:31">
      <c r="B274" s="30"/>
      <c r="C274" s="31"/>
      <c r="D274" s="31"/>
      <c r="E274" s="31"/>
      <c r="F274" s="31"/>
      <c r="G274" s="31"/>
      <c r="H274" s="31"/>
      <c r="I274" s="31"/>
      <c r="J274" s="32"/>
      <c r="K274" s="32"/>
      <c r="L274" s="32"/>
      <c r="M274" s="32"/>
      <c r="N274" s="32"/>
      <c r="O274" s="30"/>
      <c r="P274" s="31"/>
      <c r="Q274" s="31"/>
      <c r="R274" s="31"/>
      <c r="S274" s="31"/>
      <c r="T274" s="31"/>
      <c r="U274" s="31"/>
      <c r="V274" s="31"/>
      <c r="W274" s="32"/>
      <c r="X274" s="32"/>
      <c r="Y274" s="32"/>
      <c r="Z274" s="32"/>
      <c r="AB274" s="151"/>
    </row>
    <row r="275" spans="2:31">
      <c r="B275" s="30"/>
      <c r="C275" s="31"/>
      <c r="D275" s="31"/>
      <c r="E275" s="31"/>
      <c r="F275" s="31"/>
      <c r="G275" s="31"/>
      <c r="H275" s="31"/>
      <c r="I275" s="31"/>
      <c r="J275" s="32"/>
      <c r="K275" s="32"/>
      <c r="L275" s="32"/>
      <c r="M275" s="32"/>
      <c r="N275" s="32"/>
      <c r="O275" s="30"/>
      <c r="P275" s="31"/>
      <c r="Q275" s="31"/>
      <c r="R275" s="31"/>
      <c r="S275" s="31"/>
      <c r="T275" s="31"/>
      <c r="U275" s="31"/>
      <c r="V275" s="31"/>
      <c r="W275" s="32"/>
      <c r="X275" s="32"/>
      <c r="Y275" s="32"/>
      <c r="Z275" s="32"/>
      <c r="AB275" s="151"/>
    </row>
    <row r="276" spans="2:31">
      <c r="B276" s="30"/>
      <c r="C276" s="31"/>
      <c r="D276" s="31"/>
      <c r="E276" s="31"/>
      <c r="F276" s="31"/>
      <c r="G276" s="31"/>
      <c r="H276" s="31"/>
      <c r="I276" s="31"/>
      <c r="J276" s="32"/>
      <c r="K276" s="32"/>
      <c r="L276" s="32"/>
      <c r="M276" s="32"/>
      <c r="N276" s="32"/>
      <c r="O276" s="30"/>
      <c r="P276" s="31"/>
      <c r="Q276" s="31"/>
      <c r="R276" s="31"/>
      <c r="S276" s="31"/>
      <c r="T276" s="31"/>
      <c r="U276" s="31"/>
      <c r="V276" s="31"/>
      <c r="W276" s="32"/>
      <c r="X276" s="32"/>
      <c r="Y276" s="32"/>
      <c r="Z276" s="32"/>
      <c r="AB276" s="151"/>
    </row>
    <row r="277" spans="2:31">
      <c r="B277" s="30"/>
      <c r="C277" s="31"/>
      <c r="D277" s="31"/>
      <c r="E277" s="31"/>
      <c r="F277" s="31"/>
      <c r="G277" s="31"/>
      <c r="H277" s="31"/>
      <c r="I277" s="31"/>
      <c r="J277" s="32"/>
      <c r="K277" s="32"/>
      <c r="L277" s="32"/>
      <c r="M277" s="32"/>
      <c r="N277" s="32"/>
      <c r="O277" s="30"/>
      <c r="P277" s="31"/>
      <c r="Q277" s="31"/>
      <c r="R277" s="31"/>
      <c r="S277" s="31"/>
      <c r="T277" s="31"/>
      <c r="U277" s="31"/>
      <c r="V277" s="31"/>
      <c r="W277" s="32"/>
      <c r="X277" s="32"/>
      <c r="Y277" s="32"/>
      <c r="Z277" s="32"/>
      <c r="AB277" s="151"/>
    </row>
    <row r="278" spans="2:31">
      <c r="B278" s="30"/>
      <c r="C278" s="31"/>
      <c r="D278" s="31"/>
      <c r="E278" s="31"/>
      <c r="F278" s="31"/>
      <c r="G278" s="31"/>
      <c r="H278" s="31"/>
      <c r="I278" s="31"/>
      <c r="J278" s="32"/>
      <c r="K278" s="32"/>
      <c r="L278" s="32"/>
      <c r="M278" s="32"/>
      <c r="N278" s="32"/>
      <c r="O278" s="30"/>
      <c r="P278" s="31"/>
      <c r="Q278" s="31"/>
      <c r="R278" s="31"/>
      <c r="S278" s="31"/>
      <c r="T278" s="31"/>
      <c r="U278" s="31"/>
      <c r="V278" s="31"/>
      <c r="W278" s="32"/>
      <c r="X278" s="32"/>
      <c r="Y278" s="32"/>
      <c r="Z278" s="32"/>
      <c r="AB278" s="151"/>
    </row>
    <row r="279" spans="2:31">
      <c r="B279" s="30"/>
      <c r="C279" s="31"/>
      <c r="D279" s="31"/>
      <c r="E279" s="31"/>
      <c r="F279" s="31"/>
      <c r="G279" s="31"/>
      <c r="H279" s="31"/>
      <c r="I279" s="31"/>
      <c r="J279" s="32"/>
      <c r="K279" s="32"/>
      <c r="L279" s="32"/>
      <c r="M279" s="32"/>
      <c r="N279" s="32"/>
      <c r="O279" s="30"/>
      <c r="P279" s="31"/>
      <c r="Q279" s="31"/>
      <c r="R279" s="31"/>
      <c r="S279" s="31"/>
      <c r="T279" s="31"/>
      <c r="U279" s="31"/>
      <c r="V279" s="31"/>
      <c r="W279" s="32"/>
      <c r="X279" s="32"/>
      <c r="Y279" s="32"/>
      <c r="Z279" s="32"/>
      <c r="AB279" s="151"/>
    </row>
    <row r="280" spans="2:31">
      <c r="B280" s="30"/>
      <c r="C280" s="31"/>
      <c r="D280" s="31"/>
      <c r="E280" s="31"/>
      <c r="F280" s="31"/>
      <c r="G280" s="31"/>
      <c r="H280" s="31"/>
      <c r="I280" s="31"/>
      <c r="J280" s="32"/>
      <c r="K280" s="32"/>
      <c r="L280" s="32"/>
      <c r="M280" s="32"/>
      <c r="N280" s="32"/>
      <c r="O280" s="30"/>
      <c r="P280" s="31"/>
      <c r="Q280" s="31"/>
      <c r="R280" s="31"/>
      <c r="S280" s="31"/>
      <c r="T280" s="31"/>
      <c r="U280" s="31"/>
      <c r="V280" s="31"/>
      <c r="W280" s="32"/>
      <c r="X280" s="32"/>
      <c r="Y280" s="32"/>
      <c r="Z280" s="32"/>
      <c r="AB280" s="151"/>
    </row>
    <row r="281" spans="2:31">
      <c r="B281" s="30"/>
      <c r="C281" s="31"/>
      <c r="D281" s="31"/>
      <c r="E281" s="31"/>
      <c r="F281" s="31"/>
      <c r="G281" s="31"/>
      <c r="H281" s="31"/>
      <c r="I281" s="31"/>
      <c r="J281" s="32"/>
      <c r="K281" s="32"/>
      <c r="L281" s="32"/>
      <c r="M281" s="32"/>
      <c r="N281" s="32"/>
      <c r="O281" s="30"/>
      <c r="P281" s="31"/>
      <c r="Q281" s="31"/>
      <c r="R281" s="31"/>
      <c r="S281" s="31"/>
      <c r="T281" s="31"/>
      <c r="U281" s="31"/>
      <c r="V281" s="31"/>
      <c r="W281" s="32"/>
      <c r="X281" s="32"/>
      <c r="Y281" s="32"/>
      <c r="Z281" s="32"/>
      <c r="AB281" s="151"/>
    </row>
    <row r="282" spans="2:31" ht="15.6">
      <c r="B282" s="83"/>
      <c r="C282" s="60"/>
      <c r="D282" s="60"/>
      <c r="E282" s="60"/>
      <c r="F282" s="60"/>
      <c r="G282" s="60"/>
      <c r="H282" s="60"/>
      <c r="I282" s="60"/>
      <c r="J282" s="64"/>
      <c r="K282" s="64"/>
      <c r="L282" s="64"/>
      <c r="M282" s="64"/>
      <c r="N282" s="64"/>
      <c r="O282" s="83"/>
      <c r="P282" s="60"/>
      <c r="Q282" s="60"/>
      <c r="R282" s="60"/>
      <c r="S282" s="60"/>
      <c r="T282" s="60"/>
      <c r="U282" s="60"/>
      <c r="V282" s="60"/>
      <c r="W282" s="64"/>
      <c r="X282" s="64"/>
      <c r="Y282" s="64"/>
      <c r="Z282" s="64"/>
      <c r="AD282" s="270"/>
    </row>
    <row r="283" spans="2:31" ht="15.6">
      <c r="B283" s="83" t="s">
        <v>236</v>
      </c>
      <c r="C283" s="60"/>
      <c r="D283" s="60"/>
      <c r="E283" s="60"/>
      <c r="F283" s="60"/>
      <c r="G283" s="60"/>
      <c r="H283" s="60"/>
      <c r="I283" s="60"/>
      <c r="J283" s="372"/>
      <c r="K283" s="445"/>
      <c r="L283" s="518"/>
      <c r="M283" s="577"/>
      <c r="N283" s="64"/>
      <c r="O283" s="83" t="s">
        <v>238</v>
      </c>
      <c r="P283" s="60"/>
      <c r="Q283" s="60"/>
      <c r="R283" s="60"/>
      <c r="S283" s="60"/>
      <c r="T283" s="60"/>
      <c r="U283" s="60"/>
      <c r="V283" s="60"/>
      <c r="W283" s="372"/>
      <c r="X283" s="445"/>
      <c r="Y283" s="518"/>
      <c r="Z283" s="577"/>
      <c r="AA283" s="140" t="s">
        <v>2</v>
      </c>
    </row>
    <row r="284" spans="2:31">
      <c r="B284" s="180" t="s">
        <v>63</v>
      </c>
      <c r="C284" s="122">
        <v>2016</v>
      </c>
      <c r="D284" s="139">
        <v>2017</v>
      </c>
      <c r="E284" s="139">
        <v>2018</v>
      </c>
      <c r="F284" s="122">
        <v>2019</v>
      </c>
      <c r="G284" s="122">
        <v>2020</v>
      </c>
      <c r="H284" s="122">
        <v>2021</v>
      </c>
      <c r="I284" s="122">
        <v>2022</v>
      </c>
      <c r="J284" s="122">
        <v>2023</v>
      </c>
      <c r="K284" s="122">
        <v>2024</v>
      </c>
      <c r="L284" s="122">
        <v>2025</v>
      </c>
      <c r="M284" s="122">
        <v>2026</v>
      </c>
      <c r="N284" s="64"/>
      <c r="O284" s="180" t="s">
        <v>63</v>
      </c>
      <c r="P284" s="122">
        <v>2016</v>
      </c>
      <c r="Q284" s="139">
        <v>2017</v>
      </c>
      <c r="R284" s="139">
        <v>2018</v>
      </c>
      <c r="S284" s="122">
        <v>2019</v>
      </c>
      <c r="T284" s="122">
        <v>2020</v>
      </c>
      <c r="U284" s="122">
        <v>2021</v>
      </c>
      <c r="V284" s="122">
        <v>2022</v>
      </c>
      <c r="W284" s="122">
        <v>2023</v>
      </c>
      <c r="X284" s="122">
        <v>2024</v>
      </c>
      <c r="Y284" s="122">
        <v>2025</v>
      </c>
      <c r="Z284" s="122">
        <v>2026</v>
      </c>
      <c r="AA284" s="122" t="str">
        <f>$AA$98</f>
        <v>2021-2026</v>
      </c>
      <c r="AD284" s="271"/>
    </row>
    <row r="285" spans="2:31">
      <c r="B285" s="24" t="s">
        <v>172</v>
      </c>
      <c r="C285" s="54">
        <f>'WDM ports'!D17</f>
        <v>447638.79018258431</v>
      </c>
      <c r="D285" s="54">
        <f>'WDM ports'!E17</f>
        <v>400272.87231827568</v>
      </c>
      <c r="E285" s="54">
        <f>'WDM ports'!F17</f>
        <v>361444.19999999995</v>
      </c>
      <c r="F285" s="54"/>
      <c r="G285" s="54"/>
      <c r="H285" s="54"/>
      <c r="I285" s="54"/>
      <c r="J285" s="54"/>
      <c r="K285" s="146"/>
      <c r="L285" s="146"/>
      <c r="M285" s="146"/>
      <c r="N285" s="575" t="e">
        <f>(M285/H285)^(0.2)-1</f>
        <v>#DIV/0!</v>
      </c>
      <c r="O285" s="24" t="s">
        <v>172</v>
      </c>
      <c r="P285" s="54">
        <f>SUM('WDM ports'!D12:D14)</f>
        <v>86832</v>
      </c>
      <c r="Q285" s="54">
        <f>SUM('WDM ports'!E12:E14)</f>
        <v>112000</v>
      </c>
      <c r="R285" s="54">
        <f>SUM('WDM ports'!F12:F14)</f>
        <v>151000</v>
      </c>
      <c r="S285" s="54"/>
      <c r="T285" s="54"/>
      <c r="U285" s="54"/>
      <c r="V285" s="54"/>
      <c r="W285" s="54"/>
      <c r="X285" s="10"/>
      <c r="Y285" s="10"/>
      <c r="Z285" s="10"/>
      <c r="AA285" s="152" t="e">
        <f>(Z285/U285)^(1/5)-1</f>
        <v>#DIV/0!</v>
      </c>
      <c r="AD285" s="271"/>
    </row>
    <row r="286" spans="2:31">
      <c r="B286" s="24" t="s">
        <v>195</v>
      </c>
      <c r="C286" s="54">
        <f>'WDM ports'!D30</f>
        <v>1050737.8172612358</v>
      </c>
      <c r="D286" s="54">
        <f>'WDM ports'!E30</f>
        <v>950853.39094957826</v>
      </c>
      <c r="E286" s="54">
        <f>'WDM ports'!F30</f>
        <v>922752.8</v>
      </c>
      <c r="F286" s="54"/>
      <c r="G286" s="54"/>
      <c r="H286" s="454"/>
      <c r="I286" s="54"/>
      <c r="J286" s="54"/>
      <c r="K286" s="10"/>
      <c r="L286" s="10"/>
      <c r="M286" s="10"/>
      <c r="N286" s="575" t="e">
        <f>(M286/H286)^(0.2)-1</f>
        <v>#DIV/0!</v>
      </c>
      <c r="O286" s="24" t="s">
        <v>195</v>
      </c>
      <c r="P286" s="54">
        <f>SUM('WDM ports'!D25:D27)</f>
        <v>225256</v>
      </c>
      <c r="Q286" s="54">
        <f>SUM('WDM ports'!E25:E27)</f>
        <v>285369</v>
      </c>
      <c r="R286" s="54">
        <f>SUM('WDM ports'!F25:F27)</f>
        <v>345500</v>
      </c>
      <c r="S286" s="54"/>
      <c r="T286" s="54"/>
      <c r="U286" s="54"/>
      <c r="V286" s="54"/>
      <c r="W286" s="54"/>
      <c r="X286" s="10"/>
      <c r="Y286" s="10"/>
      <c r="Z286" s="10"/>
      <c r="AA286" s="154" t="e">
        <f>(Z286/U286)^(1/5)-1</f>
        <v>#DIV/0!</v>
      </c>
      <c r="AD286" s="275"/>
      <c r="AE286" s="266"/>
    </row>
    <row r="287" spans="2:31">
      <c r="B287" s="182" t="s">
        <v>211</v>
      </c>
      <c r="C287" s="188">
        <f>C286+C285</f>
        <v>1498376.6074438202</v>
      </c>
      <c r="D287" s="188">
        <f t="shared" ref="D287:E287" si="45">D286+D285</f>
        <v>1351126.263267854</v>
      </c>
      <c r="E287" s="188">
        <f t="shared" si="45"/>
        <v>1284197</v>
      </c>
      <c r="F287" s="188"/>
      <c r="G287" s="188"/>
      <c r="H287" s="188"/>
      <c r="I287" s="188"/>
      <c r="J287" s="188"/>
      <c r="K287" s="129"/>
      <c r="L287" s="129"/>
      <c r="M287" s="129"/>
      <c r="N287" s="575" t="e">
        <f>(M287/H287)^(0.2)-1</f>
        <v>#DIV/0!</v>
      </c>
      <c r="O287" s="182" t="s">
        <v>211</v>
      </c>
      <c r="P287" s="188">
        <f t="shared" ref="P287:R287" si="46">P286+P285</f>
        <v>312088</v>
      </c>
      <c r="Q287" s="188">
        <f t="shared" si="46"/>
        <v>397369</v>
      </c>
      <c r="R287" s="188">
        <f t="shared" si="46"/>
        <v>496500</v>
      </c>
      <c r="S287" s="188"/>
      <c r="T287" s="188"/>
      <c r="U287" s="188"/>
      <c r="V287" s="188"/>
      <c r="W287" s="188"/>
      <c r="X287" s="129"/>
      <c r="Y287" s="129"/>
      <c r="Z287" s="129"/>
      <c r="AA287" s="154" t="e">
        <f>(Z287/U287)^(1/5)-1</f>
        <v>#DIV/0!</v>
      </c>
      <c r="AD287" s="267"/>
    </row>
    <row r="288" spans="2:31">
      <c r="B288" s="369" t="s">
        <v>231</v>
      </c>
      <c r="C288" s="370">
        <f t="shared" ref="C288:E288" si="47">IF(C285=0,"",C285/C287)</f>
        <v>0.29874918492370284</v>
      </c>
      <c r="D288" s="370">
        <f t="shared" si="47"/>
        <v>0.2962512706622768</v>
      </c>
      <c r="E288" s="370">
        <f t="shared" si="47"/>
        <v>0.28145541532957946</v>
      </c>
      <c r="F288" s="370"/>
      <c r="G288" s="370"/>
      <c r="H288" s="370"/>
      <c r="I288" s="370"/>
      <c r="J288" s="370"/>
      <c r="K288" s="370"/>
      <c r="L288" s="370"/>
      <c r="M288" s="370"/>
      <c r="N288" s="64"/>
      <c r="O288" s="369" t="s">
        <v>231</v>
      </c>
      <c r="P288" s="370">
        <f t="shared" ref="P288:R288" si="48">IF(P285=0,"",P285/P287)</f>
        <v>0.27822921740022044</v>
      </c>
      <c r="Q288" s="370">
        <f t="shared" si="48"/>
        <v>0.28185389398770411</v>
      </c>
      <c r="R288" s="370">
        <f t="shared" si="48"/>
        <v>0.30412890231621348</v>
      </c>
      <c r="S288" s="370"/>
      <c r="T288" s="370"/>
      <c r="U288" s="370"/>
      <c r="V288" s="370"/>
      <c r="W288" s="370"/>
      <c r="X288" s="370"/>
      <c r="Y288" s="370"/>
      <c r="Z288" s="370"/>
    </row>
    <row r="289" spans="1:28">
      <c r="W289" s="151"/>
      <c r="X289" s="151"/>
      <c r="Y289" s="151"/>
      <c r="Z289" s="151"/>
      <c r="AB289" s="157"/>
    </row>
    <row r="290" spans="1:28" ht="15.6">
      <c r="A290" s="55"/>
      <c r="B290" s="92"/>
      <c r="C290" s="17"/>
      <c r="D290" s="17"/>
      <c r="E290" s="17"/>
      <c r="F290" s="17"/>
      <c r="G290" s="151"/>
      <c r="H290" s="151"/>
      <c r="I290" s="151"/>
      <c r="J290" s="151"/>
      <c r="K290" s="151"/>
      <c r="L290" s="151"/>
      <c r="M290" s="151"/>
      <c r="N290" s="49"/>
      <c r="AB290" s="151"/>
    </row>
    <row r="291" spans="1:28">
      <c r="B291" s="32"/>
      <c r="C291" s="17"/>
      <c r="D291" s="17"/>
      <c r="E291" s="17"/>
      <c r="F291" s="17"/>
      <c r="G291" s="151"/>
      <c r="H291" s="151"/>
      <c r="I291" s="151"/>
      <c r="J291" s="151"/>
      <c r="K291" s="151"/>
      <c r="L291" s="151"/>
      <c r="M291" s="151"/>
      <c r="N291" s="32"/>
      <c r="AB291" s="151"/>
    </row>
    <row r="292" spans="1:28">
      <c r="B292" s="32"/>
      <c r="C292" s="17"/>
      <c r="D292" s="17"/>
      <c r="E292" s="17"/>
      <c r="F292" s="17"/>
      <c r="G292" s="151"/>
      <c r="H292" s="151"/>
      <c r="I292" s="151"/>
      <c r="J292" s="151"/>
      <c r="K292" s="151"/>
      <c r="L292" s="151"/>
      <c r="M292" s="151"/>
      <c r="N292" s="32"/>
      <c r="AB292" s="151"/>
    </row>
    <row r="293" spans="1:28">
      <c r="B293" s="32"/>
      <c r="C293" s="17"/>
      <c r="D293" s="17"/>
      <c r="E293" s="17"/>
      <c r="F293" s="17"/>
      <c r="G293" s="151"/>
      <c r="H293" s="151"/>
      <c r="I293" s="151"/>
      <c r="J293" s="151"/>
      <c r="K293" s="151"/>
      <c r="L293" s="151"/>
      <c r="M293" s="151"/>
      <c r="N293" s="32"/>
      <c r="AB293" s="151"/>
    </row>
    <row r="294" spans="1:28">
      <c r="B294" s="32"/>
      <c r="C294" s="17"/>
      <c r="D294" s="17"/>
      <c r="E294" s="17"/>
      <c r="F294" s="17"/>
      <c r="G294" s="151"/>
      <c r="H294" s="151"/>
      <c r="I294" s="151"/>
      <c r="J294" s="151"/>
      <c r="K294" s="151"/>
      <c r="L294" s="151"/>
      <c r="M294" s="151"/>
      <c r="N294" s="32"/>
      <c r="AB294" s="151"/>
    </row>
    <row r="295" spans="1:28">
      <c r="B295" s="32"/>
      <c r="C295" s="17"/>
      <c r="D295" s="17"/>
      <c r="E295" s="17"/>
      <c r="F295" s="17"/>
      <c r="G295" s="151"/>
      <c r="H295" s="151"/>
      <c r="I295" s="151"/>
      <c r="J295" s="151"/>
      <c r="K295" s="151"/>
      <c r="L295" s="151"/>
      <c r="M295" s="151"/>
      <c r="N295" s="32"/>
      <c r="AB295" s="151"/>
    </row>
    <row r="296" spans="1:28">
      <c r="B296" s="32"/>
      <c r="C296" s="17"/>
      <c r="D296" s="17"/>
      <c r="E296" s="17"/>
      <c r="F296" s="17"/>
      <c r="G296" s="151"/>
      <c r="H296" s="151"/>
      <c r="I296" s="151"/>
      <c r="J296" s="151"/>
      <c r="K296" s="151"/>
      <c r="L296" s="151"/>
      <c r="M296" s="151"/>
      <c r="N296" s="32"/>
      <c r="AB296" s="151"/>
    </row>
    <row r="297" spans="1:28">
      <c r="B297" s="32"/>
      <c r="C297" s="17"/>
      <c r="D297" s="17"/>
      <c r="E297" s="17"/>
      <c r="F297" s="17"/>
      <c r="G297" s="151"/>
      <c r="H297" s="151"/>
      <c r="I297" s="151"/>
      <c r="J297" s="151"/>
      <c r="K297" s="151"/>
      <c r="L297" s="151"/>
      <c r="M297" s="151"/>
      <c r="N297" s="32"/>
      <c r="AB297" s="151"/>
    </row>
    <row r="298" spans="1:28">
      <c r="B298" s="32"/>
      <c r="C298" s="17"/>
      <c r="D298" s="17"/>
      <c r="E298" s="17"/>
      <c r="F298" s="17"/>
      <c r="G298" s="151"/>
      <c r="H298" s="151"/>
      <c r="I298" s="151"/>
      <c r="J298" s="151"/>
      <c r="K298" s="151"/>
      <c r="L298" s="151"/>
      <c r="M298" s="151"/>
      <c r="N298" s="32"/>
      <c r="AB298" s="151"/>
    </row>
    <row r="299" spans="1:28">
      <c r="B299" s="32"/>
      <c r="C299" s="17"/>
      <c r="D299" s="17"/>
      <c r="E299" s="17"/>
      <c r="F299" s="17"/>
      <c r="G299" s="151"/>
      <c r="H299" s="151"/>
      <c r="I299" s="151"/>
      <c r="J299" s="151"/>
      <c r="K299" s="151"/>
      <c r="L299" s="151"/>
      <c r="M299" s="151"/>
      <c r="N299" s="32"/>
      <c r="AB299" s="151"/>
    </row>
    <row r="300" spans="1:28">
      <c r="B300" s="32"/>
      <c r="C300" s="17"/>
      <c r="D300" s="17"/>
      <c r="E300" s="17"/>
      <c r="F300" s="17"/>
      <c r="G300" s="151"/>
      <c r="H300" s="151"/>
      <c r="I300" s="151"/>
      <c r="J300" s="151"/>
      <c r="K300" s="151"/>
      <c r="L300" s="151"/>
      <c r="M300" s="151"/>
      <c r="N300" s="32"/>
      <c r="AB300" s="151"/>
    </row>
    <row r="301" spans="1:28">
      <c r="B301" s="32"/>
      <c r="C301" s="17"/>
      <c r="D301" s="17"/>
      <c r="E301" s="17"/>
      <c r="F301" s="17"/>
      <c r="G301" s="151"/>
      <c r="H301" s="151"/>
      <c r="I301" s="151"/>
      <c r="J301" s="151"/>
      <c r="K301" s="151"/>
      <c r="L301" s="151"/>
      <c r="M301" s="151"/>
      <c r="N301" s="32"/>
      <c r="AB301" s="151"/>
    </row>
    <row r="302" spans="1:28">
      <c r="B302" s="32"/>
      <c r="C302" s="17"/>
      <c r="D302" s="17"/>
      <c r="E302" s="17"/>
      <c r="F302" s="17"/>
      <c r="G302" s="151"/>
      <c r="H302" s="151"/>
      <c r="I302" s="151"/>
      <c r="J302" s="151"/>
      <c r="K302" s="151"/>
      <c r="L302" s="151"/>
      <c r="M302" s="151"/>
      <c r="N302" s="32"/>
      <c r="AB302" s="151"/>
    </row>
    <row r="303" spans="1:28">
      <c r="B303" s="32"/>
      <c r="C303" s="17"/>
      <c r="D303" s="17"/>
      <c r="E303" s="17"/>
      <c r="F303" s="17"/>
      <c r="G303" s="151"/>
      <c r="H303" s="151"/>
      <c r="I303" s="151"/>
      <c r="J303" s="151"/>
      <c r="K303" s="151"/>
      <c r="L303" s="151"/>
      <c r="M303" s="151"/>
      <c r="N303" s="32"/>
      <c r="AB303" s="151"/>
    </row>
    <row r="304" spans="1:28">
      <c r="B304" s="32"/>
      <c r="C304" s="17"/>
      <c r="D304" s="17"/>
      <c r="E304" s="17"/>
      <c r="F304" s="17"/>
      <c r="G304" s="151"/>
      <c r="H304" s="151"/>
      <c r="I304" s="151"/>
      <c r="J304" s="151"/>
      <c r="K304" s="151"/>
      <c r="L304" s="151"/>
      <c r="M304" s="151"/>
      <c r="N304" s="32"/>
      <c r="AB304" s="151"/>
    </row>
    <row r="305" spans="2:30">
      <c r="B305" s="32"/>
      <c r="C305" s="17"/>
      <c r="D305" s="17"/>
      <c r="E305" s="17"/>
      <c r="F305" s="17"/>
      <c r="G305" s="151"/>
      <c r="H305" s="151"/>
      <c r="I305" s="151"/>
      <c r="J305" s="151"/>
      <c r="K305" s="151"/>
      <c r="L305" s="151"/>
      <c r="M305" s="151"/>
      <c r="N305" s="32"/>
      <c r="AB305" s="151"/>
    </row>
    <row r="306" spans="2:30">
      <c r="B306" s="32"/>
      <c r="C306" s="17"/>
      <c r="D306" s="17"/>
      <c r="E306" s="17"/>
      <c r="F306" s="17"/>
      <c r="G306" s="151"/>
      <c r="H306" s="151"/>
      <c r="I306" s="151"/>
      <c r="J306" s="151"/>
      <c r="K306" s="151"/>
      <c r="L306" s="151"/>
      <c r="M306" s="151"/>
      <c r="N306" s="32"/>
      <c r="AB306" s="151"/>
    </row>
    <row r="307" spans="2:30">
      <c r="B307" s="32"/>
      <c r="C307" s="17"/>
      <c r="D307" s="17"/>
      <c r="E307" s="17"/>
      <c r="F307" s="17"/>
      <c r="G307" s="151"/>
      <c r="H307" s="151"/>
      <c r="I307" s="151"/>
      <c r="J307" s="151"/>
      <c r="K307" s="151"/>
      <c r="L307" s="151"/>
      <c r="M307" s="151"/>
      <c r="N307" s="32"/>
      <c r="AB307" s="151"/>
    </row>
    <row r="308" spans="2:30">
      <c r="B308" s="32"/>
      <c r="C308" s="17"/>
      <c r="D308" s="17"/>
      <c r="E308" s="17"/>
      <c r="F308" s="17"/>
      <c r="G308" s="151"/>
      <c r="H308" s="151"/>
      <c r="I308" s="151"/>
      <c r="J308" s="151"/>
      <c r="K308" s="151"/>
      <c r="L308" s="151"/>
      <c r="M308" s="151"/>
      <c r="N308" s="32"/>
      <c r="AB308" s="151"/>
    </row>
    <row r="309" spans="2:30">
      <c r="B309" s="32"/>
      <c r="C309" s="17"/>
      <c r="D309" s="17"/>
      <c r="E309" s="17"/>
      <c r="F309" s="17"/>
      <c r="G309" s="151"/>
      <c r="H309" s="151"/>
      <c r="I309" s="151"/>
      <c r="J309" s="151"/>
      <c r="K309" s="151"/>
      <c r="L309" s="151"/>
      <c r="M309" s="151"/>
      <c r="N309" s="32"/>
      <c r="AB309" s="151"/>
    </row>
    <row r="310" spans="2:30">
      <c r="B310" s="32"/>
      <c r="C310" s="17"/>
      <c r="D310" s="17"/>
      <c r="E310" s="17"/>
      <c r="F310" s="17"/>
      <c r="G310" s="151"/>
      <c r="H310" s="151"/>
      <c r="I310" s="151"/>
      <c r="J310" s="151"/>
      <c r="K310" s="151"/>
      <c r="L310" s="151"/>
      <c r="M310" s="151"/>
      <c r="N310" s="32"/>
      <c r="AB310" s="151"/>
    </row>
    <row r="311" spans="2:30">
      <c r="B311" s="32"/>
      <c r="C311" s="17"/>
      <c r="D311" s="17"/>
      <c r="E311" s="17"/>
      <c r="F311" s="17"/>
      <c r="G311" s="151"/>
      <c r="H311" s="151"/>
      <c r="I311" s="151"/>
      <c r="J311" s="151"/>
      <c r="K311" s="151"/>
      <c r="L311" s="151"/>
      <c r="M311" s="151"/>
      <c r="N311" s="32"/>
      <c r="AB311" s="151"/>
    </row>
    <row r="312" spans="2:30">
      <c r="B312" s="32"/>
      <c r="C312" s="17"/>
      <c r="D312" s="17"/>
      <c r="E312" s="17"/>
      <c r="F312" s="17"/>
      <c r="G312" s="151"/>
      <c r="H312" s="151"/>
      <c r="I312" s="151"/>
      <c r="J312" s="151"/>
      <c r="K312" s="151"/>
      <c r="L312" s="151"/>
      <c r="M312" s="151"/>
      <c r="N312" s="32"/>
      <c r="AB312" s="151"/>
    </row>
    <row r="313" spans="2:30">
      <c r="B313" s="32"/>
      <c r="C313" s="17"/>
      <c r="D313" s="17"/>
      <c r="E313" s="17"/>
      <c r="F313" s="17"/>
      <c r="G313" s="151"/>
      <c r="H313" s="151"/>
      <c r="I313" s="151"/>
      <c r="J313" s="151"/>
      <c r="K313" s="151"/>
      <c r="L313" s="151"/>
      <c r="M313" s="151"/>
      <c r="N313" s="32"/>
      <c r="AB313" s="151"/>
    </row>
    <row r="314" spans="2:30">
      <c r="N314" s="64"/>
      <c r="AB314" s="151"/>
      <c r="AD314" s="270"/>
    </row>
    <row r="315" spans="2:30" ht="15.6">
      <c r="B315" s="83" t="s">
        <v>369</v>
      </c>
      <c r="C315" s="60"/>
      <c r="D315" s="60"/>
      <c r="E315" s="60"/>
      <c r="F315" s="60"/>
      <c r="G315" s="60"/>
      <c r="H315" s="60"/>
      <c r="I315" s="60"/>
      <c r="J315" s="490"/>
      <c r="K315" s="490"/>
      <c r="L315" s="518"/>
      <c r="M315" s="577"/>
      <c r="N315" s="64"/>
      <c r="AA315" s="64"/>
      <c r="AB315" s="64"/>
      <c r="AD315" s="371"/>
    </row>
    <row r="316" spans="2:30">
      <c r="B316" s="180" t="s">
        <v>63</v>
      </c>
      <c r="C316" s="122">
        <v>2016</v>
      </c>
      <c r="D316" s="139">
        <v>2017</v>
      </c>
      <c r="E316" s="139">
        <v>2018</v>
      </c>
      <c r="F316" s="122">
        <v>2019</v>
      </c>
      <c r="G316" s="122">
        <v>2020</v>
      </c>
      <c r="H316" s="122">
        <v>2021</v>
      </c>
      <c r="I316" s="122">
        <v>2022</v>
      </c>
      <c r="J316" s="122">
        <v>2023</v>
      </c>
      <c r="K316" s="122">
        <v>2024</v>
      </c>
      <c r="L316" s="122">
        <v>2025</v>
      </c>
      <c r="M316" s="122">
        <v>2026</v>
      </c>
      <c r="N316" s="64"/>
      <c r="AA316" s="64"/>
      <c r="AB316" s="64"/>
      <c r="AD316" s="271"/>
    </row>
    <row r="317" spans="2:30">
      <c r="B317" s="185" t="s">
        <v>370</v>
      </c>
      <c r="C317" s="494">
        <v>0.27822921740022044</v>
      </c>
      <c r="D317" s="494">
        <v>0.31621098746942095</v>
      </c>
      <c r="E317" s="494">
        <v>0.38655462184873951</v>
      </c>
      <c r="F317" s="494"/>
      <c r="G317" s="494"/>
      <c r="H317" s="494"/>
      <c r="I317" s="494"/>
      <c r="J317" s="494"/>
      <c r="K317" s="431"/>
      <c r="L317" s="431"/>
      <c r="M317" s="431"/>
      <c r="N317" s="64"/>
      <c r="AA317" s="64"/>
      <c r="AB317" s="64"/>
      <c r="AD317" s="271"/>
    </row>
    <row r="318" spans="2:30">
      <c r="B318" s="24" t="s">
        <v>371</v>
      </c>
      <c r="C318" s="495" t="s">
        <v>608</v>
      </c>
      <c r="D318" s="495">
        <v>4.3956043956043959E-2</v>
      </c>
      <c r="E318" s="495">
        <v>0.10655737704918032</v>
      </c>
      <c r="F318" s="495"/>
      <c r="G318" s="495"/>
      <c r="H318" s="496"/>
      <c r="I318" s="495"/>
      <c r="J318" s="495"/>
      <c r="K318" s="432"/>
      <c r="L318" s="432"/>
      <c r="M318" s="432"/>
      <c r="N318" s="64"/>
      <c r="AA318" s="64"/>
      <c r="AB318" s="64"/>
      <c r="AD318" s="275"/>
    </row>
    <row r="319" spans="2:30">
      <c r="B319" s="24" t="s">
        <v>372</v>
      </c>
      <c r="C319" s="495" t="s">
        <v>608</v>
      </c>
      <c r="D319" s="495" t="s">
        <v>608</v>
      </c>
      <c r="E319" s="495" t="s">
        <v>608</v>
      </c>
      <c r="F319" s="495"/>
      <c r="G319" s="495"/>
      <c r="H319" s="495"/>
      <c r="I319" s="495"/>
      <c r="J319" s="495"/>
      <c r="K319" s="432"/>
      <c r="L319" s="432"/>
      <c r="M319" s="432"/>
      <c r="N319" s="64"/>
      <c r="AA319" s="64"/>
      <c r="AB319" s="64"/>
      <c r="AD319" s="267"/>
    </row>
    <row r="320" spans="2:30">
      <c r="B320" s="492" t="s">
        <v>72</v>
      </c>
      <c r="C320" s="493">
        <v>0.29874918492370284</v>
      </c>
      <c r="D320" s="493">
        <v>0.29625127066227686</v>
      </c>
      <c r="E320" s="493">
        <v>0.28145541532957946</v>
      </c>
      <c r="F320" s="493"/>
      <c r="G320" s="493"/>
      <c r="H320" s="493"/>
      <c r="I320" s="493"/>
      <c r="J320" s="493"/>
      <c r="K320" s="493"/>
      <c r="L320" s="493"/>
      <c r="M320" s="493"/>
      <c r="N320" s="64"/>
      <c r="AA320" s="64"/>
      <c r="AB320" s="64"/>
    </row>
    <row r="321" spans="2:31">
      <c r="B321" s="17"/>
      <c r="C321" s="147"/>
      <c r="D321" s="147"/>
      <c r="E321" s="147"/>
      <c r="F321" s="147"/>
      <c r="G321" s="147"/>
      <c r="H321" s="147"/>
      <c r="I321" s="147"/>
      <c r="J321" s="17"/>
      <c r="K321" s="17"/>
      <c r="L321" s="17"/>
      <c r="M321" s="17"/>
      <c r="N321" s="64"/>
      <c r="O321" s="17"/>
      <c r="P321" s="148"/>
      <c r="Q321" s="149"/>
      <c r="R321" s="149"/>
      <c r="S321" s="149"/>
      <c r="T321" s="151"/>
      <c r="U321" s="151"/>
      <c r="V321" s="151"/>
      <c r="W321" s="151"/>
      <c r="X321" s="151"/>
      <c r="Y321" s="151"/>
      <c r="Z321" s="151"/>
      <c r="AB321" s="151"/>
    </row>
    <row r="322" spans="2:31" s="43" customFormat="1" ht="15.6">
      <c r="B322" s="398" t="s">
        <v>252</v>
      </c>
      <c r="C322" s="399"/>
      <c r="D322" s="399"/>
      <c r="E322" s="399"/>
      <c r="F322" s="399"/>
      <c r="G322" s="399"/>
      <c r="H322" s="399"/>
      <c r="I322" s="399"/>
      <c r="J322" s="399"/>
      <c r="K322" s="399"/>
      <c r="L322" s="399"/>
      <c r="M322" s="399"/>
      <c r="N322" s="399"/>
      <c r="O322" s="398"/>
      <c r="P322" s="399"/>
      <c r="Q322" s="399"/>
      <c r="R322" s="399"/>
      <c r="S322" s="399"/>
      <c r="T322" s="400"/>
      <c r="U322" s="400"/>
      <c r="V322" s="400"/>
      <c r="W322" s="400"/>
      <c r="X322" s="400"/>
      <c r="Y322" s="400"/>
      <c r="Z322" s="400"/>
      <c r="AB322" s="400"/>
      <c r="AD322" s="401"/>
      <c r="AE322" s="401"/>
    </row>
    <row r="323" spans="2:31" ht="15.6">
      <c r="B323" s="108"/>
      <c r="C323" s="17"/>
      <c r="D323" s="17"/>
      <c r="E323" s="17"/>
      <c r="F323" s="17"/>
      <c r="G323" s="17"/>
      <c r="H323" s="17"/>
      <c r="I323" s="17"/>
      <c r="J323" s="17"/>
      <c r="K323" s="17"/>
      <c r="L323" s="17"/>
      <c r="M323" s="17"/>
      <c r="N323" s="17"/>
      <c r="O323" s="83"/>
      <c r="P323" s="17"/>
      <c r="Q323" s="17"/>
      <c r="R323" s="17"/>
      <c r="S323" s="17"/>
      <c r="T323" s="151"/>
      <c r="U323" s="151"/>
      <c r="V323" s="151"/>
      <c r="W323" s="151"/>
      <c r="X323" s="151"/>
      <c r="Y323" s="151"/>
      <c r="Z323" s="151"/>
      <c r="AB323" s="151"/>
    </row>
    <row r="324" spans="2:31" ht="15.6">
      <c r="B324" s="57"/>
      <c r="C324" s="17"/>
      <c r="D324" s="17"/>
      <c r="E324" s="17"/>
      <c r="F324" s="17"/>
      <c r="G324" s="17"/>
      <c r="H324" s="17"/>
      <c r="I324" s="17"/>
      <c r="J324" s="17"/>
      <c r="K324" s="17"/>
      <c r="L324" s="17"/>
      <c r="M324" s="17"/>
      <c r="N324" s="17"/>
      <c r="O324" s="17"/>
      <c r="P324" s="17"/>
      <c r="Q324" s="17"/>
      <c r="R324" s="17"/>
      <c r="S324" s="17"/>
      <c r="T324" s="151"/>
      <c r="U324" s="151"/>
      <c r="V324" s="151"/>
      <c r="W324" s="151"/>
      <c r="X324" s="151"/>
      <c r="Y324" s="151"/>
      <c r="Z324" s="151"/>
      <c r="AB324" s="151"/>
    </row>
    <row r="325" spans="2:31" ht="15.6">
      <c r="B325" s="57"/>
      <c r="C325" s="17"/>
      <c r="D325" s="17"/>
      <c r="E325" s="17"/>
      <c r="F325" s="17"/>
      <c r="G325" s="17"/>
      <c r="H325" s="17"/>
      <c r="I325" s="17"/>
      <c r="J325" s="17"/>
      <c r="K325" s="17"/>
      <c r="L325" s="17"/>
      <c r="M325" s="17"/>
      <c r="N325" s="17"/>
      <c r="O325" s="17"/>
      <c r="P325" s="17"/>
      <c r="Q325" s="17"/>
      <c r="R325" s="17"/>
      <c r="S325" s="17"/>
      <c r="T325" s="151"/>
      <c r="U325" s="151"/>
      <c r="V325" s="151"/>
      <c r="W325" s="151"/>
      <c r="X325" s="151"/>
      <c r="Y325" s="151"/>
      <c r="Z325" s="151"/>
      <c r="AB325" s="151"/>
    </row>
    <row r="326" spans="2:31" ht="15.6">
      <c r="B326" s="57"/>
      <c r="C326" s="17"/>
      <c r="D326" s="17"/>
      <c r="E326" s="17"/>
      <c r="F326" s="17"/>
      <c r="G326" s="17"/>
      <c r="H326" s="17"/>
      <c r="I326" s="17"/>
      <c r="J326" s="17"/>
      <c r="K326" s="17"/>
      <c r="L326" s="17"/>
      <c r="M326" s="17"/>
      <c r="N326" s="17"/>
      <c r="O326" s="17"/>
      <c r="P326" s="17"/>
      <c r="Q326" s="17"/>
      <c r="R326" s="17"/>
      <c r="S326" s="17"/>
      <c r="T326" s="151"/>
      <c r="U326" s="151"/>
      <c r="V326" s="151"/>
      <c r="W326" s="151"/>
      <c r="X326" s="151"/>
      <c r="Y326" s="151"/>
      <c r="Z326" s="151"/>
      <c r="AB326" s="151"/>
    </row>
    <row r="327" spans="2:31" ht="15.6">
      <c r="B327" s="57"/>
      <c r="C327" s="17"/>
      <c r="D327" s="17"/>
      <c r="E327" s="17"/>
      <c r="F327" s="17"/>
      <c r="G327" s="17"/>
      <c r="H327" s="17"/>
      <c r="I327" s="17"/>
      <c r="J327" s="17"/>
      <c r="K327" s="17"/>
      <c r="L327" s="17"/>
      <c r="M327" s="17"/>
      <c r="N327" s="17"/>
      <c r="O327" s="17"/>
      <c r="P327" s="17"/>
      <c r="Q327" s="17"/>
      <c r="R327" s="17"/>
      <c r="S327" s="17"/>
      <c r="T327" s="151"/>
      <c r="U327" s="151"/>
      <c r="V327" s="151"/>
      <c r="W327" s="151"/>
      <c r="X327" s="151"/>
      <c r="Y327" s="151"/>
      <c r="Z327" s="151"/>
      <c r="AB327" s="151"/>
    </row>
    <row r="328" spans="2:31" ht="15.6">
      <c r="B328" s="57"/>
      <c r="C328" s="17"/>
      <c r="D328" s="17"/>
      <c r="E328" s="17"/>
      <c r="F328" s="17"/>
      <c r="G328" s="17"/>
      <c r="H328" s="17"/>
      <c r="I328" s="17"/>
      <c r="J328" s="17"/>
      <c r="K328" s="17"/>
      <c r="L328" s="17"/>
      <c r="M328" s="17"/>
      <c r="N328" s="17"/>
      <c r="O328" s="17"/>
      <c r="P328" s="17"/>
      <c r="Q328" s="17"/>
      <c r="R328" s="17"/>
      <c r="S328" s="17"/>
      <c r="T328" s="151"/>
      <c r="U328" s="151"/>
      <c r="V328" s="151"/>
      <c r="W328" s="151"/>
      <c r="X328" s="151"/>
      <c r="Y328" s="151"/>
      <c r="Z328" s="151"/>
      <c r="AB328" s="151"/>
    </row>
    <row r="329" spans="2:31" ht="15.6">
      <c r="B329" s="57"/>
      <c r="C329" s="17"/>
      <c r="D329" s="17"/>
      <c r="E329" s="17"/>
      <c r="F329" s="17"/>
      <c r="G329" s="17"/>
      <c r="H329" s="17"/>
      <c r="I329" s="17"/>
      <c r="J329" s="17"/>
      <c r="K329" s="17"/>
      <c r="L329" s="17"/>
      <c r="M329" s="17"/>
      <c r="N329" s="17"/>
      <c r="O329" s="17"/>
      <c r="P329" s="17"/>
      <c r="Q329" s="17"/>
      <c r="R329" s="17"/>
      <c r="S329" s="17"/>
      <c r="T329" s="151"/>
      <c r="U329" s="151"/>
      <c r="V329" s="151"/>
      <c r="W329" s="151"/>
      <c r="X329" s="151"/>
      <c r="Y329" s="151"/>
      <c r="Z329" s="151"/>
      <c r="AB329" s="151"/>
    </row>
    <row r="330" spans="2:31" ht="15.6">
      <c r="B330" s="57"/>
      <c r="C330" s="17"/>
      <c r="D330" s="17"/>
      <c r="E330" s="17"/>
      <c r="F330" s="17"/>
      <c r="G330" s="17"/>
      <c r="H330" s="17"/>
      <c r="I330" s="17"/>
      <c r="J330" s="17"/>
      <c r="K330" s="17"/>
      <c r="L330" s="17"/>
      <c r="M330" s="17"/>
      <c r="N330" s="17"/>
      <c r="O330" s="17"/>
      <c r="P330" s="17"/>
      <c r="Q330" s="17"/>
      <c r="R330" s="17"/>
      <c r="S330" s="17"/>
      <c r="T330" s="151"/>
      <c r="U330" s="151"/>
      <c r="V330" s="151"/>
      <c r="W330" s="151"/>
      <c r="X330" s="151"/>
      <c r="Y330" s="151"/>
      <c r="Z330" s="151"/>
      <c r="AB330" s="151"/>
    </row>
    <row r="331" spans="2:31" ht="15.6">
      <c r="B331" s="57"/>
      <c r="C331" s="17"/>
      <c r="D331" s="17"/>
      <c r="E331" s="17"/>
      <c r="F331" s="17"/>
      <c r="G331" s="17"/>
      <c r="H331" s="17"/>
      <c r="I331" s="17"/>
      <c r="J331" s="17"/>
      <c r="K331" s="17"/>
      <c r="L331" s="17"/>
      <c r="M331" s="17"/>
      <c r="N331" s="17"/>
      <c r="O331" s="17"/>
      <c r="P331" s="17"/>
      <c r="Q331" s="17"/>
      <c r="R331" s="17"/>
      <c r="S331" s="17"/>
      <c r="T331" s="151"/>
      <c r="U331" s="151"/>
      <c r="V331" s="151"/>
      <c r="W331" s="151"/>
      <c r="X331" s="151"/>
      <c r="Y331" s="151"/>
      <c r="Z331" s="151"/>
      <c r="AB331" s="151"/>
    </row>
    <row r="332" spans="2:31" ht="15.6">
      <c r="B332" s="57"/>
      <c r="C332" s="17"/>
      <c r="D332" s="17"/>
      <c r="E332" s="17"/>
      <c r="F332" s="17"/>
      <c r="G332" s="17"/>
      <c r="H332" s="17"/>
      <c r="I332" s="17"/>
      <c r="J332" s="17"/>
      <c r="K332" s="17"/>
      <c r="L332" s="17"/>
      <c r="M332" s="17"/>
      <c r="N332" s="17"/>
      <c r="O332" s="17"/>
      <c r="P332" s="17"/>
      <c r="Q332" s="17"/>
      <c r="R332" s="17"/>
      <c r="S332" s="17"/>
      <c r="T332" s="151"/>
      <c r="U332" s="151"/>
      <c r="V332" s="151"/>
      <c r="W332" s="151"/>
      <c r="X332" s="151"/>
      <c r="Y332" s="151"/>
      <c r="Z332" s="151"/>
      <c r="AB332" s="151"/>
    </row>
    <row r="333" spans="2:31" ht="15.6">
      <c r="B333" s="57"/>
      <c r="C333" s="17"/>
      <c r="D333" s="17"/>
      <c r="E333" s="17"/>
      <c r="F333" s="17"/>
      <c r="G333" s="17"/>
      <c r="H333" s="17"/>
      <c r="I333" s="17"/>
      <c r="J333" s="17"/>
      <c r="K333" s="17"/>
      <c r="L333" s="17"/>
      <c r="M333" s="17"/>
      <c r="N333" s="17"/>
      <c r="O333" s="17"/>
      <c r="P333" s="17"/>
      <c r="Q333" s="17"/>
      <c r="R333" s="17"/>
      <c r="S333" s="17"/>
      <c r="T333" s="151"/>
      <c r="U333" s="151"/>
      <c r="V333" s="151"/>
      <c r="W333" s="151"/>
      <c r="X333" s="151"/>
      <c r="Y333" s="151"/>
      <c r="Z333" s="151"/>
      <c r="AB333" s="151"/>
    </row>
    <row r="334" spans="2:31" ht="15.6">
      <c r="B334" s="57"/>
      <c r="C334" s="17"/>
      <c r="D334" s="17"/>
      <c r="E334" s="17"/>
      <c r="F334" s="17"/>
      <c r="G334" s="17"/>
      <c r="H334" s="17"/>
      <c r="I334" s="17"/>
      <c r="J334" s="17"/>
      <c r="K334" s="17"/>
      <c r="L334" s="17"/>
      <c r="M334" s="17"/>
      <c r="N334" s="17"/>
      <c r="O334" s="17"/>
      <c r="P334" s="17"/>
      <c r="Q334" s="17"/>
      <c r="R334" s="17"/>
      <c r="S334" s="17"/>
      <c r="T334" s="151"/>
      <c r="U334" s="151"/>
      <c r="V334" s="151"/>
      <c r="W334" s="151"/>
      <c r="X334" s="151"/>
      <c r="Y334" s="151"/>
      <c r="Z334" s="151"/>
      <c r="AB334" s="151"/>
    </row>
    <row r="335" spans="2:31" ht="15.6">
      <c r="B335" s="57"/>
      <c r="C335" s="17"/>
      <c r="D335" s="17"/>
      <c r="E335" s="17"/>
      <c r="F335" s="17"/>
      <c r="G335" s="17"/>
      <c r="H335" s="17"/>
      <c r="I335" s="17"/>
      <c r="J335" s="17"/>
      <c r="K335" s="17"/>
      <c r="L335" s="17"/>
      <c r="M335" s="17"/>
      <c r="N335" s="17"/>
      <c r="O335" s="17"/>
      <c r="P335" s="17"/>
      <c r="Q335" s="17"/>
      <c r="R335" s="17"/>
      <c r="S335" s="17"/>
      <c r="T335" s="151"/>
      <c r="U335" s="151"/>
      <c r="V335" s="151"/>
      <c r="W335" s="151"/>
      <c r="X335" s="151"/>
      <c r="Y335" s="151"/>
      <c r="Z335" s="151"/>
      <c r="AB335" s="151"/>
    </row>
    <row r="336" spans="2:31" ht="15.6">
      <c r="B336" s="57"/>
      <c r="C336" s="17"/>
      <c r="D336" s="17"/>
      <c r="E336" s="17"/>
      <c r="F336" s="17"/>
      <c r="G336" s="17"/>
      <c r="H336" s="17"/>
      <c r="I336" s="17"/>
      <c r="J336" s="17"/>
      <c r="K336" s="17"/>
      <c r="L336" s="17"/>
      <c r="M336" s="17"/>
      <c r="N336" s="17"/>
      <c r="O336" s="17"/>
      <c r="P336" s="17"/>
      <c r="Q336" s="17"/>
      <c r="R336" s="17"/>
      <c r="S336" s="17"/>
      <c r="T336" s="151"/>
      <c r="U336" s="151"/>
      <c r="V336" s="151"/>
      <c r="W336" s="151"/>
      <c r="X336" s="151"/>
      <c r="Y336" s="151"/>
      <c r="Z336" s="151"/>
      <c r="AB336" s="151"/>
    </row>
    <row r="337" spans="2:47" ht="15.6">
      <c r="B337" s="57"/>
      <c r="C337" s="17"/>
      <c r="D337" s="17"/>
      <c r="E337" s="17"/>
      <c r="F337" s="17"/>
      <c r="G337" s="17"/>
      <c r="H337" s="17"/>
      <c r="I337" s="17"/>
      <c r="J337" s="17"/>
      <c r="K337" s="17"/>
      <c r="L337" s="17"/>
      <c r="M337" s="17"/>
      <c r="N337" s="17"/>
      <c r="O337" s="17"/>
      <c r="P337" s="17"/>
      <c r="Q337" s="17"/>
      <c r="R337" s="17"/>
      <c r="S337" s="17"/>
      <c r="T337" s="151"/>
      <c r="U337" s="151"/>
      <c r="V337" s="151"/>
      <c r="W337" s="151"/>
      <c r="X337" s="151"/>
      <c r="Y337" s="151"/>
      <c r="Z337" s="151"/>
      <c r="AB337" s="151"/>
    </row>
    <row r="338" spans="2:47" ht="15.6">
      <c r="B338" s="57"/>
      <c r="C338" s="17"/>
      <c r="D338" s="17"/>
      <c r="E338" s="17"/>
      <c r="F338" s="17"/>
      <c r="G338" s="17"/>
      <c r="H338" s="17"/>
      <c r="I338" s="17"/>
      <c r="J338" s="17"/>
      <c r="K338" s="17"/>
      <c r="L338" s="17"/>
      <c r="M338" s="17"/>
      <c r="N338" s="17"/>
      <c r="O338" s="17"/>
      <c r="P338" s="17"/>
      <c r="Q338" s="17"/>
      <c r="R338" s="17"/>
      <c r="S338" s="17"/>
      <c r="T338" s="151"/>
      <c r="U338" s="151"/>
      <c r="V338" s="151"/>
      <c r="W338" s="151"/>
      <c r="X338" s="151"/>
      <c r="Y338" s="151"/>
      <c r="Z338" s="151"/>
      <c r="AB338" s="151"/>
    </row>
    <row r="339" spans="2:47" ht="15.6">
      <c r="B339" s="57"/>
      <c r="C339" s="17"/>
      <c r="D339" s="17"/>
      <c r="E339" s="17"/>
      <c r="F339" s="17"/>
      <c r="G339" s="17"/>
      <c r="H339" s="17"/>
      <c r="I339" s="17"/>
      <c r="J339" s="17"/>
      <c r="K339" s="17"/>
      <c r="L339" s="17"/>
      <c r="M339" s="17"/>
      <c r="N339" s="17"/>
      <c r="O339" s="17"/>
      <c r="P339" s="17"/>
      <c r="Q339" s="17"/>
      <c r="R339" s="17"/>
      <c r="S339" s="17"/>
      <c r="T339" s="151"/>
      <c r="U339" s="151"/>
      <c r="V339" s="151"/>
      <c r="W339" s="151"/>
      <c r="X339" s="151"/>
      <c r="Y339" s="151"/>
      <c r="Z339" s="151"/>
      <c r="AB339" s="151"/>
    </row>
    <row r="340" spans="2:47" ht="15.6">
      <c r="B340" s="57"/>
      <c r="C340" s="17"/>
      <c r="D340" s="17"/>
      <c r="E340" s="17"/>
      <c r="F340" s="17"/>
      <c r="G340" s="17"/>
      <c r="H340" s="17"/>
      <c r="I340" s="17"/>
      <c r="J340" s="17"/>
      <c r="K340" s="17"/>
      <c r="L340" s="17"/>
      <c r="M340" s="17"/>
      <c r="N340" s="17"/>
      <c r="O340" s="17"/>
      <c r="P340" s="17"/>
      <c r="Q340" s="17"/>
      <c r="R340" s="17"/>
      <c r="S340" s="17"/>
      <c r="T340" s="151"/>
      <c r="U340" s="151"/>
      <c r="V340" s="151"/>
      <c r="W340" s="151"/>
      <c r="X340" s="151"/>
      <c r="Y340" s="151"/>
      <c r="Z340" s="151"/>
      <c r="AB340" s="151"/>
    </row>
    <row r="341" spans="2:47" ht="15.6">
      <c r="B341" s="83" t="s">
        <v>253</v>
      </c>
      <c r="C341" s="17"/>
      <c r="D341" s="17"/>
      <c r="E341" s="17"/>
      <c r="F341" s="17"/>
      <c r="G341" s="17"/>
      <c r="H341" s="17"/>
      <c r="I341" s="17"/>
      <c r="J341" s="17"/>
      <c r="K341" s="17"/>
      <c r="L341" s="17"/>
      <c r="M341" s="17"/>
      <c r="N341" s="17"/>
      <c r="O341" s="83"/>
      <c r="P341" s="83"/>
      <c r="Q341" s="83"/>
      <c r="R341" s="83"/>
      <c r="S341" s="83"/>
      <c r="T341" s="83"/>
      <c r="U341" s="83"/>
      <c r="V341" s="83"/>
      <c r="W341" s="83"/>
      <c r="X341" s="83"/>
      <c r="Y341" s="83"/>
      <c r="Z341" s="83"/>
      <c r="AA341" s="83"/>
      <c r="AC341" s="55"/>
      <c r="AE341" s="272"/>
      <c r="AF341" s="55"/>
      <c r="AG341" s="55"/>
      <c r="AH341" s="55"/>
      <c r="AI341" s="55"/>
      <c r="AJ341" s="55"/>
      <c r="AK341" s="55"/>
      <c r="AL341" s="55"/>
      <c r="AM341" s="55"/>
      <c r="AN341" s="55"/>
      <c r="AO341" s="55"/>
      <c r="AP341" s="55"/>
      <c r="AQ341" s="55"/>
      <c r="AR341" s="55"/>
      <c r="AS341" s="55"/>
      <c r="AT341" s="55"/>
      <c r="AU341" s="55"/>
    </row>
    <row r="342" spans="2:47" ht="15.6">
      <c r="B342" s="221" t="s">
        <v>73</v>
      </c>
      <c r="C342" s="122">
        <v>2016</v>
      </c>
      <c r="D342" s="139">
        <v>2017</v>
      </c>
      <c r="E342" s="139">
        <v>2018</v>
      </c>
      <c r="F342" s="122">
        <v>2019</v>
      </c>
      <c r="G342" s="122">
        <v>2020</v>
      </c>
      <c r="H342" s="122">
        <v>2021</v>
      </c>
      <c r="I342" s="122">
        <v>2022</v>
      </c>
      <c r="J342" s="122">
        <v>2023</v>
      </c>
      <c r="K342" s="122">
        <v>2024</v>
      </c>
      <c r="L342" s="122">
        <v>2025</v>
      </c>
      <c r="M342" s="122">
        <v>2026</v>
      </c>
      <c r="N342" s="17"/>
      <c r="O342" s="83"/>
      <c r="P342" s="83"/>
      <c r="Q342" s="83"/>
      <c r="R342" s="83"/>
      <c r="S342" s="83"/>
      <c r="T342" s="83"/>
      <c r="U342" s="83"/>
      <c r="V342" s="83"/>
      <c r="W342" s="83"/>
      <c r="X342" s="83"/>
      <c r="Y342" s="83"/>
      <c r="Z342" s="83"/>
      <c r="AA342" s="83"/>
      <c r="AC342" s="59"/>
      <c r="AE342" s="268"/>
      <c r="AF342" s="59"/>
      <c r="AG342" s="59"/>
      <c r="AH342" s="59"/>
      <c r="AI342" s="59"/>
      <c r="AJ342" s="59"/>
      <c r="AK342" s="59"/>
      <c r="AL342" s="59"/>
      <c r="AM342" s="59"/>
      <c r="AN342" s="59"/>
      <c r="AO342" s="59"/>
      <c r="AP342" s="55"/>
      <c r="AQ342" s="55"/>
      <c r="AR342" s="55"/>
      <c r="AS342" s="55"/>
      <c r="AT342" s="55"/>
      <c r="AU342" s="55"/>
    </row>
    <row r="343" spans="2:47" ht="15.6">
      <c r="B343" s="231" t="s">
        <v>329</v>
      </c>
      <c r="C343" s="161">
        <f>'WDM ports'!D8</f>
        <v>169680.78000000003</v>
      </c>
      <c r="D343" s="161">
        <f>'WDM ports'!E8</f>
        <v>102332.38000000002</v>
      </c>
      <c r="E343" s="161">
        <f>'WDM ports'!F8</f>
        <v>65251.4</v>
      </c>
      <c r="F343" s="161"/>
      <c r="G343" s="161"/>
      <c r="H343" s="161"/>
      <c r="I343" s="161"/>
      <c r="J343" s="161"/>
      <c r="K343" s="161"/>
      <c r="L343" s="161"/>
      <c r="M343" s="161"/>
      <c r="N343" s="575" t="e">
        <f>(M343/H343)^(0.2)-1</f>
        <v>#DIV/0!</v>
      </c>
      <c r="O343" s="83"/>
      <c r="P343" s="83"/>
      <c r="Q343" s="83"/>
      <c r="R343" s="83"/>
      <c r="S343" s="83"/>
      <c r="T343" s="83"/>
      <c r="U343" s="83"/>
      <c r="V343" s="83"/>
      <c r="W343" s="83"/>
      <c r="X343" s="83"/>
      <c r="Y343" s="83"/>
      <c r="Z343" s="83"/>
      <c r="AA343" s="83"/>
      <c r="AE343" s="268"/>
      <c r="AF343" s="138"/>
      <c r="AG343" s="138"/>
      <c r="AH343" s="138"/>
      <c r="AI343" s="138"/>
      <c r="AJ343" s="138"/>
      <c r="AK343" s="138"/>
      <c r="AL343" s="138"/>
      <c r="AM343" s="60"/>
      <c r="AN343" s="60"/>
      <c r="AO343" s="20"/>
      <c r="AP343" s="55"/>
      <c r="AQ343" s="55"/>
      <c r="AR343" s="55"/>
      <c r="AS343" s="55"/>
      <c r="AT343" s="55"/>
      <c r="AU343" s="55"/>
    </row>
    <row r="344" spans="2:47" ht="15.6">
      <c r="B344" s="230" t="s">
        <v>625</v>
      </c>
      <c r="C344" s="333">
        <f>'WDM ports'!D10+'WDM ports'!D9</f>
        <v>186862.01018258429</v>
      </c>
      <c r="D344" s="333">
        <f>'WDM ports'!E10+'WDM ports'!E9</f>
        <v>185439.49231827568</v>
      </c>
      <c r="E344" s="333">
        <f>'WDM ports'!F10+'WDM ports'!F9</f>
        <v>145192.79999999999</v>
      </c>
      <c r="F344" s="333"/>
      <c r="G344" s="333"/>
      <c r="H344" s="333"/>
      <c r="I344" s="333"/>
      <c r="J344" s="333"/>
      <c r="K344" s="333"/>
      <c r="L344" s="333"/>
      <c r="M344" s="333"/>
      <c r="N344" s="575" t="e">
        <f>(M344/H344)^(0.2)-1</f>
        <v>#DIV/0!</v>
      </c>
      <c r="O344" s="83"/>
      <c r="P344" s="83"/>
      <c r="Q344" s="83"/>
      <c r="R344" s="83"/>
      <c r="S344" s="83"/>
      <c r="T344" s="83"/>
      <c r="U344" s="83"/>
      <c r="V344" s="83"/>
      <c r="W344" s="83"/>
      <c r="X344" s="83"/>
      <c r="Y344" s="83"/>
      <c r="Z344" s="83"/>
      <c r="AA344" s="83"/>
      <c r="AE344" s="268"/>
      <c r="AF344" s="138"/>
      <c r="AG344" s="138"/>
      <c r="AH344" s="138"/>
      <c r="AI344" s="138"/>
      <c r="AJ344" s="138"/>
      <c r="AK344" s="138"/>
      <c r="AL344" s="138"/>
      <c r="AM344" s="60"/>
      <c r="AN344" s="60"/>
      <c r="AO344" s="20"/>
      <c r="AP344" s="55"/>
      <c r="AQ344" s="55"/>
      <c r="AR344" s="55"/>
      <c r="AS344" s="55"/>
      <c r="AT344" s="55"/>
      <c r="AU344" s="55"/>
    </row>
    <row r="345" spans="2:47" ht="15.6">
      <c r="B345" s="230" t="s">
        <v>426</v>
      </c>
      <c r="C345" s="333">
        <f>'WDM ports'!D11</f>
        <v>4264</v>
      </c>
      <c r="D345" s="333">
        <f>'WDM ports'!E11</f>
        <v>501</v>
      </c>
      <c r="E345" s="333">
        <f>'WDM ports'!F11</f>
        <v>0</v>
      </c>
      <c r="F345" s="333"/>
      <c r="G345" s="333"/>
      <c r="H345" s="333"/>
      <c r="I345" s="333"/>
      <c r="J345" s="333"/>
      <c r="K345" s="333"/>
      <c r="L345" s="333"/>
      <c r="M345" s="333"/>
      <c r="N345" s="575"/>
      <c r="O345" s="83"/>
      <c r="P345" s="83"/>
      <c r="Q345" s="83"/>
      <c r="R345" s="83"/>
      <c r="S345" s="83"/>
      <c r="T345" s="83"/>
      <c r="U345" s="83"/>
      <c r="V345" s="83"/>
      <c r="W345" s="83"/>
      <c r="X345" s="83"/>
      <c r="Y345" s="83"/>
      <c r="Z345" s="83"/>
      <c r="AA345" s="83"/>
      <c r="AC345" s="179"/>
      <c r="AE345" s="268"/>
      <c r="AF345" s="138"/>
      <c r="AG345" s="138"/>
      <c r="AH345" s="138"/>
      <c r="AI345" s="138"/>
      <c r="AJ345" s="138"/>
      <c r="AK345" s="138"/>
      <c r="AL345" s="138"/>
      <c r="AM345" s="60"/>
      <c r="AN345" s="60"/>
      <c r="AO345" s="20"/>
      <c r="AP345" s="55"/>
      <c r="AQ345" s="55"/>
      <c r="AR345" s="55"/>
      <c r="AS345" s="55"/>
      <c r="AT345" s="55"/>
      <c r="AU345" s="55"/>
    </row>
    <row r="346" spans="2:47" ht="15.6">
      <c r="B346" s="230" t="s">
        <v>370</v>
      </c>
      <c r="C346" s="333">
        <f>'WDM ports'!D12</f>
        <v>86832</v>
      </c>
      <c r="D346" s="333">
        <f>'WDM ports'!E12</f>
        <v>110000</v>
      </c>
      <c r="E346" s="333">
        <f>'WDM ports'!F12</f>
        <v>138000</v>
      </c>
      <c r="F346" s="333"/>
      <c r="G346" s="333"/>
      <c r="H346" s="333"/>
      <c r="I346" s="333"/>
      <c r="J346" s="333"/>
      <c r="K346" s="333"/>
      <c r="L346" s="333"/>
      <c r="M346" s="333"/>
      <c r="N346" s="575" t="e">
        <f>(M346/H346)^(0.2)-1</f>
        <v>#DIV/0!</v>
      </c>
      <c r="O346" s="83"/>
      <c r="P346" s="83"/>
      <c r="Q346" s="83"/>
      <c r="R346" s="83"/>
      <c r="S346" s="83"/>
      <c r="T346" s="83"/>
      <c r="U346" s="83"/>
      <c r="V346" s="83"/>
      <c r="W346" s="83"/>
      <c r="X346" s="83"/>
      <c r="Y346" s="83"/>
      <c r="Z346" s="83"/>
      <c r="AA346" s="83"/>
      <c r="AC346" s="179"/>
      <c r="AD346" s="179"/>
      <c r="AE346" s="268"/>
      <c r="AF346" s="138"/>
      <c r="AG346" s="138"/>
      <c r="AH346" s="138"/>
      <c r="AI346" s="138"/>
      <c r="AJ346" s="138"/>
      <c r="AK346" s="138"/>
      <c r="AL346" s="138"/>
      <c r="AM346" s="60"/>
      <c r="AN346" s="60"/>
      <c r="AO346" s="20"/>
      <c r="AP346" s="55"/>
      <c r="AQ346" s="55"/>
      <c r="AR346" s="55"/>
      <c r="AS346" s="55"/>
      <c r="AT346" s="55"/>
      <c r="AU346" s="55"/>
    </row>
    <row r="347" spans="2:47" ht="15.6">
      <c r="B347" s="230" t="s">
        <v>371</v>
      </c>
      <c r="C347" s="333">
        <f>'WDM ports'!D13</f>
        <v>0</v>
      </c>
      <c r="D347" s="333">
        <f>'WDM ports'!E13</f>
        <v>2000</v>
      </c>
      <c r="E347" s="333">
        <f>'WDM ports'!F13</f>
        <v>13000</v>
      </c>
      <c r="F347" s="333"/>
      <c r="G347" s="333"/>
      <c r="H347" s="333"/>
      <c r="I347" s="333"/>
      <c r="J347" s="333"/>
      <c r="K347" s="333"/>
      <c r="L347" s="333"/>
      <c r="M347" s="333"/>
      <c r="N347" s="575" t="e">
        <f>(M347/H347)^(0.2)-1</f>
        <v>#DIV/0!</v>
      </c>
      <c r="O347" s="83"/>
      <c r="P347" s="83"/>
      <c r="Q347" s="83"/>
      <c r="R347" s="83"/>
      <c r="S347" s="83"/>
      <c r="T347" s="83"/>
      <c r="U347" s="83"/>
      <c r="V347" s="83"/>
      <c r="W347" s="83"/>
      <c r="X347" s="83"/>
      <c r="Y347" s="83"/>
      <c r="Z347" s="83"/>
      <c r="AA347" s="83"/>
      <c r="AC347" s="179"/>
      <c r="AD347" s="271"/>
      <c r="AE347" s="268"/>
      <c r="AF347" s="138"/>
      <c r="AG347" s="138"/>
      <c r="AH347" s="138"/>
      <c r="AI347" s="138"/>
      <c r="AJ347" s="138"/>
      <c r="AK347" s="138"/>
      <c r="AL347" s="138"/>
      <c r="AM347" s="60"/>
      <c r="AN347" s="60"/>
      <c r="AO347" s="20"/>
      <c r="AP347" s="55"/>
      <c r="AQ347" s="55"/>
      <c r="AR347" s="55"/>
      <c r="AS347" s="55"/>
      <c r="AT347" s="55"/>
      <c r="AU347" s="55"/>
    </row>
    <row r="348" spans="2:47" ht="15.6">
      <c r="B348" s="230" t="s">
        <v>410</v>
      </c>
      <c r="C348" s="333">
        <f>'WDM ports'!D14</f>
        <v>0</v>
      </c>
      <c r="D348" s="333">
        <f>'WDM ports'!E14</f>
        <v>0</v>
      </c>
      <c r="E348" s="333">
        <f>'WDM ports'!F14</f>
        <v>0</v>
      </c>
      <c r="F348" s="333"/>
      <c r="G348" s="333"/>
      <c r="H348" s="333"/>
      <c r="I348" s="333"/>
      <c r="J348" s="333"/>
      <c r="K348" s="333"/>
      <c r="L348" s="333"/>
      <c r="M348" s="333"/>
      <c r="N348" s="575" t="e">
        <f>(M348/H348)^(0.2)-1</f>
        <v>#DIV/0!</v>
      </c>
      <c r="O348" s="83"/>
      <c r="P348" s="83"/>
      <c r="Q348" s="83"/>
      <c r="R348" s="83"/>
      <c r="S348" s="83"/>
      <c r="T348" s="83"/>
      <c r="U348" s="83"/>
      <c r="V348" s="83"/>
      <c r="W348" s="83"/>
      <c r="X348" s="83"/>
      <c r="Y348" s="83"/>
      <c r="Z348" s="83"/>
      <c r="AA348" s="83"/>
      <c r="AC348" s="138"/>
      <c r="AD348" s="271"/>
      <c r="AE348" s="273"/>
      <c r="AF348" s="138"/>
      <c r="AG348" s="138"/>
      <c r="AH348" s="138"/>
      <c r="AI348" s="138"/>
      <c r="AJ348" s="138"/>
      <c r="AK348" s="138"/>
      <c r="AL348" s="138"/>
      <c r="AM348" s="60"/>
      <c r="AN348" s="60"/>
      <c r="AO348" s="20"/>
      <c r="AP348" s="55"/>
      <c r="AQ348" s="55"/>
      <c r="AR348" s="55"/>
      <c r="AS348" s="55"/>
      <c r="AT348" s="55"/>
      <c r="AU348" s="55"/>
    </row>
    <row r="349" spans="2:47" ht="15.6">
      <c r="B349" s="230" t="s">
        <v>567</v>
      </c>
      <c r="C349" s="333">
        <f>'WDM ports'!D15</f>
        <v>0</v>
      </c>
      <c r="D349" s="333">
        <f>'WDM ports'!E15</f>
        <v>0</v>
      </c>
      <c r="E349" s="333">
        <f>'WDM ports'!F15</f>
        <v>0</v>
      </c>
      <c r="F349" s="333"/>
      <c r="G349" s="333"/>
      <c r="H349" s="333"/>
      <c r="I349" s="333"/>
      <c r="J349" s="333"/>
      <c r="K349" s="333"/>
      <c r="L349" s="333"/>
      <c r="M349" s="333"/>
      <c r="N349" s="575"/>
      <c r="O349" s="83"/>
      <c r="P349" s="83"/>
      <c r="Q349" s="83"/>
      <c r="R349" s="83"/>
      <c r="S349" s="83"/>
      <c r="T349" s="83"/>
      <c r="U349" s="83"/>
      <c r="V349" s="83"/>
      <c r="W349" s="83"/>
      <c r="X349" s="83"/>
      <c r="Y349" s="83"/>
      <c r="Z349" s="83"/>
      <c r="AA349" s="83"/>
      <c r="AC349" s="138"/>
      <c r="AD349" s="271"/>
      <c r="AE349" s="273"/>
      <c r="AF349" s="138"/>
      <c r="AG349" s="138"/>
      <c r="AH349" s="138"/>
      <c r="AI349" s="138"/>
      <c r="AJ349" s="138"/>
      <c r="AK349" s="138"/>
      <c r="AL349" s="138"/>
      <c r="AM349" s="60"/>
      <c r="AN349" s="60"/>
      <c r="AO349" s="20"/>
      <c r="AP349" s="55"/>
      <c r="AQ349" s="55"/>
      <c r="AR349" s="55"/>
      <c r="AS349" s="55"/>
      <c r="AT349" s="55"/>
      <c r="AU349" s="55"/>
    </row>
    <row r="350" spans="2:47" ht="15.6">
      <c r="B350" s="232" t="s">
        <v>411</v>
      </c>
      <c r="C350" s="392">
        <f>'WDM ports'!D16</f>
        <v>0</v>
      </c>
      <c r="D350" s="392">
        <f>'WDM ports'!E16</f>
        <v>0</v>
      </c>
      <c r="E350" s="392">
        <f>'WDM ports'!F16</f>
        <v>0</v>
      </c>
      <c r="F350" s="392"/>
      <c r="G350" s="392"/>
      <c r="H350" s="392"/>
      <c r="I350" s="392"/>
      <c r="J350" s="392"/>
      <c r="K350" s="392"/>
      <c r="L350" s="392"/>
      <c r="M350" s="392"/>
      <c r="N350" s="575"/>
      <c r="O350" s="83"/>
      <c r="P350" s="83"/>
      <c r="Q350" s="83"/>
      <c r="R350" s="83"/>
      <c r="S350" s="83"/>
      <c r="T350" s="83"/>
      <c r="U350" s="83"/>
      <c r="V350" s="83"/>
      <c r="W350" s="83"/>
      <c r="X350" s="83"/>
      <c r="Y350" s="83"/>
      <c r="Z350" s="83"/>
      <c r="AA350" s="83"/>
      <c r="AC350" s="138"/>
      <c r="AD350" s="271"/>
      <c r="AE350" s="273"/>
      <c r="AF350" s="138"/>
      <c r="AG350" s="138"/>
      <c r="AH350" s="138"/>
      <c r="AI350" s="138"/>
      <c r="AJ350" s="138"/>
      <c r="AK350" s="138"/>
      <c r="AL350" s="138"/>
      <c r="AM350" s="60"/>
      <c r="AN350" s="60"/>
      <c r="AO350" s="20"/>
      <c r="AP350" s="55"/>
      <c r="AQ350" s="55"/>
      <c r="AR350" s="55"/>
      <c r="AS350" s="55"/>
      <c r="AT350" s="55"/>
      <c r="AU350" s="55"/>
    </row>
    <row r="351" spans="2:47" ht="15.6">
      <c r="B351" s="279" t="s">
        <v>72</v>
      </c>
      <c r="C351" s="131">
        <f>SUM(C343:C350)</f>
        <v>447638.79018258431</v>
      </c>
      <c r="D351" s="131">
        <f t="shared" ref="D351:E351" si="49">SUM(D343:D350)</f>
        <v>400272.87231827568</v>
      </c>
      <c r="E351" s="131">
        <f t="shared" si="49"/>
        <v>361444.19999999995</v>
      </c>
      <c r="F351" s="131"/>
      <c r="G351" s="131"/>
      <c r="H351" s="131"/>
      <c r="I351" s="131"/>
      <c r="J351" s="131"/>
      <c r="K351" s="131"/>
      <c r="L351" s="131"/>
      <c r="M351" s="131"/>
      <c r="N351" s="575" t="e">
        <f>(M351/H351)^(0.2)-1</f>
        <v>#DIV/0!</v>
      </c>
      <c r="O351" s="83"/>
      <c r="P351" s="83"/>
      <c r="Q351" s="83"/>
      <c r="R351" s="83"/>
      <c r="S351" s="83"/>
      <c r="T351" s="83"/>
      <c r="U351" s="83"/>
      <c r="V351" s="83"/>
      <c r="W351" s="83"/>
      <c r="X351" s="83"/>
      <c r="Y351" s="83"/>
      <c r="Z351" s="83"/>
      <c r="AA351" s="83"/>
      <c r="AB351" s="151"/>
    </row>
    <row r="352" spans="2:47" ht="15.6">
      <c r="B352" s="57"/>
      <c r="C352" s="57"/>
      <c r="D352" s="57"/>
      <c r="E352" s="57"/>
      <c r="F352" s="57"/>
      <c r="G352" s="57"/>
      <c r="H352" s="57"/>
      <c r="I352" s="57"/>
      <c r="J352" s="57"/>
      <c r="K352" s="57"/>
      <c r="L352" s="57"/>
      <c r="M352" s="57"/>
      <c r="N352" s="17"/>
      <c r="O352" s="15"/>
      <c r="P352" s="31"/>
      <c r="Q352" s="31"/>
      <c r="R352" s="31"/>
      <c r="S352" s="31"/>
      <c r="T352" s="31"/>
      <c r="U352" s="31"/>
      <c r="V352" s="31"/>
      <c r="W352" s="31"/>
      <c r="X352" s="31"/>
      <c r="Y352" s="31"/>
      <c r="Z352" s="31"/>
      <c r="AA352" s="21"/>
      <c r="AB352" s="151"/>
    </row>
    <row r="353" spans="1:69">
      <c r="B353" s="15"/>
      <c r="C353" s="31"/>
      <c r="D353" s="31"/>
      <c r="E353" s="31"/>
      <c r="F353" s="31"/>
      <c r="G353" s="31"/>
      <c r="H353" s="31"/>
      <c r="I353" s="31"/>
      <c r="J353" s="31"/>
      <c r="K353" s="31"/>
      <c r="L353" s="31"/>
      <c r="M353" s="31"/>
      <c r="N353" s="31"/>
      <c r="O353" s="15"/>
      <c r="P353" s="31"/>
      <c r="Q353" s="31"/>
      <c r="R353" s="31"/>
      <c r="S353" s="31"/>
      <c r="T353" s="31"/>
      <c r="U353" s="31"/>
      <c r="V353" s="31"/>
      <c r="W353" s="31"/>
      <c r="X353" s="31"/>
      <c r="Y353" s="31"/>
      <c r="Z353" s="31"/>
      <c r="AB353" s="151"/>
    </row>
    <row r="354" spans="1:69" s="91" customFormat="1" ht="17.399999999999999">
      <c r="A354" s="88" t="s">
        <v>8</v>
      </c>
      <c r="B354" s="77"/>
      <c r="C354" s="89"/>
      <c r="D354" s="89"/>
      <c r="E354" s="79"/>
      <c r="F354" s="79"/>
      <c r="G354" s="79"/>
      <c r="H354" s="79"/>
      <c r="I354" s="79"/>
      <c r="J354" s="90"/>
      <c r="K354" s="90"/>
      <c r="L354" s="90"/>
      <c r="M354" s="90"/>
      <c r="N354" s="90"/>
      <c r="O354" s="90"/>
      <c r="P354" s="77"/>
      <c r="Q354" s="77"/>
      <c r="R354" s="77"/>
      <c r="S354" s="77"/>
      <c r="T354" s="77"/>
      <c r="U354" s="77"/>
      <c r="V354" s="77"/>
      <c r="W354" s="77"/>
      <c r="X354" s="77"/>
      <c r="Y354" s="77"/>
      <c r="Z354" s="77"/>
      <c r="AB354" s="90"/>
      <c r="AD354" s="274"/>
      <c r="AE354" s="272"/>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c r="BF354" s="55"/>
      <c r="BG354" s="55"/>
      <c r="BH354" s="55"/>
      <c r="BI354" s="55"/>
      <c r="BJ354" s="55"/>
      <c r="BK354" s="55"/>
      <c r="BL354" s="55"/>
      <c r="BM354" s="55"/>
      <c r="BN354" s="55"/>
      <c r="BO354" s="55"/>
      <c r="BP354" s="55"/>
      <c r="BQ354" s="55"/>
    </row>
    <row r="355" spans="1:69" ht="15.6">
      <c r="A355" s="55"/>
      <c r="B355" s="92" t="s">
        <v>74</v>
      </c>
      <c r="C355" s="60"/>
      <c r="D355" s="60"/>
      <c r="E355" s="60"/>
      <c r="F355" s="60"/>
      <c r="G355" s="60"/>
      <c r="H355" s="60"/>
      <c r="I355" s="60"/>
      <c r="J355" s="49"/>
      <c r="K355" s="49"/>
      <c r="L355" s="49"/>
      <c r="M355" s="49"/>
      <c r="N355" s="49"/>
      <c r="O355" s="92" t="s">
        <v>75</v>
      </c>
      <c r="P355" s="17"/>
      <c r="Q355" s="17"/>
      <c r="R355" s="17"/>
      <c r="S355" s="17"/>
      <c r="T355" s="151"/>
      <c r="U355" s="151"/>
      <c r="V355" s="151"/>
      <c r="W355" s="151"/>
      <c r="X355" s="151"/>
      <c r="Y355" s="151"/>
      <c r="Z355" s="151"/>
      <c r="AB355" s="151"/>
    </row>
    <row r="356" spans="1:69">
      <c r="B356" s="30"/>
      <c r="C356" s="31"/>
      <c r="D356" s="31"/>
      <c r="E356" s="31"/>
      <c r="F356" s="31"/>
      <c r="G356" s="31"/>
      <c r="H356" s="31"/>
      <c r="I356" s="31"/>
      <c r="J356" s="32"/>
      <c r="K356" s="32"/>
      <c r="L356" s="32"/>
      <c r="M356" s="32"/>
      <c r="N356" s="32"/>
      <c r="O356" s="32"/>
      <c r="P356" s="17"/>
      <c r="Q356" s="17"/>
      <c r="R356" s="17"/>
      <c r="S356" s="17"/>
      <c r="T356" s="151"/>
      <c r="U356" s="151"/>
      <c r="V356" s="151"/>
      <c r="W356" s="151"/>
      <c r="X356" s="151"/>
      <c r="Y356" s="151"/>
      <c r="Z356" s="151"/>
      <c r="AB356" s="151"/>
      <c r="AD356" s="267"/>
    </row>
    <row r="357" spans="1:69">
      <c r="B357" s="30"/>
      <c r="C357" s="31"/>
      <c r="D357" s="31"/>
      <c r="E357" s="31"/>
      <c r="F357" s="31"/>
      <c r="G357" s="31"/>
      <c r="H357" s="31"/>
      <c r="I357" s="31"/>
      <c r="J357" s="32"/>
      <c r="K357" s="32"/>
      <c r="L357" s="32"/>
      <c r="M357" s="32"/>
      <c r="N357" s="32"/>
      <c r="O357" s="32"/>
      <c r="P357" s="17"/>
      <c r="Q357" s="17"/>
      <c r="R357" s="17"/>
      <c r="S357" s="17"/>
      <c r="T357" s="151"/>
      <c r="U357" s="151"/>
      <c r="V357" s="151"/>
      <c r="W357" s="151"/>
      <c r="X357" s="151"/>
      <c r="Y357" s="151"/>
      <c r="Z357" s="151"/>
      <c r="AB357" s="151"/>
      <c r="AD357" s="267"/>
    </row>
    <row r="358" spans="1:69">
      <c r="B358" s="30"/>
      <c r="C358" s="31"/>
      <c r="D358" s="31"/>
      <c r="E358" s="31"/>
      <c r="F358" s="31"/>
      <c r="G358" s="31"/>
      <c r="H358" s="31"/>
      <c r="I358" s="31"/>
      <c r="J358" s="32"/>
      <c r="K358" s="32"/>
      <c r="L358" s="32"/>
      <c r="M358" s="32"/>
      <c r="N358" s="32"/>
      <c r="O358" s="32"/>
      <c r="P358" s="17"/>
      <c r="Q358" s="17"/>
      <c r="R358" s="17"/>
      <c r="S358" s="17"/>
      <c r="T358" s="151"/>
      <c r="U358" s="151"/>
      <c r="V358" s="151"/>
      <c r="W358" s="151"/>
      <c r="X358" s="151"/>
      <c r="Y358" s="151"/>
      <c r="Z358" s="151"/>
      <c r="AB358" s="151"/>
      <c r="AD358" s="267"/>
    </row>
    <row r="359" spans="1:69">
      <c r="B359" s="30"/>
      <c r="C359" s="31"/>
      <c r="D359" s="31"/>
      <c r="E359" s="31"/>
      <c r="F359" s="31"/>
      <c r="G359" s="31"/>
      <c r="H359" s="31"/>
      <c r="I359" s="31"/>
      <c r="J359" s="32"/>
      <c r="K359" s="32"/>
      <c r="L359" s="32"/>
      <c r="M359" s="32"/>
      <c r="N359" s="32"/>
      <c r="O359" s="32"/>
      <c r="P359" s="17"/>
      <c r="Q359" s="17"/>
      <c r="R359" s="17"/>
      <c r="S359" s="17"/>
      <c r="T359" s="151"/>
      <c r="U359" s="151"/>
      <c r="V359" s="151"/>
      <c r="W359" s="151"/>
      <c r="X359" s="151"/>
      <c r="Y359" s="151"/>
      <c r="Z359" s="151"/>
      <c r="AB359" s="151"/>
      <c r="AD359" s="267"/>
    </row>
    <row r="360" spans="1:69">
      <c r="B360" s="30"/>
      <c r="C360" s="31"/>
      <c r="D360" s="31"/>
      <c r="E360" s="31"/>
      <c r="F360" s="31"/>
      <c r="G360" s="31"/>
      <c r="H360" s="31"/>
      <c r="I360" s="31"/>
      <c r="J360" s="32"/>
      <c r="K360" s="32"/>
      <c r="L360" s="32"/>
      <c r="M360" s="32"/>
      <c r="N360" s="32"/>
      <c r="O360" s="32"/>
      <c r="P360" s="17"/>
      <c r="Q360" s="17"/>
      <c r="R360" s="17"/>
      <c r="S360" s="17"/>
      <c r="T360" s="151"/>
      <c r="U360" s="151"/>
      <c r="V360" s="151"/>
      <c r="W360" s="151"/>
      <c r="X360" s="151"/>
      <c r="Y360" s="151"/>
      <c r="Z360" s="151"/>
      <c r="AB360" s="151"/>
      <c r="AD360" s="267"/>
    </row>
    <row r="361" spans="1:69">
      <c r="B361" s="30"/>
      <c r="C361" s="31"/>
      <c r="D361" s="31"/>
      <c r="E361" s="31"/>
      <c r="F361" s="31"/>
      <c r="G361" s="31"/>
      <c r="H361" s="31"/>
      <c r="I361" s="31"/>
      <c r="J361" s="32"/>
      <c r="K361" s="32"/>
      <c r="L361" s="32"/>
      <c r="M361" s="32"/>
      <c r="N361" s="32"/>
      <c r="O361" s="32"/>
      <c r="P361" s="17"/>
      <c r="Q361" s="17"/>
      <c r="R361" s="17"/>
      <c r="S361" s="17"/>
      <c r="T361" s="151"/>
      <c r="U361" s="151"/>
      <c r="V361" s="151"/>
      <c r="W361" s="151"/>
      <c r="X361" s="151"/>
      <c r="Y361" s="151"/>
      <c r="Z361" s="151"/>
      <c r="AB361" s="151"/>
      <c r="AD361" s="267"/>
    </row>
    <row r="362" spans="1:69">
      <c r="B362" s="30"/>
      <c r="C362" s="31"/>
      <c r="D362" s="31"/>
      <c r="E362" s="31"/>
      <c r="F362" s="31"/>
      <c r="G362" s="31"/>
      <c r="H362" s="31"/>
      <c r="I362" s="31"/>
      <c r="J362" s="32"/>
      <c r="K362" s="32"/>
      <c r="L362" s="32"/>
      <c r="M362" s="32"/>
      <c r="N362" s="32"/>
      <c r="O362" s="32"/>
      <c r="P362" s="17"/>
      <c r="Q362" s="17"/>
      <c r="R362" s="17"/>
      <c r="S362" s="17"/>
      <c r="T362" s="151"/>
      <c r="U362" s="151"/>
      <c r="V362" s="151"/>
      <c r="W362" s="151"/>
      <c r="X362" s="151"/>
      <c r="Y362" s="151"/>
      <c r="Z362" s="151"/>
      <c r="AB362" s="151"/>
      <c r="AD362" s="267"/>
    </row>
    <row r="363" spans="1:69">
      <c r="B363" s="30"/>
      <c r="C363" s="31"/>
      <c r="D363" s="31"/>
      <c r="E363" s="31"/>
      <c r="F363" s="31"/>
      <c r="G363" s="31"/>
      <c r="H363" s="31"/>
      <c r="I363" s="31"/>
      <c r="J363" s="32"/>
      <c r="K363" s="32"/>
      <c r="L363" s="32"/>
      <c r="M363" s="32"/>
      <c r="N363" s="32"/>
      <c r="O363" s="32"/>
      <c r="P363" s="17"/>
      <c r="Q363" s="17"/>
      <c r="R363" s="17"/>
      <c r="S363" s="17"/>
      <c r="T363" s="151"/>
      <c r="U363" s="151"/>
      <c r="V363" s="151"/>
      <c r="W363" s="151"/>
      <c r="X363" s="151"/>
      <c r="Y363" s="151"/>
      <c r="Z363" s="151"/>
      <c r="AB363" s="151"/>
      <c r="AD363" s="267"/>
    </row>
    <row r="364" spans="1:69">
      <c r="B364" s="30"/>
      <c r="C364" s="31"/>
      <c r="D364" s="31"/>
      <c r="E364" s="31"/>
      <c r="F364" s="31"/>
      <c r="G364" s="31"/>
      <c r="H364" s="31"/>
      <c r="I364" s="31"/>
      <c r="J364" s="32"/>
      <c r="K364" s="32"/>
      <c r="L364" s="32"/>
      <c r="M364" s="32"/>
      <c r="N364" s="32"/>
      <c r="O364" s="32"/>
      <c r="P364" s="17"/>
      <c r="Q364" s="17"/>
      <c r="R364" s="17"/>
      <c r="S364" s="17"/>
      <c r="T364" s="151"/>
      <c r="U364" s="151"/>
      <c r="V364" s="151"/>
      <c r="W364" s="151"/>
      <c r="X364" s="151"/>
      <c r="Y364" s="151"/>
      <c r="Z364" s="151"/>
      <c r="AB364" s="151"/>
      <c r="AD364" s="267"/>
    </row>
    <row r="365" spans="1:69">
      <c r="B365" s="30"/>
      <c r="C365" s="31"/>
      <c r="D365" s="31"/>
      <c r="E365" s="31"/>
      <c r="F365" s="31"/>
      <c r="G365" s="31"/>
      <c r="H365" s="31"/>
      <c r="I365" s="31"/>
      <c r="J365" s="32"/>
      <c r="K365" s="32"/>
      <c r="L365" s="32"/>
      <c r="M365" s="32"/>
      <c r="N365" s="32"/>
      <c r="O365" s="32"/>
      <c r="P365" s="17"/>
      <c r="Q365" s="17"/>
      <c r="R365" s="17"/>
      <c r="S365" s="17"/>
      <c r="T365" s="151"/>
      <c r="U365" s="151"/>
      <c r="V365" s="151"/>
      <c r="W365" s="151"/>
      <c r="X365" s="151"/>
      <c r="Y365" s="151"/>
      <c r="Z365" s="151"/>
      <c r="AB365" s="151"/>
      <c r="AD365" s="267"/>
    </row>
    <row r="366" spans="1:69">
      <c r="B366" s="30"/>
      <c r="C366" s="31"/>
      <c r="D366" s="31"/>
      <c r="E366" s="31"/>
      <c r="F366" s="31"/>
      <c r="G366" s="31"/>
      <c r="H366" s="31"/>
      <c r="I366" s="31"/>
      <c r="J366" s="32"/>
      <c r="K366" s="32"/>
      <c r="L366" s="32"/>
      <c r="M366" s="32"/>
      <c r="N366" s="32"/>
      <c r="O366" s="32"/>
      <c r="P366" s="17"/>
      <c r="Q366" s="17"/>
      <c r="R366" s="17"/>
      <c r="S366" s="17"/>
      <c r="T366" s="151"/>
      <c r="U366" s="151"/>
      <c r="V366" s="151"/>
      <c r="W366" s="151"/>
      <c r="X366" s="151"/>
      <c r="Y366" s="151"/>
      <c r="Z366" s="151"/>
      <c r="AB366" s="151"/>
      <c r="AD366" s="267"/>
    </row>
    <row r="367" spans="1:69">
      <c r="B367" s="30"/>
      <c r="C367" s="31"/>
      <c r="D367" s="31"/>
      <c r="E367" s="31"/>
      <c r="F367" s="31"/>
      <c r="G367" s="31"/>
      <c r="H367" s="31"/>
      <c r="I367" s="31"/>
      <c r="J367" s="32"/>
      <c r="K367" s="32"/>
      <c r="L367" s="32"/>
      <c r="M367" s="32"/>
      <c r="N367" s="32"/>
      <c r="O367" s="32"/>
      <c r="P367" s="17"/>
      <c r="Q367" s="17"/>
      <c r="R367" s="17"/>
      <c r="S367" s="17"/>
      <c r="T367" s="151"/>
      <c r="U367" s="151"/>
      <c r="V367" s="151"/>
      <c r="W367" s="151"/>
      <c r="X367" s="151"/>
      <c r="Y367" s="151"/>
      <c r="Z367" s="151"/>
      <c r="AB367" s="151"/>
      <c r="AD367" s="267"/>
    </row>
    <row r="368" spans="1:69">
      <c r="B368" s="30"/>
      <c r="C368" s="31"/>
      <c r="D368" s="31"/>
      <c r="E368" s="31"/>
      <c r="F368" s="31"/>
      <c r="G368" s="31"/>
      <c r="H368" s="31"/>
      <c r="I368" s="31"/>
      <c r="J368" s="32"/>
      <c r="K368" s="32"/>
      <c r="L368" s="32"/>
      <c r="M368" s="32"/>
      <c r="N368" s="32"/>
      <c r="O368" s="32"/>
      <c r="P368" s="17"/>
      <c r="Q368" s="17"/>
      <c r="R368" s="17"/>
      <c r="S368" s="17"/>
      <c r="T368" s="151"/>
      <c r="U368" s="151"/>
      <c r="V368" s="151"/>
      <c r="W368" s="151"/>
      <c r="X368" s="151"/>
      <c r="Y368" s="151"/>
      <c r="Z368" s="151"/>
      <c r="AB368" s="151"/>
      <c r="AD368" s="267"/>
    </row>
    <row r="369" spans="2:30">
      <c r="B369" s="30"/>
      <c r="C369" s="31"/>
      <c r="D369" s="31"/>
      <c r="E369" s="31"/>
      <c r="F369" s="31"/>
      <c r="G369" s="31"/>
      <c r="H369" s="31"/>
      <c r="I369" s="31"/>
      <c r="J369" s="32"/>
      <c r="K369" s="32"/>
      <c r="L369" s="32"/>
      <c r="M369" s="32"/>
      <c r="N369" s="32"/>
      <c r="O369" s="32"/>
      <c r="P369" s="17"/>
      <c r="Q369" s="17"/>
      <c r="R369" s="17"/>
      <c r="S369" s="17"/>
      <c r="T369" s="151"/>
      <c r="U369" s="151"/>
      <c r="V369" s="151"/>
      <c r="W369" s="151"/>
      <c r="X369" s="151"/>
      <c r="Y369" s="151"/>
      <c r="Z369" s="151"/>
      <c r="AB369" s="151"/>
      <c r="AD369" s="267"/>
    </row>
    <row r="370" spans="2:30">
      <c r="B370" s="30"/>
      <c r="C370" s="31"/>
      <c r="D370" s="31"/>
      <c r="E370" s="31"/>
      <c r="F370" s="31"/>
      <c r="G370" s="31"/>
      <c r="H370" s="31"/>
      <c r="I370" s="31"/>
      <c r="J370" s="32"/>
      <c r="K370" s="32"/>
      <c r="L370" s="32"/>
      <c r="M370" s="32"/>
      <c r="N370" s="32"/>
      <c r="O370" s="32"/>
      <c r="P370" s="17"/>
      <c r="Q370" s="17"/>
      <c r="R370" s="17"/>
      <c r="S370" s="17"/>
      <c r="T370" s="151"/>
      <c r="U370" s="151"/>
      <c r="V370" s="151"/>
      <c r="W370" s="151"/>
      <c r="X370" s="151"/>
      <c r="Y370" s="151"/>
      <c r="Z370" s="151"/>
      <c r="AB370" s="151"/>
      <c r="AD370" s="267"/>
    </row>
    <row r="371" spans="2:30">
      <c r="B371" s="30"/>
      <c r="C371" s="31"/>
      <c r="D371" s="31"/>
      <c r="E371" s="31"/>
      <c r="F371" s="31"/>
      <c r="G371" s="31"/>
      <c r="H371" s="31"/>
      <c r="I371" s="31"/>
      <c r="J371" s="32"/>
      <c r="K371" s="32"/>
      <c r="L371" s="32"/>
      <c r="M371" s="32"/>
      <c r="N371" s="32"/>
      <c r="O371" s="32"/>
      <c r="P371" s="17"/>
      <c r="Q371" s="17"/>
      <c r="R371" s="17"/>
      <c r="S371" s="17"/>
      <c r="T371" s="151"/>
      <c r="U371" s="151"/>
      <c r="V371" s="151"/>
      <c r="W371" s="151"/>
      <c r="X371" s="151"/>
      <c r="Y371" s="151"/>
      <c r="Z371" s="151"/>
      <c r="AB371" s="151"/>
      <c r="AD371" s="267"/>
    </row>
    <row r="372" spans="2:30">
      <c r="B372" s="30"/>
      <c r="C372" s="31"/>
      <c r="D372" s="31"/>
      <c r="E372" s="31"/>
      <c r="F372" s="31"/>
      <c r="G372" s="31"/>
      <c r="H372" s="31"/>
      <c r="I372" s="31"/>
      <c r="J372" s="32"/>
      <c r="K372" s="32"/>
      <c r="L372" s="32"/>
      <c r="M372" s="32"/>
      <c r="N372" s="32"/>
      <c r="O372" s="32"/>
      <c r="P372" s="17"/>
      <c r="Q372" s="17"/>
      <c r="R372" s="17"/>
      <c r="S372" s="17"/>
      <c r="T372" s="151"/>
      <c r="U372" s="151"/>
      <c r="V372" s="151"/>
      <c r="W372" s="151"/>
      <c r="X372" s="151"/>
      <c r="Y372" s="151"/>
      <c r="Z372" s="151"/>
      <c r="AB372" s="151"/>
      <c r="AD372" s="267"/>
    </row>
    <row r="373" spans="2:30">
      <c r="B373" s="30"/>
      <c r="C373" s="31"/>
      <c r="D373" s="31"/>
      <c r="E373" s="31"/>
      <c r="F373" s="31"/>
      <c r="G373" s="31"/>
      <c r="H373" s="31"/>
      <c r="I373" s="31"/>
      <c r="J373" s="32"/>
      <c r="K373" s="32"/>
      <c r="L373" s="32"/>
      <c r="M373" s="32"/>
      <c r="N373" s="32"/>
      <c r="O373" s="32"/>
      <c r="P373" s="17"/>
      <c r="Q373" s="17"/>
      <c r="R373" s="17"/>
      <c r="S373" s="17"/>
      <c r="T373" s="151"/>
      <c r="U373" s="151"/>
      <c r="V373" s="151"/>
      <c r="W373" s="151"/>
      <c r="X373" s="151"/>
      <c r="Y373" s="151"/>
      <c r="Z373" s="151"/>
      <c r="AB373" s="151"/>
      <c r="AD373" s="267"/>
    </row>
    <row r="374" spans="2:30">
      <c r="B374" s="30"/>
      <c r="C374" s="31"/>
      <c r="D374" s="31"/>
      <c r="E374" s="31"/>
      <c r="F374" s="31"/>
      <c r="G374" s="31"/>
      <c r="H374" s="31"/>
      <c r="I374" s="31"/>
      <c r="J374" s="32"/>
      <c r="K374" s="32"/>
      <c r="L374" s="32"/>
      <c r="M374" s="32"/>
      <c r="N374" s="32"/>
      <c r="O374" s="32"/>
      <c r="P374" s="17"/>
      <c r="Q374" s="17"/>
      <c r="R374" s="17"/>
      <c r="S374" s="17"/>
      <c r="T374" s="151"/>
      <c r="U374" s="151"/>
      <c r="V374" s="151"/>
      <c r="W374" s="151"/>
      <c r="X374" s="151"/>
      <c r="Y374" s="151"/>
      <c r="Z374" s="151"/>
      <c r="AB374" s="151"/>
      <c r="AD374" s="267"/>
    </row>
    <row r="375" spans="2:30">
      <c r="B375" s="30"/>
      <c r="C375" s="31"/>
      <c r="D375" s="31"/>
      <c r="E375" s="31"/>
      <c r="F375" s="31"/>
      <c r="G375" s="31"/>
      <c r="H375" s="31"/>
      <c r="I375" s="31"/>
      <c r="J375" s="32"/>
      <c r="K375" s="32"/>
      <c r="L375" s="32"/>
      <c r="M375" s="32"/>
      <c r="N375" s="32"/>
      <c r="O375" s="32"/>
      <c r="P375" s="17"/>
      <c r="Q375" s="17"/>
      <c r="R375" s="17"/>
      <c r="S375" s="17"/>
      <c r="T375" s="151"/>
      <c r="U375" s="151"/>
      <c r="V375" s="151"/>
      <c r="W375" s="151"/>
      <c r="X375" s="151"/>
      <c r="Y375" s="151"/>
      <c r="Z375" s="151"/>
      <c r="AB375" s="151"/>
      <c r="AD375" s="267"/>
    </row>
    <row r="376" spans="2:30">
      <c r="B376" s="30"/>
      <c r="C376" s="31"/>
      <c r="D376" s="31"/>
      <c r="E376" s="31"/>
      <c r="F376" s="31"/>
      <c r="G376" s="31"/>
      <c r="H376" s="31"/>
      <c r="I376" s="31"/>
      <c r="J376" s="32"/>
      <c r="K376" s="32"/>
      <c r="L376" s="32"/>
      <c r="M376" s="32"/>
      <c r="N376" s="32"/>
      <c r="O376" s="32"/>
      <c r="P376" s="17"/>
      <c r="Q376" s="17"/>
      <c r="R376" s="17"/>
      <c r="S376" s="17"/>
      <c r="T376" s="151"/>
      <c r="U376" s="151"/>
      <c r="V376" s="151"/>
      <c r="W376" s="151"/>
      <c r="X376" s="151"/>
      <c r="Y376" s="151"/>
      <c r="Z376" s="151"/>
      <c r="AB376" s="151"/>
      <c r="AD376" s="267"/>
    </row>
    <row r="377" spans="2:30">
      <c r="B377" s="30"/>
      <c r="C377" s="31"/>
      <c r="D377" s="31"/>
      <c r="E377" s="31"/>
      <c r="F377" s="31"/>
      <c r="G377" s="31"/>
      <c r="H377" s="31"/>
      <c r="I377" s="31"/>
      <c r="J377" s="32"/>
      <c r="K377" s="32"/>
      <c r="L377" s="32"/>
      <c r="M377" s="32"/>
      <c r="N377" s="32"/>
      <c r="O377" s="32"/>
      <c r="P377" s="17"/>
      <c r="Q377" s="17"/>
      <c r="R377" s="17"/>
      <c r="S377" s="17"/>
      <c r="T377" s="151"/>
      <c r="U377" s="151"/>
      <c r="V377" s="151"/>
      <c r="W377" s="151"/>
      <c r="X377" s="151"/>
      <c r="Y377" s="151"/>
      <c r="Z377" s="151"/>
      <c r="AB377" s="151"/>
      <c r="AD377" s="267"/>
    </row>
    <row r="378" spans="2:30">
      <c r="B378" s="30"/>
      <c r="C378" s="31"/>
      <c r="D378" s="31"/>
      <c r="E378" s="31"/>
      <c r="F378" s="31"/>
      <c r="G378" s="31"/>
      <c r="H378" s="31"/>
      <c r="I378" s="31"/>
      <c r="J378" s="32"/>
      <c r="K378" s="32"/>
      <c r="L378" s="32"/>
      <c r="M378" s="32"/>
      <c r="N378" s="32"/>
      <c r="O378" s="32"/>
      <c r="P378" s="17"/>
      <c r="Q378" s="17"/>
      <c r="R378" s="17"/>
      <c r="S378" s="17"/>
      <c r="T378" s="151"/>
      <c r="U378" s="151"/>
      <c r="V378" s="151"/>
      <c r="W378" s="151"/>
      <c r="X378" s="151"/>
      <c r="Y378" s="151"/>
      <c r="Z378" s="151"/>
      <c r="AB378" s="151"/>
      <c r="AD378" s="267"/>
    </row>
    <row r="379" spans="2:30" ht="15.6">
      <c r="B379" s="83"/>
      <c r="C379" s="60"/>
      <c r="D379" s="60"/>
      <c r="E379" s="60"/>
      <c r="F379" s="60"/>
      <c r="G379" s="60"/>
      <c r="H379" s="60"/>
      <c r="I379" s="60"/>
      <c r="J379" s="64"/>
      <c r="K379" s="64"/>
      <c r="L379" s="64"/>
      <c r="M379" s="64"/>
      <c r="N379" s="64"/>
      <c r="P379" s="17"/>
      <c r="Q379" s="17"/>
      <c r="R379" s="17"/>
      <c r="S379" s="17"/>
      <c r="T379" s="151"/>
      <c r="U379" s="151"/>
      <c r="V379" s="151"/>
      <c r="W379" s="151"/>
      <c r="X379" s="151"/>
      <c r="Y379" s="151"/>
      <c r="Z379" s="151"/>
      <c r="AB379" s="151"/>
      <c r="AD379" s="267"/>
    </row>
    <row r="380" spans="2:30" ht="15.6">
      <c r="B380" s="83" t="s">
        <v>210</v>
      </c>
      <c r="C380" s="60"/>
      <c r="D380" s="60"/>
      <c r="E380" s="60"/>
      <c r="F380" s="60"/>
      <c r="G380" s="60"/>
      <c r="H380" s="60"/>
      <c r="I380" s="60"/>
      <c r="J380" s="164"/>
      <c r="K380" s="445"/>
      <c r="L380" s="518"/>
      <c r="M380" s="577"/>
      <c r="N380" s="446"/>
      <c r="O380" s="84" t="s">
        <v>212</v>
      </c>
      <c r="P380" s="169"/>
      <c r="Q380" s="169"/>
      <c r="R380" s="169"/>
      <c r="S380" s="169"/>
      <c r="T380" s="169"/>
      <c r="U380" s="256"/>
      <c r="V380" s="284"/>
      <c r="W380" s="299"/>
      <c r="X380" s="445"/>
      <c r="Y380" s="518"/>
      <c r="Z380" s="577"/>
      <c r="AA380" s="140" t="s">
        <v>2</v>
      </c>
      <c r="AD380" s="267"/>
    </row>
    <row r="381" spans="2:30">
      <c r="B381" s="180" t="s">
        <v>63</v>
      </c>
      <c r="C381" s="122">
        <v>2016</v>
      </c>
      <c r="D381" s="139">
        <v>2017</v>
      </c>
      <c r="E381" s="139">
        <v>2018</v>
      </c>
      <c r="F381" s="122">
        <v>2019</v>
      </c>
      <c r="G381" s="122">
        <v>2020</v>
      </c>
      <c r="H381" s="122">
        <v>2021</v>
      </c>
      <c r="I381" s="122">
        <v>2022</v>
      </c>
      <c r="J381" s="122">
        <v>2023</v>
      </c>
      <c r="K381" s="122">
        <v>2024</v>
      </c>
      <c r="L381" s="122">
        <v>2025</v>
      </c>
      <c r="M381" s="122">
        <v>2026</v>
      </c>
      <c r="N381" s="446"/>
      <c r="O381" s="180" t="s">
        <v>63</v>
      </c>
      <c r="P381" s="123">
        <v>2016</v>
      </c>
      <c r="Q381" s="122">
        <v>2017</v>
      </c>
      <c r="R381" s="139">
        <v>2018</v>
      </c>
      <c r="S381" s="139">
        <v>2019</v>
      </c>
      <c r="T381" s="139">
        <v>2020</v>
      </c>
      <c r="U381" s="139">
        <v>2021</v>
      </c>
      <c r="V381" s="139">
        <v>2022</v>
      </c>
      <c r="W381" s="139">
        <v>2023</v>
      </c>
      <c r="X381" s="139">
        <v>2024</v>
      </c>
      <c r="Y381" s="139">
        <v>2025</v>
      </c>
      <c r="Z381" s="139">
        <v>2026</v>
      </c>
      <c r="AA381" s="122" t="str">
        <f>$AA$98</f>
        <v>2021-2026</v>
      </c>
      <c r="AD381" s="267"/>
    </row>
    <row r="382" spans="2:30">
      <c r="B382" s="24" t="s">
        <v>172</v>
      </c>
      <c r="C382" s="54">
        <f>FTTx!D16</f>
        <v>70132891.609235302</v>
      </c>
      <c r="D382" s="54">
        <f>FTTx!E16</f>
        <v>50127314.850361757</v>
      </c>
      <c r="E382" s="54">
        <f>FTTx!F16</f>
        <v>66114397.552560002</v>
      </c>
      <c r="F382" s="54"/>
      <c r="G382" s="54"/>
      <c r="H382" s="54"/>
      <c r="I382" s="54"/>
      <c r="J382" s="54"/>
      <c r="K382" s="146"/>
      <c r="L382" s="146"/>
      <c r="M382" s="146"/>
      <c r="N382" s="575" t="e">
        <f>(M382/H382)^(0.2)-1</f>
        <v>#DIV/0!</v>
      </c>
      <c r="O382" s="24" t="str">
        <f>B382</f>
        <v>China</v>
      </c>
      <c r="P382" s="124">
        <f>FTTx!D42</f>
        <v>778.72766782705617</v>
      </c>
      <c r="Q382" s="124">
        <f>FTTx!E42</f>
        <v>619.11111158007179</v>
      </c>
      <c r="R382" s="124">
        <f>FTTx!F42</f>
        <v>490.15587763558267</v>
      </c>
      <c r="S382" s="124"/>
      <c r="T382" s="124"/>
      <c r="U382" s="124"/>
      <c r="V382" s="124"/>
      <c r="W382" s="124"/>
      <c r="X382" s="124"/>
      <c r="Y382" s="124"/>
      <c r="Z382" s="124"/>
      <c r="AA382" s="152" t="e">
        <f>(Z382/U382)^(1/5)-1</f>
        <v>#DIV/0!</v>
      </c>
      <c r="AD382" s="267"/>
    </row>
    <row r="383" spans="2:30">
      <c r="B383" s="24" t="s">
        <v>195</v>
      </c>
      <c r="C383" s="54">
        <f>FTTx!D55</f>
        <v>32245808.732107732</v>
      </c>
      <c r="D383" s="54">
        <f>FTTx!E55</f>
        <v>27813083.424461801</v>
      </c>
      <c r="E383" s="54">
        <f>FTTx!F55</f>
        <v>25793500.923163548</v>
      </c>
      <c r="F383" s="54"/>
      <c r="G383" s="54"/>
      <c r="H383" s="54"/>
      <c r="I383" s="54"/>
      <c r="J383" s="54"/>
      <c r="K383" s="10"/>
      <c r="L383" s="10"/>
      <c r="M383" s="10"/>
      <c r="N383" s="575" t="e">
        <f>(M383/H383)^(0.2)-1</f>
        <v>#DIV/0!</v>
      </c>
      <c r="O383" s="24" t="str">
        <f>B383</f>
        <v>Rest of World</v>
      </c>
      <c r="P383" s="68">
        <f>FTTx!D81</f>
        <v>357.51890511980241</v>
      </c>
      <c r="Q383" s="68">
        <f>FTTx!E81</f>
        <v>394.05249061526342</v>
      </c>
      <c r="R383" s="68">
        <f>FTTx!F81</f>
        <v>218.96314948364628</v>
      </c>
      <c r="S383" s="68"/>
      <c r="T383" s="68"/>
      <c r="U383" s="68"/>
      <c r="V383" s="68"/>
      <c r="W383" s="68"/>
      <c r="X383" s="68"/>
      <c r="Y383" s="68"/>
      <c r="Z383" s="68"/>
      <c r="AA383" s="154" t="e">
        <f>(Z383/U383)^(1/5)-1</f>
        <v>#DIV/0!</v>
      </c>
      <c r="AD383" s="267"/>
    </row>
    <row r="384" spans="2:30">
      <c r="B384" s="182" t="s">
        <v>211</v>
      </c>
      <c r="C384" s="188">
        <f t="shared" ref="C384:E384" si="50">C383+C382</f>
        <v>102378700.34134303</v>
      </c>
      <c r="D384" s="188">
        <f t="shared" si="50"/>
        <v>77940398.274823561</v>
      </c>
      <c r="E384" s="188">
        <f t="shared" si="50"/>
        <v>91907898.47572355</v>
      </c>
      <c r="F384" s="188"/>
      <c r="G384" s="188"/>
      <c r="H384" s="188"/>
      <c r="I384" s="188"/>
      <c r="J384" s="188"/>
      <c r="K384" s="129"/>
      <c r="L384" s="129"/>
      <c r="M384" s="129"/>
      <c r="N384" s="575" t="e">
        <f>(M384/H384)^(0.2)-1</f>
        <v>#DIV/0!</v>
      </c>
      <c r="O384" s="182" t="str">
        <f>B384</f>
        <v>Global</v>
      </c>
      <c r="P384" s="286">
        <f>P383+P382</f>
        <v>1136.2465729468586</v>
      </c>
      <c r="Q384" s="286">
        <f t="shared" ref="Q384:R384" si="51">Q383+Q382</f>
        <v>1013.1636021953352</v>
      </c>
      <c r="R384" s="286">
        <f t="shared" si="51"/>
        <v>709.11902711922892</v>
      </c>
      <c r="S384" s="286"/>
      <c r="T384" s="286"/>
      <c r="U384" s="286"/>
      <c r="V384" s="286"/>
      <c r="W384" s="286"/>
      <c r="X384" s="286"/>
      <c r="Y384" s="286"/>
      <c r="Z384" s="286"/>
      <c r="AA384" s="154" t="e">
        <f>(Z384/U384)^(1/5)-1</f>
        <v>#DIV/0!</v>
      </c>
      <c r="AD384" s="267"/>
    </row>
    <row r="385" spans="1:30">
      <c r="B385" s="369" t="s">
        <v>231</v>
      </c>
      <c r="C385" s="370">
        <f t="shared" ref="C385:E385" si="52">IF(C382=0,"",C382/C384)</f>
        <v>0.68503400976378603</v>
      </c>
      <c r="D385" s="370">
        <f t="shared" si="52"/>
        <v>0.64314932897326449</v>
      </c>
      <c r="E385" s="370">
        <f t="shared" si="52"/>
        <v>0.71935490473676089</v>
      </c>
      <c r="F385" s="370"/>
      <c r="G385" s="370"/>
      <c r="H385" s="370"/>
      <c r="I385" s="370"/>
      <c r="J385" s="370"/>
      <c r="K385" s="370"/>
      <c r="L385" s="370"/>
      <c r="M385" s="370"/>
      <c r="N385" s="446"/>
      <c r="O385" s="369" t="s">
        <v>231</v>
      </c>
      <c r="P385" s="370">
        <f t="shared" ref="P385:R385" si="53">IF(P382=0,"",P382/P384)</f>
        <v>0.68535094966880639</v>
      </c>
      <c r="Q385" s="370">
        <f t="shared" si="53"/>
        <v>0.6110672651865644</v>
      </c>
      <c r="R385" s="370">
        <f t="shared" si="53"/>
        <v>0.69121805915548995</v>
      </c>
      <c r="S385" s="370"/>
      <c r="T385" s="370"/>
      <c r="U385" s="370"/>
      <c r="V385" s="370"/>
      <c r="W385" s="370"/>
      <c r="X385" s="370"/>
      <c r="Y385" s="370"/>
      <c r="Z385" s="370"/>
      <c r="AB385" s="156"/>
      <c r="AD385" s="267"/>
    </row>
    <row r="386" spans="1:30">
      <c r="B386" s="30"/>
      <c r="C386" s="31"/>
      <c r="D386" s="31"/>
      <c r="E386" s="31"/>
      <c r="F386" s="31"/>
      <c r="G386" s="31"/>
      <c r="H386" s="31"/>
      <c r="I386" s="31"/>
      <c r="J386" s="32"/>
      <c r="K386" s="32"/>
      <c r="L386" s="32"/>
      <c r="M386" s="32"/>
      <c r="N386" s="446"/>
      <c r="O386" s="32" t="s">
        <v>54</v>
      </c>
      <c r="P386" s="66"/>
      <c r="Q386" s="66"/>
      <c r="R386" s="66"/>
      <c r="S386" s="66"/>
      <c r="T386" s="151"/>
      <c r="U386" s="151"/>
      <c r="V386" s="151"/>
      <c r="W386" s="151"/>
      <c r="X386" s="151"/>
      <c r="Y386" s="151"/>
      <c r="Z386" s="151"/>
      <c r="AB386" s="157"/>
      <c r="AD386" s="267"/>
    </row>
    <row r="387" spans="1:30" ht="15.6">
      <c r="A387" s="55"/>
      <c r="B387" s="92" t="s">
        <v>74</v>
      </c>
      <c r="C387" s="60"/>
      <c r="D387" s="60"/>
      <c r="E387" s="60"/>
      <c r="F387" s="60"/>
      <c r="G387" s="60"/>
      <c r="H387" s="60"/>
      <c r="I387" s="60"/>
      <c r="J387" s="49"/>
      <c r="K387" s="49"/>
      <c r="L387" s="49"/>
      <c r="M387" s="49"/>
      <c r="N387" s="49"/>
      <c r="O387" s="92" t="s">
        <v>75</v>
      </c>
      <c r="P387" s="17"/>
      <c r="Q387" s="17"/>
      <c r="R387" s="17"/>
      <c r="S387" s="17"/>
      <c r="T387" s="151"/>
      <c r="U387" s="151"/>
      <c r="V387" s="151"/>
      <c r="W387" s="151"/>
      <c r="X387" s="151"/>
      <c r="Y387" s="151"/>
      <c r="Z387" s="151"/>
      <c r="AB387" s="151"/>
      <c r="AD387" s="267"/>
    </row>
    <row r="388" spans="1:30">
      <c r="B388" s="30"/>
      <c r="C388" s="31"/>
      <c r="D388" s="31"/>
      <c r="E388" s="31"/>
      <c r="F388" s="31"/>
      <c r="G388" s="31"/>
      <c r="H388" s="31"/>
      <c r="I388" s="31"/>
      <c r="J388" s="32"/>
      <c r="K388" s="32"/>
      <c r="L388" s="32"/>
      <c r="M388" s="32"/>
      <c r="N388" s="32"/>
      <c r="O388" s="32"/>
      <c r="P388" s="17"/>
      <c r="Q388" s="17"/>
      <c r="R388" s="17"/>
      <c r="S388" s="17"/>
      <c r="T388" s="151"/>
      <c r="U388" s="151"/>
      <c r="V388" s="151"/>
      <c r="W388" s="151"/>
      <c r="X388" s="151"/>
      <c r="Y388" s="151"/>
      <c r="Z388" s="151"/>
      <c r="AB388" s="151"/>
      <c r="AD388" s="267"/>
    </row>
    <row r="389" spans="1:30">
      <c r="B389" s="30"/>
      <c r="C389" s="31"/>
      <c r="D389" s="31"/>
      <c r="E389" s="31"/>
      <c r="F389" s="31"/>
      <c r="G389" s="31"/>
      <c r="H389" s="31"/>
      <c r="I389" s="31"/>
      <c r="J389" s="32"/>
      <c r="K389" s="32"/>
      <c r="L389" s="32"/>
      <c r="M389" s="32"/>
      <c r="N389" s="32"/>
      <c r="O389" s="32"/>
      <c r="P389" s="17"/>
      <c r="Q389" s="17"/>
      <c r="R389" s="17"/>
      <c r="S389" s="17"/>
      <c r="T389" s="151"/>
      <c r="U389" s="151"/>
      <c r="V389" s="151"/>
      <c r="W389" s="151"/>
      <c r="X389" s="151"/>
      <c r="Y389" s="151"/>
      <c r="Z389" s="151"/>
      <c r="AB389" s="151"/>
      <c r="AD389" s="267"/>
    </row>
    <row r="390" spans="1:30">
      <c r="B390" s="30"/>
      <c r="C390" s="31"/>
      <c r="D390" s="31"/>
      <c r="E390" s="31"/>
      <c r="F390" s="31"/>
      <c r="G390" s="31"/>
      <c r="H390" s="31"/>
      <c r="I390" s="31"/>
      <c r="J390" s="32"/>
      <c r="K390" s="32"/>
      <c r="L390" s="32"/>
      <c r="M390" s="32"/>
      <c r="N390" s="32"/>
      <c r="O390" s="32"/>
      <c r="P390" s="17"/>
      <c r="Q390" s="17"/>
      <c r="R390" s="17"/>
      <c r="S390" s="17"/>
      <c r="T390" s="151"/>
      <c r="U390" s="151"/>
      <c r="V390" s="151"/>
      <c r="W390" s="151"/>
      <c r="X390" s="151"/>
      <c r="Y390" s="151"/>
      <c r="Z390" s="151"/>
      <c r="AB390" s="151"/>
      <c r="AD390" s="267"/>
    </row>
    <row r="391" spans="1:30">
      <c r="B391" s="30"/>
      <c r="C391" s="31"/>
      <c r="D391" s="31"/>
      <c r="E391" s="31"/>
      <c r="F391" s="31"/>
      <c r="G391" s="31"/>
      <c r="H391" s="31"/>
      <c r="I391" s="31"/>
      <c r="J391" s="32"/>
      <c r="K391" s="32"/>
      <c r="L391" s="32"/>
      <c r="M391" s="32"/>
      <c r="N391" s="32"/>
      <c r="O391" s="32"/>
      <c r="P391" s="17"/>
      <c r="Q391" s="17"/>
      <c r="R391" s="17"/>
      <c r="S391" s="17"/>
      <c r="T391" s="151"/>
      <c r="U391" s="151"/>
      <c r="V391" s="151"/>
      <c r="W391" s="151"/>
      <c r="X391" s="151"/>
      <c r="Y391" s="151"/>
      <c r="Z391" s="151"/>
      <c r="AB391" s="151"/>
      <c r="AD391" s="267"/>
    </row>
    <row r="392" spans="1:30">
      <c r="B392" s="30"/>
      <c r="C392" s="31"/>
      <c r="D392" s="31"/>
      <c r="E392" s="31"/>
      <c r="F392" s="31"/>
      <c r="G392" s="31"/>
      <c r="H392" s="31"/>
      <c r="I392" s="31"/>
      <c r="J392" s="32"/>
      <c r="K392" s="32"/>
      <c r="L392" s="32"/>
      <c r="M392" s="32"/>
      <c r="N392" s="32"/>
      <c r="O392" s="32"/>
      <c r="P392" s="17"/>
      <c r="Q392" s="17"/>
      <c r="R392" s="17"/>
      <c r="S392" s="17"/>
      <c r="T392" s="151"/>
      <c r="U392" s="151"/>
      <c r="V392" s="151"/>
      <c r="W392" s="151"/>
      <c r="X392" s="151"/>
      <c r="Y392" s="151"/>
      <c r="Z392" s="151"/>
      <c r="AB392" s="151"/>
      <c r="AD392" s="267"/>
    </row>
    <row r="393" spans="1:30">
      <c r="B393" s="30"/>
      <c r="C393" s="31"/>
      <c r="D393" s="31"/>
      <c r="E393" s="31"/>
      <c r="F393" s="31"/>
      <c r="G393" s="31"/>
      <c r="H393" s="31"/>
      <c r="I393" s="31"/>
      <c r="J393" s="32"/>
      <c r="K393" s="32"/>
      <c r="L393" s="32"/>
      <c r="M393" s="32"/>
      <c r="N393" s="32"/>
      <c r="O393" s="32"/>
      <c r="P393" s="17"/>
      <c r="Q393" s="17"/>
      <c r="R393" s="17"/>
      <c r="S393" s="17"/>
      <c r="T393" s="151"/>
      <c r="U393" s="151"/>
      <c r="V393" s="151"/>
      <c r="W393" s="151"/>
      <c r="X393" s="151"/>
      <c r="Y393" s="151"/>
      <c r="Z393" s="151"/>
      <c r="AB393" s="151"/>
      <c r="AD393" s="267"/>
    </row>
    <row r="394" spans="1:30">
      <c r="B394" s="30"/>
      <c r="C394" s="31"/>
      <c r="D394" s="31"/>
      <c r="E394" s="31"/>
      <c r="F394" s="31"/>
      <c r="G394" s="31"/>
      <c r="H394" s="31"/>
      <c r="I394" s="31"/>
      <c r="J394" s="32"/>
      <c r="K394" s="32"/>
      <c r="L394" s="32"/>
      <c r="M394" s="32"/>
      <c r="N394" s="32"/>
      <c r="O394" s="32"/>
      <c r="P394" s="17"/>
      <c r="Q394" s="17"/>
      <c r="R394" s="17"/>
      <c r="S394" s="17"/>
      <c r="T394" s="151"/>
      <c r="U394" s="151"/>
      <c r="V394" s="151"/>
      <c r="W394" s="151"/>
      <c r="X394" s="151"/>
      <c r="Y394" s="151"/>
      <c r="Z394" s="151"/>
      <c r="AB394" s="151"/>
      <c r="AD394" s="267"/>
    </row>
    <row r="395" spans="1:30">
      <c r="B395" s="30"/>
      <c r="C395" s="31"/>
      <c r="D395" s="31"/>
      <c r="E395" s="31"/>
      <c r="F395" s="31"/>
      <c r="G395" s="31"/>
      <c r="H395" s="31"/>
      <c r="I395" s="31"/>
      <c r="J395" s="32"/>
      <c r="K395" s="32"/>
      <c r="L395" s="32"/>
      <c r="M395" s="32"/>
      <c r="N395" s="32"/>
      <c r="O395" s="32"/>
      <c r="P395" s="17"/>
      <c r="Q395" s="17"/>
      <c r="R395" s="17"/>
      <c r="S395" s="17"/>
      <c r="T395" s="151"/>
      <c r="U395" s="151"/>
      <c r="V395" s="151"/>
      <c r="W395" s="151"/>
      <c r="X395" s="151"/>
      <c r="Y395" s="151"/>
      <c r="Z395" s="151"/>
      <c r="AB395" s="151"/>
      <c r="AD395" s="267"/>
    </row>
    <row r="396" spans="1:30">
      <c r="B396" s="30"/>
      <c r="C396" s="31"/>
      <c r="D396" s="31"/>
      <c r="E396" s="31"/>
      <c r="F396" s="31"/>
      <c r="G396" s="31"/>
      <c r="H396" s="31"/>
      <c r="I396" s="31"/>
      <c r="J396" s="32"/>
      <c r="K396" s="32"/>
      <c r="L396" s="32"/>
      <c r="M396" s="32"/>
      <c r="N396" s="32"/>
      <c r="O396" s="32"/>
      <c r="P396" s="17"/>
      <c r="Q396" s="17"/>
      <c r="R396" s="17"/>
      <c r="S396" s="17"/>
      <c r="T396" s="151"/>
      <c r="U396" s="151"/>
      <c r="V396" s="151"/>
      <c r="W396" s="151"/>
      <c r="X396" s="151"/>
      <c r="Y396" s="151"/>
      <c r="Z396" s="151"/>
      <c r="AB396" s="151"/>
      <c r="AD396" s="267"/>
    </row>
    <row r="397" spans="1:30">
      <c r="B397" s="30"/>
      <c r="C397" s="31"/>
      <c r="D397" s="31"/>
      <c r="E397" s="31"/>
      <c r="F397" s="31"/>
      <c r="G397" s="31"/>
      <c r="H397" s="31"/>
      <c r="I397" s="31"/>
      <c r="J397" s="32"/>
      <c r="K397" s="32"/>
      <c r="L397" s="32"/>
      <c r="M397" s="32"/>
      <c r="N397" s="32"/>
      <c r="O397" s="32"/>
      <c r="P397" s="17"/>
      <c r="Q397" s="17"/>
      <c r="R397" s="17"/>
      <c r="S397" s="17"/>
      <c r="T397" s="151"/>
      <c r="U397" s="151"/>
      <c r="V397" s="151"/>
      <c r="W397" s="151"/>
      <c r="X397" s="151"/>
      <c r="Y397" s="151"/>
      <c r="Z397" s="151"/>
      <c r="AB397" s="151"/>
      <c r="AD397" s="267"/>
    </row>
    <row r="398" spans="1:30">
      <c r="B398" s="30"/>
      <c r="C398" s="31"/>
      <c r="D398" s="31"/>
      <c r="E398" s="31"/>
      <c r="F398" s="31"/>
      <c r="G398" s="31"/>
      <c r="H398" s="31"/>
      <c r="I398" s="31"/>
      <c r="J398" s="32"/>
      <c r="K398" s="32"/>
      <c r="L398" s="32"/>
      <c r="M398" s="32"/>
      <c r="N398" s="32"/>
      <c r="O398" s="32"/>
      <c r="P398" s="17"/>
      <c r="Q398" s="17"/>
      <c r="R398" s="17"/>
      <c r="S398" s="17"/>
      <c r="T398" s="151"/>
      <c r="U398" s="151"/>
      <c r="V398" s="151"/>
      <c r="W398" s="151"/>
      <c r="X398" s="151"/>
      <c r="Y398" s="151"/>
      <c r="Z398" s="151"/>
      <c r="AB398" s="151"/>
      <c r="AD398" s="267"/>
    </row>
    <row r="399" spans="1:30">
      <c r="B399" s="30"/>
      <c r="C399" s="31"/>
      <c r="D399" s="31"/>
      <c r="E399" s="31"/>
      <c r="F399" s="31"/>
      <c r="G399" s="31"/>
      <c r="H399" s="31"/>
      <c r="I399" s="31"/>
      <c r="J399" s="32"/>
      <c r="K399" s="32"/>
      <c r="L399" s="32"/>
      <c r="M399" s="32"/>
      <c r="N399" s="32"/>
      <c r="O399" s="32"/>
      <c r="P399" s="17"/>
      <c r="Q399" s="17"/>
      <c r="R399" s="17"/>
      <c r="S399" s="17"/>
      <c r="T399" s="151"/>
      <c r="U399" s="151"/>
      <c r="V399" s="151"/>
      <c r="W399" s="151"/>
      <c r="X399" s="151"/>
      <c r="Y399" s="151"/>
      <c r="Z399" s="151"/>
      <c r="AB399" s="151"/>
      <c r="AD399" s="267"/>
    </row>
    <row r="400" spans="1:30">
      <c r="B400" s="30"/>
      <c r="C400" s="31"/>
      <c r="D400" s="31"/>
      <c r="E400" s="31"/>
      <c r="F400" s="31"/>
      <c r="G400" s="31"/>
      <c r="H400" s="31"/>
      <c r="I400" s="31"/>
      <c r="J400" s="32"/>
      <c r="K400" s="32"/>
      <c r="L400" s="32"/>
      <c r="M400" s="32"/>
      <c r="N400" s="32"/>
      <c r="O400" s="32"/>
      <c r="P400" s="17"/>
      <c r="Q400" s="17"/>
      <c r="R400" s="17"/>
      <c r="S400" s="17"/>
      <c r="T400" s="151"/>
      <c r="U400" s="151"/>
      <c r="V400" s="151"/>
      <c r="W400" s="151"/>
      <c r="X400" s="151"/>
      <c r="Y400" s="151"/>
      <c r="Z400" s="151"/>
      <c r="AB400" s="151"/>
      <c r="AD400" s="267"/>
    </row>
    <row r="401" spans="2:30">
      <c r="B401" s="30"/>
      <c r="C401" s="31"/>
      <c r="D401" s="31"/>
      <c r="E401" s="31"/>
      <c r="F401" s="31"/>
      <c r="G401" s="31"/>
      <c r="H401" s="31"/>
      <c r="I401" s="31"/>
      <c r="J401" s="32"/>
      <c r="K401" s="32"/>
      <c r="L401" s="32"/>
      <c r="M401" s="32"/>
      <c r="N401" s="32"/>
      <c r="O401" s="32"/>
      <c r="P401" s="17"/>
      <c r="Q401" s="17"/>
      <c r="R401" s="17"/>
      <c r="S401" s="17"/>
      <c r="T401" s="151"/>
      <c r="U401" s="151"/>
      <c r="V401" s="151"/>
      <c r="W401" s="151"/>
      <c r="X401" s="151"/>
      <c r="Y401" s="151"/>
      <c r="Z401" s="151"/>
      <c r="AB401" s="151"/>
      <c r="AD401" s="267"/>
    </row>
    <row r="402" spans="2:30">
      <c r="B402" s="30"/>
      <c r="C402" s="31"/>
      <c r="D402" s="31"/>
      <c r="E402" s="31"/>
      <c r="F402" s="31"/>
      <c r="G402" s="31"/>
      <c r="H402" s="31"/>
      <c r="I402" s="31"/>
      <c r="J402" s="32"/>
      <c r="K402" s="32"/>
      <c r="L402" s="32"/>
      <c r="M402" s="32"/>
      <c r="N402" s="32"/>
      <c r="O402" s="32"/>
      <c r="P402" s="17"/>
      <c r="Q402" s="17"/>
      <c r="R402" s="17"/>
      <c r="S402" s="17"/>
      <c r="T402" s="151"/>
      <c r="U402" s="151"/>
      <c r="V402" s="151"/>
      <c r="W402" s="151"/>
      <c r="X402" s="151"/>
      <c r="Y402" s="151"/>
      <c r="Z402" s="151"/>
      <c r="AB402" s="151"/>
      <c r="AD402" s="267"/>
    </row>
    <row r="403" spans="2:30">
      <c r="B403" s="30"/>
      <c r="C403" s="31"/>
      <c r="D403" s="31"/>
      <c r="E403" s="31"/>
      <c r="F403" s="31"/>
      <c r="G403" s="31"/>
      <c r="H403" s="31"/>
      <c r="I403" s="31"/>
      <c r="J403" s="32"/>
      <c r="K403" s="32"/>
      <c r="L403" s="32"/>
      <c r="M403" s="32"/>
      <c r="N403" s="32"/>
      <c r="O403" s="32"/>
      <c r="P403" s="17"/>
      <c r="Q403" s="17"/>
      <c r="R403" s="17"/>
      <c r="S403" s="17"/>
      <c r="T403" s="151"/>
      <c r="U403" s="151"/>
      <c r="V403" s="151"/>
      <c r="W403" s="151"/>
      <c r="X403" s="151"/>
      <c r="Y403" s="151"/>
      <c r="Z403" s="151"/>
      <c r="AB403" s="151"/>
      <c r="AD403" s="267"/>
    </row>
    <row r="404" spans="2:30">
      <c r="B404" s="30"/>
      <c r="C404" s="31"/>
      <c r="D404" s="31"/>
      <c r="E404" s="31"/>
      <c r="F404" s="31"/>
      <c r="G404" s="31"/>
      <c r="H404" s="31"/>
      <c r="I404" s="31"/>
      <c r="J404" s="32"/>
      <c r="K404" s="32"/>
      <c r="L404" s="32"/>
      <c r="M404" s="32"/>
      <c r="N404" s="32"/>
      <c r="O404" s="32"/>
      <c r="P404" s="17"/>
      <c r="Q404" s="17"/>
      <c r="R404" s="17"/>
      <c r="S404" s="17"/>
      <c r="T404" s="151"/>
      <c r="U404" s="151"/>
      <c r="V404" s="151"/>
      <c r="W404" s="151"/>
      <c r="X404" s="151"/>
      <c r="Y404" s="151"/>
      <c r="Z404" s="151"/>
      <c r="AB404" s="151"/>
      <c r="AD404" s="267"/>
    </row>
    <row r="405" spans="2:30">
      <c r="B405" s="30"/>
      <c r="C405" s="31"/>
      <c r="D405" s="31"/>
      <c r="E405" s="31"/>
      <c r="F405" s="31"/>
      <c r="G405" s="31"/>
      <c r="H405" s="31"/>
      <c r="I405" s="31"/>
      <c r="J405" s="32"/>
      <c r="K405" s="32"/>
      <c r="L405" s="32"/>
      <c r="M405" s="32"/>
      <c r="N405" s="32"/>
      <c r="O405" s="32"/>
      <c r="P405" s="17"/>
      <c r="Q405" s="17"/>
      <c r="R405" s="17"/>
      <c r="S405" s="17"/>
      <c r="T405" s="151"/>
      <c r="U405" s="151"/>
      <c r="V405" s="151"/>
      <c r="W405" s="151"/>
      <c r="X405" s="151"/>
      <c r="Y405" s="151"/>
      <c r="Z405" s="151"/>
      <c r="AB405" s="151"/>
      <c r="AD405" s="267"/>
    </row>
    <row r="406" spans="2:30">
      <c r="B406" s="30"/>
      <c r="C406" s="31"/>
      <c r="D406" s="31"/>
      <c r="E406" s="31"/>
      <c r="F406" s="31"/>
      <c r="G406" s="31"/>
      <c r="H406" s="31"/>
      <c r="I406" s="31"/>
      <c r="J406" s="32"/>
      <c r="K406" s="32"/>
      <c r="L406" s="32"/>
      <c r="M406" s="32"/>
      <c r="N406" s="32"/>
      <c r="O406" s="32"/>
      <c r="P406" s="17"/>
      <c r="Q406" s="17"/>
      <c r="R406" s="17"/>
      <c r="S406" s="17"/>
      <c r="T406" s="151"/>
      <c r="U406" s="151"/>
      <c r="V406" s="151"/>
      <c r="W406" s="151"/>
      <c r="X406" s="151"/>
      <c r="Y406" s="151"/>
      <c r="Z406" s="151"/>
      <c r="AB406" s="151"/>
      <c r="AD406" s="267"/>
    </row>
    <row r="407" spans="2:30">
      <c r="B407" s="30"/>
      <c r="C407" s="31"/>
      <c r="D407" s="31"/>
      <c r="E407" s="31"/>
      <c r="F407" s="31"/>
      <c r="G407" s="31"/>
      <c r="H407" s="31"/>
      <c r="I407" s="31"/>
      <c r="J407" s="32"/>
      <c r="K407" s="32"/>
      <c r="L407" s="32"/>
      <c r="M407" s="32"/>
      <c r="N407" s="32"/>
      <c r="O407" s="32"/>
      <c r="P407" s="17"/>
      <c r="Q407" s="17"/>
      <c r="R407" s="17"/>
      <c r="S407" s="17"/>
      <c r="T407" s="151"/>
      <c r="U407" s="151"/>
      <c r="V407" s="151"/>
      <c r="W407" s="151"/>
      <c r="X407" s="151"/>
      <c r="Y407" s="151"/>
      <c r="Z407" s="151"/>
      <c r="AB407" s="151"/>
      <c r="AD407" s="267"/>
    </row>
    <row r="408" spans="2:30">
      <c r="B408" s="30"/>
      <c r="C408" s="31"/>
      <c r="D408" s="31"/>
      <c r="E408" s="31"/>
      <c r="F408" s="31"/>
      <c r="G408" s="31"/>
      <c r="H408" s="31"/>
      <c r="I408" s="31"/>
      <c r="J408" s="32"/>
      <c r="K408" s="32"/>
      <c r="L408" s="32"/>
      <c r="M408" s="32"/>
      <c r="N408" s="32"/>
      <c r="O408" s="32"/>
      <c r="P408" s="17"/>
      <c r="Q408" s="17"/>
      <c r="R408" s="17"/>
      <c r="S408" s="17"/>
      <c r="T408" s="151"/>
      <c r="U408" s="151"/>
      <c r="V408" s="151"/>
      <c r="W408" s="151"/>
      <c r="X408" s="151"/>
      <c r="Y408" s="151"/>
      <c r="Z408" s="151"/>
      <c r="AB408" s="151"/>
      <c r="AD408" s="267"/>
    </row>
    <row r="409" spans="2:30">
      <c r="B409" s="30"/>
      <c r="C409" s="31"/>
      <c r="D409" s="31"/>
      <c r="E409" s="31"/>
      <c r="F409" s="31"/>
      <c r="G409" s="31"/>
      <c r="H409" s="31"/>
      <c r="I409" s="31"/>
      <c r="J409" s="32"/>
      <c r="K409" s="32"/>
      <c r="L409" s="32"/>
      <c r="M409" s="32"/>
      <c r="N409" s="32"/>
      <c r="O409" s="32"/>
      <c r="P409" s="17"/>
      <c r="Q409" s="17"/>
      <c r="R409" s="17"/>
      <c r="S409" s="17"/>
      <c r="T409" s="151"/>
      <c r="U409" s="151"/>
      <c r="V409" s="151"/>
      <c r="W409" s="151"/>
      <c r="X409" s="151"/>
      <c r="Y409" s="151"/>
      <c r="Z409" s="151"/>
      <c r="AB409" s="151"/>
      <c r="AD409" s="267"/>
    </row>
    <row r="410" spans="2:30">
      <c r="B410" s="30"/>
      <c r="C410" s="31"/>
      <c r="D410" s="31"/>
      <c r="E410" s="31"/>
      <c r="F410" s="31"/>
      <c r="G410" s="31"/>
      <c r="H410" s="31"/>
      <c r="I410" s="31"/>
      <c r="J410" s="32"/>
      <c r="K410" s="32"/>
      <c r="L410" s="32"/>
      <c r="M410" s="32"/>
      <c r="N410" s="32"/>
      <c r="O410" s="32"/>
      <c r="P410" s="17"/>
      <c r="Q410" s="17"/>
      <c r="R410" s="17"/>
      <c r="S410" s="17"/>
      <c r="T410" s="151"/>
      <c r="U410" s="151"/>
      <c r="V410" s="151"/>
      <c r="W410" s="151"/>
      <c r="X410" s="151"/>
      <c r="Y410" s="151"/>
      <c r="Z410" s="151"/>
      <c r="AB410" s="151"/>
      <c r="AD410" s="267"/>
    </row>
    <row r="411" spans="2:30" ht="15.6">
      <c r="B411" s="83"/>
      <c r="C411" s="60"/>
      <c r="D411" s="60"/>
      <c r="E411" s="60"/>
      <c r="F411" s="60"/>
      <c r="G411" s="60"/>
      <c r="H411" s="60"/>
      <c r="I411" s="60"/>
      <c r="J411" s="64"/>
      <c r="K411" s="64"/>
      <c r="L411" s="64"/>
      <c r="M411" s="64"/>
      <c r="N411" s="64"/>
      <c r="P411" s="17"/>
      <c r="Q411" s="17"/>
      <c r="R411" s="17"/>
      <c r="S411" s="17"/>
      <c r="T411" s="151"/>
      <c r="U411" s="151"/>
      <c r="V411" s="151"/>
      <c r="W411" s="151"/>
      <c r="X411" s="151"/>
      <c r="Y411" s="151"/>
      <c r="Z411" s="151"/>
      <c r="AB411" s="151"/>
      <c r="AD411" s="267"/>
    </row>
    <row r="412" spans="2:30" ht="15.6">
      <c r="B412" s="83" t="s">
        <v>345</v>
      </c>
      <c r="C412" s="60"/>
      <c r="D412" s="60"/>
      <c r="E412" s="60"/>
      <c r="F412" s="60"/>
      <c r="G412" s="60"/>
      <c r="H412" s="60"/>
      <c r="I412" s="60"/>
      <c r="J412" s="346"/>
      <c r="K412" s="445"/>
      <c r="L412" s="518"/>
      <c r="M412" s="577"/>
      <c r="N412" s="446"/>
      <c r="O412" s="84" t="s">
        <v>344</v>
      </c>
      <c r="P412" s="346"/>
      <c r="Q412" s="346"/>
      <c r="R412" s="346"/>
      <c r="S412" s="346"/>
      <c r="T412" s="346"/>
      <c r="U412" s="346"/>
      <c r="V412" s="346"/>
      <c r="W412" s="346"/>
      <c r="X412" s="445"/>
      <c r="Y412" s="518"/>
      <c r="Z412" s="577"/>
      <c r="AA412" s="140" t="s">
        <v>2</v>
      </c>
      <c r="AD412" s="267"/>
    </row>
    <row r="413" spans="2:30">
      <c r="B413" s="180" t="s">
        <v>63</v>
      </c>
      <c r="C413" s="122">
        <v>2016</v>
      </c>
      <c r="D413" s="139">
        <v>2017</v>
      </c>
      <c r="E413" s="139">
        <v>2018</v>
      </c>
      <c r="F413" s="122">
        <v>2019</v>
      </c>
      <c r="G413" s="122">
        <v>2020</v>
      </c>
      <c r="H413" s="122">
        <v>2021</v>
      </c>
      <c r="I413" s="122">
        <v>2022</v>
      </c>
      <c r="J413" s="122">
        <v>2023</v>
      </c>
      <c r="K413" s="122">
        <v>2024</v>
      </c>
      <c r="L413" s="122">
        <v>2025</v>
      </c>
      <c r="M413" s="122">
        <v>2026</v>
      </c>
      <c r="N413" s="446"/>
      <c r="O413" s="180" t="s">
        <v>63</v>
      </c>
      <c r="P413" s="123">
        <v>2016</v>
      </c>
      <c r="Q413" s="122">
        <v>2017</v>
      </c>
      <c r="R413" s="139">
        <v>2018</v>
      </c>
      <c r="S413" s="139">
        <v>2019</v>
      </c>
      <c r="T413" s="139">
        <v>2020</v>
      </c>
      <c r="U413" s="139">
        <v>2021</v>
      </c>
      <c r="V413" s="139">
        <v>2022</v>
      </c>
      <c r="W413" s="139">
        <v>2023</v>
      </c>
      <c r="X413" s="139">
        <v>2024</v>
      </c>
      <c r="Y413" s="139">
        <v>2025</v>
      </c>
      <c r="Z413" s="139">
        <v>2026</v>
      </c>
      <c r="AA413" s="122" t="str">
        <f>$AA$98</f>
        <v>2021-2026</v>
      </c>
      <c r="AD413" s="267"/>
    </row>
    <row r="414" spans="2:30">
      <c r="B414" s="24" t="s">
        <v>172</v>
      </c>
      <c r="C414" s="54">
        <f>FTTx!D11+FTTx!D12</f>
        <v>154000</v>
      </c>
      <c r="D414" s="54">
        <f>FTTx!E11+FTTx!E12</f>
        <v>780027.86250000005</v>
      </c>
      <c r="E414" s="54">
        <f>FTTx!F11+FTTx!F12</f>
        <v>1388100</v>
      </c>
      <c r="F414" s="54"/>
      <c r="G414" s="54"/>
      <c r="H414" s="54"/>
      <c r="I414" s="54"/>
      <c r="J414" s="54"/>
      <c r="K414" s="146"/>
      <c r="L414" s="146"/>
      <c r="M414" s="146"/>
      <c r="N414" s="575" t="e">
        <f>(M414/H414)^(0.2)-1</f>
        <v>#DIV/0!</v>
      </c>
      <c r="O414" s="24" t="str">
        <f>B414</f>
        <v>China</v>
      </c>
      <c r="P414" s="124">
        <f>FTTx!D37+FTTx!D38</f>
        <v>14.29</v>
      </c>
      <c r="Q414" s="124">
        <f>FTTx!E37+FTTx!E38</f>
        <v>108.51612975</v>
      </c>
      <c r="R414" s="124">
        <f>FTTx!F37+FTTx!F38</f>
        <v>106.2967096657575</v>
      </c>
      <c r="S414" s="124"/>
      <c r="T414" s="124"/>
      <c r="U414" s="124"/>
      <c r="V414" s="124"/>
      <c r="W414" s="124"/>
      <c r="X414" s="124"/>
      <c r="Y414" s="124"/>
      <c r="Z414" s="124"/>
      <c r="AA414" s="152" t="e">
        <f>(Z414/U414)^(1/5)-1</f>
        <v>#DIV/0!</v>
      </c>
      <c r="AD414" s="267"/>
    </row>
    <row r="415" spans="2:30">
      <c r="B415" s="24" t="s">
        <v>195</v>
      </c>
      <c r="C415" s="54">
        <f>FTTx!D50+FTTx!D51</f>
        <v>231000</v>
      </c>
      <c r="D415" s="54">
        <f>FTTx!E50+FTTx!E51</f>
        <v>953367.38749999995</v>
      </c>
      <c r="E415" s="54">
        <f>FTTx!F50+FTTx!F51</f>
        <v>925400</v>
      </c>
      <c r="F415" s="54"/>
      <c r="G415" s="54"/>
      <c r="H415" s="54"/>
      <c r="I415" s="54"/>
      <c r="J415" s="54"/>
      <c r="K415" s="10"/>
      <c r="L415" s="10"/>
      <c r="M415" s="10"/>
      <c r="N415" s="575" t="e">
        <f>(M415/H415)^(0.2)-1</f>
        <v>#DIV/0!</v>
      </c>
      <c r="O415" s="24" t="str">
        <f>B415</f>
        <v>Rest of World</v>
      </c>
      <c r="P415" s="68">
        <f>SUM(FTTx!D76:D77)</f>
        <v>21.434999999999999</v>
      </c>
      <c r="Q415" s="68">
        <f>SUM(FTTx!E76:E77)</f>
        <v>132.63082525000002</v>
      </c>
      <c r="R415" s="68">
        <f>SUM(FTTx!F76:F77)</f>
        <v>70.864473110505017</v>
      </c>
      <c r="S415" s="68"/>
      <c r="T415" s="68"/>
      <c r="U415" s="68"/>
      <c r="V415" s="68"/>
      <c r="W415" s="68"/>
      <c r="X415" s="68"/>
      <c r="Y415" s="68"/>
      <c r="Z415" s="68"/>
      <c r="AA415" s="154" t="e">
        <f>(Z415/U415)^(1/5)-1</f>
        <v>#DIV/0!</v>
      </c>
      <c r="AD415" s="267"/>
    </row>
    <row r="416" spans="2:30">
      <c r="B416" s="182" t="s">
        <v>211</v>
      </c>
      <c r="C416" s="188">
        <f t="shared" ref="C416:E416" si="54">C415+C414</f>
        <v>385000</v>
      </c>
      <c r="D416" s="188">
        <f t="shared" si="54"/>
        <v>1733395.25</v>
      </c>
      <c r="E416" s="188">
        <f t="shared" si="54"/>
        <v>2313500</v>
      </c>
      <c r="F416" s="188"/>
      <c r="G416" s="188"/>
      <c r="H416" s="188"/>
      <c r="I416" s="188"/>
      <c r="J416" s="188"/>
      <c r="K416" s="129"/>
      <c r="L416" s="129"/>
      <c r="M416" s="129"/>
      <c r="N416" s="575" t="e">
        <f>(M416/H416)^(0.2)-1</f>
        <v>#DIV/0!</v>
      </c>
      <c r="O416" s="182" t="str">
        <f>B416</f>
        <v>Global</v>
      </c>
      <c r="P416" s="286">
        <f t="shared" ref="P416:R416" si="55">P415+P414</f>
        <v>35.724999999999994</v>
      </c>
      <c r="Q416" s="286">
        <f t="shared" si="55"/>
        <v>241.14695500000002</v>
      </c>
      <c r="R416" s="286">
        <f t="shared" si="55"/>
        <v>177.16118277626254</v>
      </c>
      <c r="S416" s="286"/>
      <c r="T416" s="286"/>
      <c r="U416" s="286"/>
      <c r="V416" s="286"/>
      <c r="W416" s="286"/>
      <c r="X416" s="286"/>
      <c r="Y416" s="286"/>
      <c r="Z416" s="286"/>
      <c r="AA416" s="154" t="e">
        <f>(Z416/U416)^(1/5)-1</f>
        <v>#DIV/0!</v>
      </c>
      <c r="AD416" s="267"/>
    </row>
    <row r="417" spans="2:31">
      <c r="B417" s="369" t="s">
        <v>231</v>
      </c>
      <c r="C417" s="370">
        <f t="shared" ref="C417:L417" si="56">IF(C414=0,"",C414/C416)</f>
        <v>0.4</v>
      </c>
      <c r="D417" s="370">
        <f t="shared" si="56"/>
        <v>0.45</v>
      </c>
      <c r="E417" s="370">
        <f t="shared" si="56"/>
        <v>0.6</v>
      </c>
      <c r="F417" s="370" t="str">
        <f t="shared" si="56"/>
        <v/>
      </c>
      <c r="G417" s="370" t="str">
        <f t="shared" si="56"/>
        <v/>
      </c>
      <c r="H417" s="370" t="str">
        <f t="shared" si="56"/>
        <v/>
      </c>
      <c r="I417" s="370" t="str">
        <f t="shared" si="56"/>
        <v/>
      </c>
      <c r="J417" s="370" t="str">
        <f t="shared" si="56"/>
        <v/>
      </c>
      <c r="K417" s="370" t="str">
        <f t="shared" si="56"/>
        <v/>
      </c>
      <c r="L417" s="370" t="str">
        <f t="shared" si="56"/>
        <v/>
      </c>
      <c r="M417" s="370" t="str">
        <f t="shared" ref="M417" si="57">IF(M414=0,"",M414/M416)</f>
        <v/>
      </c>
      <c r="N417" s="446"/>
      <c r="O417" s="369" t="s">
        <v>231</v>
      </c>
      <c r="P417" s="370">
        <f t="shared" ref="P417:R417" si="58">IF(P414=0,"",P414/P416)</f>
        <v>0.4</v>
      </c>
      <c r="Q417" s="370">
        <f t="shared" si="58"/>
        <v>0.44999999999999996</v>
      </c>
      <c r="R417" s="370">
        <f t="shared" si="58"/>
        <v>0.59999999999999987</v>
      </c>
      <c r="S417" s="370"/>
      <c r="T417" s="370"/>
      <c r="U417" s="370"/>
      <c r="V417" s="370"/>
      <c r="W417" s="370"/>
      <c r="X417" s="370"/>
      <c r="Y417" s="370"/>
      <c r="Z417" s="370"/>
      <c r="AB417" s="156"/>
      <c r="AD417" s="267"/>
    </row>
    <row r="418" spans="2:31">
      <c r="B418" s="30"/>
      <c r="C418" s="31"/>
      <c r="D418" s="31"/>
      <c r="E418" s="31"/>
      <c r="F418" s="31"/>
      <c r="G418" s="31"/>
      <c r="H418" s="31"/>
      <c r="I418" s="31"/>
      <c r="J418" s="32"/>
      <c r="K418" s="32"/>
      <c r="L418" s="32"/>
      <c r="M418" s="32"/>
      <c r="N418" s="32"/>
      <c r="O418" s="32" t="s">
        <v>54</v>
      </c>
      <c r="P418" s="66"/>
      <c r="Q418" s="66"/>
      <c r="R418" s="66"/>
      <c r="S418" s="66"/>
      <c r="T418" s="151"/>
      <c r="U418" s="151"/>
      <c r="V418" s="151"/>
      <c r="W418" s="151"/>
      <c r="X418" s="151"/>
      <c r="Y418" s="151"/>
      <c r="Z418" s="151"/>
      <c r="AB418" s="157"/>
      <c r="AD418" s="267"/>
    </row>
    <row r="419" spans="2:31" s="55" customFormat="1" ht="15.6">
      <c r="B419" s="83" t="s">
        <v>70</v>
      </c>
      <c r="C419" s="57"/>
      <c r="D419" s="57"/>
      <c r="E419" s="59"/>
      <c r="F419" s="59"/>
      <c r="G419" s="59"/>
      <c r="H419" s="59"/>
      <c r="I419" s="59"/>
      <c r="J419" s="59"/>
      <c r="K419" s="59"/>
      <c r="L419" s="59"/>
      <c r="M419" s="59"/>
      <c r="N419" s="59"/>
      <c r="O419" s="83" t="s">
        <v>71</v>
      </c>
      <c r="P419" s="19"/>
      <c r="Q419" s="19"/>
      <c r="R419" s="19"/>
      <c r="S419" s="19"/>
      <c r="T419" s="151"/>
      <c r="U419" s="151"/>
      <c r="V419" s="151"/>
      <c r="W419" s="151"/>
      <c r="X419" s="151"/>
      <c r="Y419" s="151"/>
      <c r="Z419" s="151"/>
      <c r="AB419" s="164"/>
      <c r="AD419" s="267"/>
      <c r="AE419" s="401"/>
    </row>
    <row r="420" spans="2:31" s="55" customFormat="1">
      <c r="B420" s="19"/>
      <c r="C420" s="46"/>
      <c r="D420" s="46"/>
      <c r="E420" s="46"/>
      <c r="F420" s="46"/>
      <c r="G420" s="46"/>
      <c r="H420" s="46"/>
      <c r="I420" s="46"/>
      <c r="J420" s="46"/>
      <c r="K420" s="46"/>
      <c r="L420" s="46"/>
      <c r="M420" s="46"/>
      <c r="N420" s="46"/>
      <c r="O420" s="46"/>
      <c r="P420" s="19"/>
      <c r="Q420" s="19"/>
      <c r="R420" s="19"/>
      <c r="S420" s="19"/>
      <c r="T420" s="151"/>
      <c r="U420" s="151"/>
      <c r="V420" s="151"/>
      <c r="W420" s="151"/>
      <c r="X420" s="151"/>
      <c r="Y420" s="151"/>
      <c r="Z420" s="151"/>
      <c r="AB420" s="164"/>
      <c r="AD420" s="267"/>
      <c r="AE420" s="401"/>
    </row>
    <row r="421" spans="2:31" s="55" customFormat="1">
      <c r="B421" s="19"/>
      <c r="C421" s="46"/>
      <c r="D421" s="46"/>
      <c r="E421" s="46"/>
      <c r="F421" s="46"/>
      <c r="G421" s="46"/>
      <c r="H421" s="46"/>
      <c r="I421" s="46"/>
      <c r="J421" s="46"/>
      <c r="K421" s="46"/>
      <c r="L421" s="46"/>
      <c r="M421" s="46"/>
      <c r="N421" s="46"/>
      <c r="O421" s="46"/>
      <c r="P421" s="19"/>
      <c r="Q421" s="19"/>
      <c r="R421" s="19"/>
      <c r="S421" s="19"/>
      <c r="T421" s="151"/>
      <c r="U421" s="151"/>
      <c r="V421" s="151"/>
      <c r="W421" s="151"/>
      <c r="X421" s="151"/>
      <c r="Y421" s="151"/>
      <c r="Z421" s="151"/>
      <c r="AB421" s="164"/>
      <c r="AD421" s="267"/>
      <c r="AE421" s="401"/>
    </row>
    <row r="422" spans="2:31" s="55" customFormat="1">
      <c r="B422" s="19"/>
      <c r="C422" s="46"/>
      <c r="D422" s="46"/>
      <c r="E422" s="46"/>
      <c r="F422" s="46"/>
      <c r="G422" s="46"/>
      <c r="H422" s="46"/>
      <c r="I422" s="46"/>
      <c r="J422" s="46"/>
      <c r="K422" s="46"/>
      <c r="L422" s="46"/>
      <c r="M422" s="46"/>
      <c r="N422" s="46"/>
      <c r="O422" s="46"/>
      <c r="P422" s="19"/>
      <c r="Q422" s="19"/>
      <c r="R422" s="19"/>
      <c r="S422" s="19"/>
      <c r="T422" s="151"/>
      <c r="U422" s="151"/>
      <c r="V422" s="151"/>
      <c r="W422" s="151"/>
      <c r="X422" s="151"/>
      <c r="Y422" s="151"/>
      <c r="Z422" s="151"/>
      <c r="AB422" s="164"/>
      <c r="AD422" s="267"/>
      <c r="AE422" s="401"/>
    </row>
    <row r="423" spans="2:31" s="55" customFormat="1">
      <c r="B423" s="19"/>
      <c r="C423" s="60"/>
      <c r="D423" s="60"/>
      <c r="E423" s="49"/>
      <c r="F423" s="49"/>
      <c r="G423" s="49"/>
      <c r="H423" s="49"/>
      <c r="I423" s="49"/>
      <c r="J423" s="49"/>
      <c r="K423" s="49"/>
      <c r="L423" s="49"/>
      <c r="M423" s="49"/>
      <c r="N423" s="49"/>
      <c r="O423" s="49"/>
      <c r="P423" s="19"/>
      <c r="Q423" s="19"/>
      <c r="R423" s="19"/>
      <c r="S423" s="19"/>
      <c r="T423" s="151"/>
      <c r="U423" s="151"/>
      <c r="V423" s="151"/>
      <c r="W423" s="151"/>
      <c r="X423" s="151"/>
      <c r="Y423" s="151"/>
      <c r="Z423" s="151"/>
      <c r="AB423" s="164"/>
      <c r="AD423" s="267"/>
      <c r="AE423" s="401"/>
    </row>
    <row r="424" spans="2:31" s="55" customFormat="1">
      <c r="B424" s="19"/>
      <c r="C424" s="60"/>
      <c r="D424" s="60"/>
      <c r="E424" s="49"/>
      <c r="F424" s="49"/>
      <c r="G424" s="49"/>
      <c r="H424" s="49"/>
      <c r="I424" s="49"/>
      <c r="J424" s="49"/>
      <c r="K424" s="49"/>
      <c r="L424" s="49"/>
      <c r="M424" s="49"/>
      <c r="N424" s="49"/>
      <c r="O424" s="49"/>
      <c r="P424" s="19"/>
      <c r="Q424" s="19"/>
      <c r="R424" s="19"/>
      <c r="S424" s="19"/>
      <c r="T424" s="151"/>
      <c r="U424" s="151"/>
      <c r="V424" s="151"/>
      <c r="W424" s="151"/>
      <c r="X424" s="151"/>
      <c r="Y424" s="151"/>
      <c r="Z424" s="151"/>
      <c r="AB424" s="164"/>
      <c r="AD424" s="267"/>
      <c r="AE424" s="401"/>
    </row>
    <row r="425" spans="2:31" s="55" customFormat="1">
      <c r="B425" s="19"/>
      <c r="C425" s="60"/>
      <c r="D425" s="60"/>
      <c r="E425" s="49"/>
      <c r="F425" s="49"/>
      <c r="G425" s="49"/>
      <c r="H425" s="49"/>
      <c r="I425" s="49"/>
      <c r="J425" s="49"/>
      <c r="K425" s="49"/>
      <c r="L425" s="49"/>
      <c r="M425" s="49"/>
      <c r="N425" s="49"/>
      <c r="O425" s="49"/>
      <c r="P425" s="19"/>
      <c r="Q425" s="19"/>
      <c r="R425" s="19"/>
      <c r="S425" s="19"/>
      <c r="T425" s="151"/>
      <c r="U425" s="151"/>
      <c r="V425" s="151"/>
      <c r="W425" s="151"/>
      <c r="X425" s="151"/>
      <c r="Y425" s="151"/>
      <c r="Z425" s="151"/>
      <c r="AB425" s="164"/>
      <c r="AD425" s="267"/>
      <c r="AE425" s="401"/>
    </row>
    <row r="426" spans="2:31" s="55" customFormat="1">
      <c r="B426" s="19"/>
      <c r="C426" s="19"/>
      <c r="D426" s="19"/>
      <c r="E426" s="19"/>
      <c r="F426" s="19"/>
      <c r="G426" s="19"/>
      <c r="H426" s="19"/>
      <c r="I426" s="19"/>
      <c r="J426" s="19"/>
      <c r="K426" s="19"/>
      <c r="L426" s="19"/>
      <c r="M426" s="19"/>
      <c r="N426" s="19"/>
      <c r="O426" s="19"/>
      <c r="P426" s="19"/>
      <c r="Q426" s="19"/>
      <c r="R426" s="19"/>
      <c r="S426" s="19"/>
      <c r="T426" s="151"/>
      <c r="U426" s="151"/>
      <c r="V426" s="151"/>
      <c r="W426" s="151"/>
      <c r="X426" s="151"/>
      <c r="Y426" s="151"/>
      <c r="Z426" s="151"/>
      <c r="AB426" s="164"/>
      <c r="AD426" s="267"/>
      <c r="AE426" s="401"/>
    </row>
    <row r="427" spans="2:31">
      <c r="B427" s="17"/>
      <c r="C427" s="17"/>
      <c r="D427" s="17"/>
      <c r="E427" s="17"/>
      <c r="F427" s="17"/>
      <c r="G427" s="17"/>
      <c r="H427" s="17"/>
      <c r="I427" s="17"/>
      <c r="J427" s="17"/>
      <c r="K427" s="17"/>
      <c r="L427" s="17"/>
      <c r="M427" s="17"/>
      <c r="N427" s="17"/>
      <c r="O427" s="17"/>
      <c r="P427" s="17"/>
      <c r="Q427" s="17"/>
      <c r="R427" s="17"/>
      <c r="S427" s="17"/>
      <c r="T427" s="151"/>
      <c r="U427" s="151"/>
      <c r="V427" s="151"/>
      <c r="W427" s="151"/>
      <c r="X427" s="151"/>
      <c r="Y427" s="151"/>
      <c r="Z427" s="151"/>
      <c r="AB427" s="151"/>
      <c r="AD427" s="267"/>
    </row>
    <row r="428" spans="2:31">
      <c r="B428" s="17"/>
      <c r="C428" s="17"/>
      <c r="D428" s="17"/>
      <c r="E428" s="17"/>
      <c r="F428" s="17"/>
      <c r="G428" s="17"/>
      <c r="H428" s="17"/>
      <c r="I428" s="17"/>
      <c r="J428" s="17"/>
      <c r="K428" s="17"/>
      <c r="L428" s="17"/>
      <c r="M428" s="17"/>
      <c r="N428" s="17"/>
      <c r="O428" s="17"/>
      <c r="P428" s="17"/>
      <c r="Q428" s="17"/>
      <c r="R428" s="17"/>
      <c r="S428" s="17"/>
      <c r="T428" s="151"/>
      <c r="U428" s="151"/>
      <c r="V428" s="151"/>
      <c r="W428" s="151"/>
      <c r="X428" s="151"/>
      <c r="Y428" s="151"/>
      <c r="Z428" s="151"/>
      <c r="AB428" s="151"/>
      <c r="AD428" s="267"/>
    </row>
    <row r="429" spans="2:31">
      <c r="B429" s="17"/>
      <c r="C429" s="17"/>
      <c r="D429" s="17"/>
      <c r="E429" s="17"/>
      <c r="F429" s="17"/>
      <c r="G429" s="17"/>
      <c r="H429" s="17"/>
      <c r="I429" s="17"/>
      <c r="J429" s="17"/>
      <c r="K429" s="17"/>
      <c r="L429" s="17"/>
      <c r="M429" s="17"/>
      <c r="N429" s="17"/>
      <c r="O429" s="17"/>
      <c r="P429" s="17"/>
      <c r="Q429" s="17"/>
      <c r="R429" s="17"/>
      <c r="S429" s="17"/>
      <c r="T429" s="151"/>
      <c r="U429" s="151"/>
      <c r="V429" s="151"/>
      <c r="W429" s="151"/>
      <c r="X429" s="151"/>
      <c r="Y429" s="151"/>
      <c r="Z429" s="151"/>
      <c r="AB429" s="151"/>
      <c r="AD429" s="267"/>
    </row>
    <row r="430" spans="2:31">
      <c r="B430" s="17"/>
      <c r="C430" s="17"/>
      <c r="D430" s="17"/>
      <c r="E430" s="17"/>
      <c r="F430" s="17"/>
      <c r="G430" s="17"/>
      <c r="H430" s="17"/>
      <c r="I430" s="17"/>
      <c r="J430" s="17"/>
      <c r="K430" s="17"/>
      <c r="L430" s="17"/>
      <c r="M430" s="17"/>
      <c r="N430" s="17"/>
      <c r="O430" s="17"/>
      <c r="P430" s="17"/>
      <c r="Q430" s="17"/>
      <c r="R430" s="17"/>
      <c r="S430" s="17"/>
      <c r="T430" s="151"/>
      <c r="U430" s="151"/>
      <c r="V430" s="151"/>
      <c r="W430" s="151"/>
      <c r="X430" s="151"/>
      <c r="Y430" s="151"/>
      <c r="Z430" s="151"/>
      <c r="AB430" s="151"/>
      <c r="AD430" s="267"/>
    </row>
    <row r="431" spans="2:31">
      <c r="B431" s="17"/>
      <c r="C431" s="17"/>
      <c r="D431" s="17"/>
      <c r="E431" s="17"/>
      <c r="F431" s="17"/>
      <c r="G431" s="17"/>
      <c r="H431" s="17"/>
      <c r="I431" s="17"/>
      <c r="J431" s="17"/>
      <c r="K431" s="17"/>
      <c r="L431" s="17"/>
      <c r="M431" s="17"/>
      <c r="N431" s="17"/>
      <c r="O431" s="17"/>
      <c r="P431" s="17"/>
      <c r="Q431" s="17"/>
      <c r="R431" s="17"/>
      <c r="S431" s="17"/>
      <c r="T431" s="151"/>
      <c r="U431" s="151"/>
      <c r="V431" s="151"/>
      <c r="W431" s="151"/>
      <c r="X431" s="151"/>
      <c r="Y431" s="151"/>
      <c r="Z431" s="151"/>
      <c r="AB431" s="151"/>
      <c r="AD431" s="267"/>
    </row>
    <row r="432" spans="2:31">
      <c r="B432" s="17"/>
      <c r="C432" s="17"/>
      <c r="D432" s="17"/>
      <c r="E432" s="17"/>
      <c r="F432" s="17"/>
      <c r="G432" s="17"/>
      <c r="H432" s="17"/>
      <c r="I432" s="17"/>
      <c r="J432" s="17"/>
      <c r="K432" s="17"/>
      <c r="L432" s="17"/>
      <c r="M432" s="17"/>
      <c r="N432" s="17"/>
      <c r="O432" s="17"/>
      <c r="P432" s="17"/>
      <c r="Q432" s="17"/>
      <c r="R432" s="17"/>
      <c r="S432" s="17"/>
      <c r="T432" s="151"/>
      <c r="U432" s="151"/>
      <c r="V432" s="151"/>
      <c r="W432" s="151"/>
      <c r="X432" s="151"/>
      <c r="Y432" s="151"/>
      <c r="Z432" s="151"/>
      <c r="AB432" s="151"/>
      <c r="AD432" s="267"/>
    </row>
    <row r="433" spans="1:30">
      <c r="B433" s="17"/>
      <c r="C433" s="17"/>
      <c r="D433" s="17"/>
      <c r="E433" s="17"/>
      <c r="F433" s="17"/>
      <c r="G433" s="17"/>
      <c r="H433" s="17"/>
      <c r="I433" s="17"/>
      <c r="J433" s="17"/>
      <c r="K433" s="17"/>
      <c r="L433" s="17"/>
      <c r="M433" s="17"/>
      <c r="N433" s="17"/>
      <c r="O433" s="17"/>
      <c r="P433" s="17"/>
      <c r="Q433" s="17"/>
      <c r="R433" s="17"/>
      <c r="S433" s="17"/>
      <c r="T433" s="151"/>
      <c r="U433" s="151"/>
      <c r="V433" s="151"/>
      <c r="W433" s="151"/>
      <c r="X433" s="151"/>
      <c r="Y433" s="151"/>
      <c r="Z433" s="151"/>
      <c r="AB433" s="151"/>
      <c r="AD433" s="267"/>
    </row>
    <row r="434" spans="1:30">
      <c r="B434" s="17"/>
      <c r="C434" s="17"/>
      <c r="D434" s="17"/>
      <c r="E434" s="17"/>
      <c r="F434" s="17"/>
      <c r="G434" s="17"/>
      <c r="H434" s="17"/>
      <c r="I434" s="17"/>
      <c r="J434" s="17"/>
      <c r="K434" s="17"/>
      <c r="L434" s="17"/>
      <c r="M434" s="17"/>
      <c r="N434" s="17"/>
      <c r="O434" s="17"/>
      <c r="P434" s="17"/>
      <c r="Q434" s="17"/>
      <c r="R434" s="17"/>
      <c r="S434" s="17"/>
      <c r="T434" s="151"/>
      <c r="U434" s="151"/>
      <c r="V434" s="151"/>
      <c r="W434" s="151"/>
      <c r="X434" s="151"/>
      <c r="Y434" s="151"/>
      <c r="Z434" s="151"/>
      <c r="AB434" s="151"/>
      <c r="AD434" s="267"/>
    </row>
    <row r="435" spans="1:30">
      <c r="B435" s="17"/>
      <c r="C435" s="17"/>
      <c r="D435" s="17"/>
      <c r="E435" s="17"/>
      <c r="F435" s="17"/>
      <c r="G435" s="17"/>
      <c r="H435" s="17"/>
      <c r="I435" s="17"/>
      <c r="J435" s="17"/>
      <c r="K435" s="17"/>
      <c r="L435" s="17"/>
      <c r="M435" s="17"/>
      <c r="N435" s="17"/>
      <c r="O435" s="17"/>
      <c r="P435" s="17"/>
      <c r="Q435" s="17"/>
      <c r="R435" s="17"/>
      <c r="S435" s="17"/>
      <c r="T435" s="151"/>
      <c r="U435" s="151"/>
      <c r="V435" s="151"/>
      <c r="W435" s="151"/>
      <c r="X435" s="151"/>
      <c r="Y435" s="151"/>
      <c r="Z435" s="151"/>
      <c r="AB435" s="151"/>
      <c r="AD435" s="267"/>
    </row>
    <row r="436" spans="1:30">
      <c r="A436" s="55"/>
      <c r="B436" s="19"/>
      <c r="C436" s="794"/>
      <c r="D436" s="794"/>
      <c r="E436" s="794"/>
      <c r="F436" s="164"/>
      <c r="G436" s="164"/>
      <c r="H436" s="256"/>
      <c r="I436" s="284"/>
      <c r="J436" s="521"/>
      <c r="K436" s="521"/>
      <c r="L436" s="521"/>
      <c r="M436" s="521"/>
      <c r="N436" s="521"/>
      <c r="O436" s="521"/>
      <c r="P436" s="17"/>
      <c r="Q436" s="17"/>
      <c r="R436" s="17"/>
      <c r="S436" s="17"/>
      <c r="T436" s="151"/>
      <c r="U436" s="151"/>
      <c r="V436" s="151"/>
      <c r="W436" s="151"/>
      <c r="X436" s="151"/>
      <c r="Y436" s="151"/>
      <c r="Z436" s="151"/>
      <c r="AB436" s="151"/>
      <c r="AD436" s="267"/>
    </row>
    <row r="437" spans="1:30">
      <c r="A437" s="55"/>
      <c r="B437" s="19"/>
      <c r="C437" s="164"/>
      <c r="D437" s="164"/>
      <c r="E437" s="164"/>
      <c r="F437" s="164"/>
      <c r="G437" s="164"/>
      <c r="H437" s="256"/>
      <c r="I437" s="284"/>
      <c r="J437" s="164"/>
      <c r="K437" s="445"/>
      <c r="L437" s="518"/>
      <c r="M437" s="577"/>
      <c r="N437" s="446"/>
      <c r="O437" s="164"/>
      <c r="P437" s="17"/>
      <c r="Q437" s="17"/>
      <c r="R437" s="17"/>
      <c r="S437" s="17"/>
      <c r="T437" s="151"/>
      <c r="U437" s="151"/>
      <c r="V437" s="151"/>
      <c r="W437" s="151"/>
      <c r="X437" s="151"/>
      <c r="Y437" s="151"/>
      <c r="Z437" s="151"/>
      <c r="AB437" s="151"/>
      <c r="AD437" s="267"/>
    </row>
    <row r="438" spans="1:30">
      <c r="A438" s="55"/>
      <c r="B438" s="19"/>
      <c r="C438" s="60"/>
      <c r="D438" s="60"/>
      <c r="E438" s="60"/>
      <c r="F438" s="60"/>
      <c r="G438" s="60"/>
      <c r="H438" s="60"/>
      <c r="I438" s="60"/>
      <c r="J438" s="64"/>
      <c r="K438" s="64"/>
      <c r="L438" s="64"/>
      <c r="M438" s="64"/>
      <c r="N438" s="64"/>
      <c r="O438" s="64"/>
      <c r="P438" s="17"/>
      <c r="Q438" s="17"/>
      <c r="R438" s="17"/>
      <c r="S438" s="17"/>
      <c r="T438" s="151"/>
      <c r="U438" s="151"/>
      <c r="V438" s="151"/>
      <c r="W438" s="151"/>
      <c r="X438" s="151"/>
      <c r="Y438" s="151"/>
      <c r="Z438" s="151"/>
      <c r="AB438" s="151"/>
      <c r="AD438" s="267"/>
    </row>
    <row r="439" spans="1:30">
      <c r="A439" s="55"/>
      <c r="B439" s="19"/>
      <c r="C439" s="60"/>
      <c r="D439" s="60"/>
      <c r="E439" s="60"/>
      <c r="F439" s="60"/>
      <c r="G439" s="60"/>
      <c r="H439" s="60"/>
      <c r="I439" s="60"/>
      <c r="J439" s="64"/>
      <c r="K439" s="64"/>
      <c r="L439" s="64"/>
      <c r="M439" s="64"/>
      <c r="N439" s="64"/>
      <c r="O439" s="64"/>
      <c r="P439" s="17"/>
      <c r="Q439" s="17"/>
      <c r="R439" s="17"/>
      <c r="S439" s="17"/>
      <c r="T439" s="151"/>
      <c r="U439" s="151"/>
      <c r="V439" s="151"/>
      <c r="W439" s="151"/>
      <c r="X439" s="151"/>
      <c r="Y439" s="151"/>
      <c r="Z439" s="151"/>
      <c r="AB439" s="151"/>
      <c r="AD439" s="267"/>
    </row>
    <row r="440" spans="1:30">
      <c r="A440" s="55"/>
      <c r="B440" s="19"/>
      <c r="C440" s="60"/>
      <c r="D440" s="60"/>
      <c r="E440" s="60"/>
      <c r="F440" s="60"/>
      <c r="G440" s="60"/>
      <c r="H440" s="60"/>
      <c r="I440" s="60"/>
      <c r="J440" s="64"/>
      <c r="K440" s="64"/>
      <c r="L440" s="64"/>
      <c r="M440" s="64"/>
      <c r="N440" s="64"/>
      <c r="O440" s="64"/>
      <c r="P440" s="17"/>
      <c r="Q440" s="17"/>
      <c r="R440" s="17"/>
      <c r="S440" s="17"/>
      <c r="T440" s="151"/>
      <c r="U440" s="151"/>
      <c r="V440" s="151"/>
      <c r="W440" s="151"/>
      <c r="X440" s="151"/>
      <c r="Y440" s="151"/>
      <c r="Z440" s="151"/>
      <c r="AB440" s="151"/>
      <c r="AD440" s="267"/>
    </row>
    <row r="441" spans="1:30">
      <c r="A441" s="55"/>
      <c r="B441" s="19"/>
      <c r="C441" s="60"/>
      <c r="D441" s="60"/>
      <c r="E441" s="60"/>
      <c r="F441" s="60"/>
      <c r="G441" s="60"/>
      <c r="H441" s="60"/>
      <c r="I441" s="60"/>
      <c r="J441" s="64"/>
      <c r="K441" s="64"/>
      <c r="L441" s="64"/>
      <c r="M441" s="64"/>
      <c r="N441" s="64"/>
      <c r="O441" s="64"/>
      <c r="P441" s="17"/>
      <c r="Q441" s="17"/>
      <c r="R441" s="17"/>
      <c r="S441" s="17"/>
      <c r="T441" s="151"/>
      <c r="U441" s="151"/>
      <c r="V441" s="151"/>
      <c r="W441" s="151"/>
      <c r="X441" s="151"/>
      <c r="Y441" s="151"/>
      <c r="Z441" s="151"/>
      <c r="AB441" s="151"/>
      <c r="AD441" s="267"/>
    </row>
    <row r="442" spans="1:30">
      <c r="A442" s="55"/>
      <c r="C442" s="60"/>
      <c r="D442" s="60"/>
      <c r="E442" s="60"/>
      <c r="F442" s="60"/>
      <c r="G442" s="60"/>
      <c r="H442" s="60"/>
      <c r="I442" s="60"/>
      <c r="J442" s="64"/>
      <c r="K442" s="64"/>
      <c r="L442" s="64"/>
      <c r="M442" s="64"/>
      <c r="N442" s="64"/>
      <c r="P442" s="17"/>
      <c r="Q442" s="17"/>
      <c r="R442" s="17"/>
      <c r="S442" s="17"/>
      <c r="T442" s="151"/>
      <c r="U442" s="151"/>
      <c r="V442" s="151"/>
      <c r="W442" s="151"/>
      <c r="X442" s="151"/>
      <c r="Y442" s="151"/>
      <c r="Z442" s="151"/>
      <c r="AB442" s="151"/>
      <c r="AD442" s="267"/>
    </row>
    <row r="443" spans="1:30" ht="15.6">
      <c r="A443" s="55"/>
      <c r="B443" s="83" t="s">
        <v>119</v>
      </c>
      <c r="C443" s="55"/>
      <c r="D443" s="55"/>
      <c r="E443" s="55"/>
      <c r="F443" s="55"/>
      <c r="G443" s="55"/>
      <c r="H443" s="55"/>
      <c r="I443" s="55"/>
      <c r="J443" s="164"/>
      <c r="K443" s="445"/>
      <c r="L443" s="518"/>
      <c r="M443" s="577"/>
      <c r="N443" s="446"/>
      <c r="O443" s="84" t="s">
        <v>120</v>
      </c>
      <c r="P443" s="169"/>
      <c r="Q443" s="169"/>
      <c r="R443" s="169"/>
      <c r="S443" s="169"/>
      <c r="T443" s="169"/>
      <c r="U443" s="256"/>
      <c r="V443" s="284"/>
      <c r="W443" s="299"/>
      <c r="X443" s="445"/>
      <c r="Y443" s="518"/>
      <c r="Z443" s="577"/>
      <c r="AA443" s="140" t="s">
        <v>2</v>
      </c>
      <c r="AD443" s="267"/>
    </row>
    <row r="444" spans="1:30">
      <c r="A444" s="55"/>
      <c r="B444" s="180" t="s">
        <v>63</v>
      </c>
      <c r="C444" s="122">
        <v>2016</v>
      </c>
      <c r="D444" s="139">
        <v>2017</v>
      </c>
      <c r="E444" s="139">
        <v>2018</v>
      </c>
      <c r="F444" s="122">
        <v>2019</v>
      </c>
      <c r="G444" s="122">
        <v>2020</v>
      </c>
      <c r="H444" s="122">
        <v>2021</v>
      </c>
      <c r="I444" s="122">
        <v>2022</v>
      </c>
      <c r="J444" s="122">
        <v>2023</v>
      </c>
      <c r="K444" s="122">
        <v>2024</v>
      </c>
      <c r="L444" s="122">
        <v>2025</v>
      </c>
      <c r="M444" s="122">
        <v>2026</v>
      </c>
      <c r="N444" s="446"/>
      <c r="O444" s="180" t="s">
        <v>63</v>
      </c>
      <c r="P444" s="123">
        <v>2016</v>
      </c>
      <c r="Q444" s="122">
        <v>2017</v>
      </c>
      <c r="R444" s="139">
        <v>2018</v>
      </c>
      <c r="S444" s="139">
        <v>2019</v>
      </c>
      <c r="T444" s="139">
        <v>2020</v>
      </c>
      <c r="U444" s="139">
        <v>2021</v>
      </c>
      <c r="V444" s="139">
        <v>2022</v>
      </c>
      <c r="W444" s="139">
        <v>2023</v>
      </c>
      <c r="X444" s="139">
        <v>2024</v>
      </c>
      <c r="Y444" s="139">
        <v>2025</v>
      </c>
      <c r="Z444" s="139">
        <v>2026</v>
      </c>
      <c r="AA444" s="128" t="str">
        <f>$AA$98</f>
        <v>2021-2026</v>
      </c>
      <c r="AD444" s="267"/>
    </row>
    <row r="445" spans="1:30">
      <c r="A445" s="55"/>
      <c r="B445" s="24" t="s">
        <v>15</v>
      </c>
      <c r="C445" s="54">
        <f>FTTx!D8</f>
        <v>0</v>
      </c>
      <c r="D445" s="54">
        <f>FTTx!E8</f>
        <v>0</v>
      </c>
      <c r="E445" s="54">
        <f>FTTx!F8</f>
        <v>0</v>
      </c>
      <c r="F445" s="54"/>
      <c r="G445" s="54"/>
      <c r="H445" s="54"/>
      <c r="I445" s="54"/>
      <c r="J445" s="54"/>
      <c r="K445" s="10"/>
      <c r="L445" s="10"/>
      <c r="M445" s="10"/>
      <c r="N445" s="575"/>
      <c r="O445" s="24" t="str">
        <f>B445</f>
        <v>BPON</v>
      </c>
      <c r="P445" s="68">
        <f>FTTx!D34</f>
        <v>0</v>
      </c>
      <c r="Q445" s="68">
        <f>FTTx!E34</f>
        <v>0</v>
      </c>
      <c r="R445" s="68">
        <f>FTTx!F34</f>
        <v>0</v>
      </c>
      <c r="S445" s="68"/>
      <c r="T445" s="68"/>
      <c r="U445" s="68"/>
      <c r="V445" s="68"/>
      <c r="W445" s="68"/>
      <c r="X445" s="68"/>
      <c r="Y445" s="68"/>
      <c r="Z445" s="68"/>
      <c r="AA445" s="152"/>
      <c r="AD445" s="267"/>
    </row>
    <row r="446" spans="1:30">
      <c r="A446" s="55"/>
      <c r="B446" s="24" t="s">
        <v>16</v>
      </c>
      <c r="C446" s="54">
        <f>FTTx!D9</f>
        <v>62994371.409235299</v>
      </c>
      <c r="D446" s="54">
        <f>FTTx!E9</f>
        <v>44968624.335061759</v>
      </c>
      <c r="E446" s="54">
        <f>FTTx!F9</f>
        <v>59487972.289999999</v>
      </c>
      <c r="F446" s="54"/>
      <c r="G446" s="54"/>
      <c r="H446" s="54"/>
      <c r="I446" s="54"/>
      <c r="J446" s="54"/>
      <c r="K446" s="10"/>
      <c r="L446" s="10"/>
      <c r="M446" s="10"/>
      <c r="N446" s="575" t="e">
        <f>(M446/H446)^(0.2)-1</f>
        <v>#DIV/0!</v>
      </c>
      <c r="O446" s="24" t="str">
        <f>B446</f>
        <v>GPON</v>
      </c>
      <c r="P446" s="68">
        <f>FTTx!D35</f>
        <v>704.89584010939382</v>
      </c>
      <c r="Q446" s="68">
        <f>FTTx!E35</f>
        <v>481.50864754431825</v>
      </c>
      <c r="R446" s="68">
        <f>FTTx!F35</f>
        <v>354.91009865618787</v>
      </c>
      <c r="S446" s="68"/>
      <c r="T446" s="68"/>
      <c r="U446" s="68"/>
      <c r="V446" s="68"/>
      <c r="W446" s="68"/>
      <c r="X446" s="68"/>
      <c r="Y446" s="68"/>
      <c r="Z446" s="68"/>
      <c r="AA446" s="153" t="e">
        <f>(Z446/U446)^(1/5)-1</f>
        <v>#DIV/0!</v>
      </c>
      <c r="AD446" s="267"/>
    </row>
    <row r="447" spans="1:30">
      <c r="A447" s="55"/>
      <c r="B447" s="24" t="s">
        <v>17</v>
      </c>
      <c r="C447" s="54">
        <f>FTTx!D10</f>
        <v>6984520.1999999983</v>
      </c>
      <c r="D447" s="54">
        <f>FTTx!E10</f>
        <v>4378662.6527999993</v>
      </c>
      <c r="E447" s="54">
        <f>FTTx!F10</f>
        <v>5238325.2625599988</v>
      </c>
      <c r="F447" s="54"/>
      <c r="G447" s="54"/>
      <c r="H447" s="54"/>
      <c r="I447" s="54"/>
      <c r="J447" s="54"/>
      <c r="K447" s="10"/>
      <c r="L447" s="10"/>
      <c r="M447" s="10"/>
      <c r="N447" s="575" t="e">
        <f>(M447/H447)^(0.2)-1</f>
        <v>#DIV/0!</v>
      </c>
      <c r="O447" s="24" t="str">
        <f>B447</f>
        <v>EPON</v>
      </c>
      <c r="P447" s="68">
        <f>FTTx!D36</f>
        <v>59.541827717662414</v>
      </c>
      <c r="Q447" s="68">
        <f>FTTx!E36</f>
        <v>29.086334285753459</v>
      </c>
      <c r="R447" s="68">
        <f>FTTx!F36</f>
        <v>28.949069313637267</v>
      </c>
      <c r="S447" s="68"/>
      <c r="T447" s="68"/>
      <c r="U447" s="68"/>
      <c r="V447" s="68"/>
      <c r="W447" s="68"/>
      <c r="X447" s="68"/>
      <c r="Y447" s="68"/>
      <c r="Z447" s="68"/>
      <c r="AA447" s="153" t="e">
        <f>(Z447/U447)^(1/5)-1</f>
        <v>#DIV/0!</v>
      </c>
      <c r="AC447" s="179"/>
      <c r="AD447" s="267"/>
    </row>
    <row r="448" spans="1:30">
      <c r="A448" s="55"/>
      <c r="B448" s="24" t="s">
        <v>23</v>
      </c>
      <c r="C448" s="54">
        <f>FTTx!D11+FTTx!D12</f>
        <v>154000</v>
      </c>
      <c r="D448" s="54">
        <f>FTTx!E11+FTTx!E12</f>
        <v>780027.86250000005</v>
      </c>
      <c r="E448" s="54">
        <f>FTTx!F11+FTTx!F12</f>
        <v>1388100</v>
      </c>
      <c r="F448" s="54"/>
      <c r="G448" s="54"/>
      <c r="H448" s="54"/>
      <c r="I448" s="54"/>
      <c r="J448" s="54"/>
      <c r="K448" s="10"/>
      <c r="L448" s="10"/>
      <c r="M448" s="10"/>
      <c r="N448" s="575" t="e">
        <f>(M448/H448)^(0.2)-1</f>
        <v>#DIV/0!</v>
      </c>
      <c r="O448" s="24" t="str">
        <f>B448</f>
        <v>10G PON</v>
      </c>
      <c r="P448" s="68">
        <f>FTTx!D37+FTTx!D38</f>
        <v>14.29</v>
      </c>
      <c r="Q448" s="68">
        <f>FTTx!E37+FTTx!E38</f>
        <v>108.51612975</v>
      </c>
      <c r="R448" s="68">
        <f>FTTx!F37+FTTx!F38</f>
        <v>106.2967096657575</v>
      </c>
      <c r="S448" s="68"/>
      <c r="T448" s="68"/>
      <c r="U448" s="68"/>
      <c r="V448" s="68"/>
      <c r="W448" s="68"/>
      <c r="X448" s="68"/>
      <c r="Y448" s="68"/>
      <c r="Z448" s="68"/>
      <c r="AA448" s="153" t="e">
        <f>(Z448/U448)^(1/5)-1</f>
        <v>#DIV/0!</v>
      </c>
      <c r="AC448" s="179"/>
      <c r="AD448" s="267"/>
    </row>
    <row r="449" spans="1:69">
      <c r="A449" s="55"/>
      <c r="B449" s="24" t="s">
        <v>313</v>
      </c>
      <c r="C449" s="54">
        <f>FTTx!D13+FTTx!D14</f>
        <v>0</v>
      </c>
      <c r="D449" s="54">
        <f>FTTx!E13+FTTx!E14</f>
        <v>0</v>
      </c>
      <c r="E449" s="54">
        <f>FTTx!F13+FTTx!F14</f>
        <v>0</v>
      </c>
      <c r="F449" s="54"/>
      <c r="G449" s="54"/>
      <c r="H449" s="54"/>
      <c r="I449" s="54"/>
      <c r="J449" s="54"/>
      <c r="K449" s="10"/>
      <c r="L449" s="10"/>
      <c r="M449" s="10"/>
      <c r="N449" s="575"/>
      <c r="O449" s="24" t="str">
        <f>B449</f>
        <v>NG PON2/Nx25G PON</v>
      </c>
      <c r="P449" s="68">
        <f>SUM(FTTx!D39:D40)</f>
        <v>0</v>
      </c>
      <c r="Q449" s="68">
        <f>SUM(FTTx!E39:E40)</f>
        <v>0</v>
      </c>
      <c r="R449" s="68">
        <f>SUM(FTTx!F39:F40)</f>
        <v>0</v>
      </c>
      <c r="S449" s="68"/>
      <c r="T449" s="68"/>
      <c r="U449" s="68"/>
      <c r="V449" s="68"/>
      <c r="W449" s="68"/>
      <c r="X449" s="68"/>
      <c r="Y449" s="68"/>
      <c r="Z449" s="68"/>
      <c r="AA449" s="153"/>
      <c r="AD449" s="267"/>
    </row>
    <row r="450" spans="1:69">
      <c r="A450" s="55"/>
      <c r="B450" s="182" t="s">
        <v>72</v>
      </c>
      <c r="C450" s="188">
        <f t="shared" ref="C450:E450" si="59">SUM(C445:C449)</f>
        <v>70132891.609235302</v>
      </c>
      <c r="D450" s="188">
        <f t="shared" si="59"/>
        <v>50127314.850361757</v>
      </c>
      <c r="E450" s="129">
        <f t="shared" si="59"/>
        <v>66114397.552560002</v>
      </c>
      <c r="F450" s="129"/>
      <c r="G450" s="129"/>
      <c r="H450" s="129"/>
      <c r="I450" s="129"/>
      <c r="J450" s="129"/>
      <c r="K450" s="129"/>
      <c r="L450" s="129"/>
      <c r="M450" s="129"/>
      <c r="N450" s="575" t="e">
        <f>(M450/H450)^(0.2)-1</f>
        <v>#DIV/0!</v>
      </c>
      <c r="O450" s="184" t="s">
        <v>72</v>
      </c>
      <c r="P450" s="125">
        <f t="shared" ref="P450:R450" si="60">SUM(P445:P449)</f>
        <v>778.72766782705617</v>
      </c>
      <c r="Q450" s="125">
        <f t="shared" si="60"/>
        <v>619.11111158007179</v>
      </c>
      <c r="R450" s="125">
        <f t="shared" si="60"/>
        <v>490.15587763558267</v>
      </c>
      <c r="S450" s="125"/>
      <c r="T450" s="125"/>
      <c r="U450" s="125"/>
      <c r="V450" s="125"/>
      <c r="W450" s="125"/>
      <c r="X450" s="125"/>
      <c r="Y450" s="125"/>
      <c r="Z450" s="125"/>
      <c r="AA450" s="154" t="e">
        <f>(Z450/U450)^(1/5)-1</f>
        <v>#DIV/0!</v>
      </c>
      <c r="AD450" s="267"/>
    </row>
    <row r="451" spans="1:69" ht="15.6">
      <c r="A451" s="55"/>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c r="AA451" s="86"/>
      <c r="AB451" s="151"/>
      <c r="AD451" s="267"/>
    </row>
    <row r="452" spans="1:69" s="41" customFormat="1" ht="17.399999999999999">
      <c r="A452" s="82" t="s">
        <v>303</v>
      </c>
      <c r="B452" s="77"/>
      <c r="C452" s="78"/>
      <c r="D452" s="78"/>
      <c r="E452" s="78"/>
      <c r="F452" s="78"/>
      <c r="G452" s="78"/>
      <c r="H452" s="78"/>
      <c r="I452" s="78"/>
      <c r="J452" s="87"/>
      <c r="K452" s="87"/>
      <c r="L452" s="87"/>
      <c r="M452" s="87"/>
      <c r="N452" s="87"/>
      <c r="O452" s="87"/>
      <c r="P452" s="85"/>
      <c r="Q452" s="85"/>
      <c r="R452" s="85"/>
      <c r="S452" s="85"/>
      <c r="T452" s="85"/>
      <c r="U452" s="85"/>
      <c r="V452" s="85"/>
      <c r="W452" s="85"/>
      <c r="X452" s="85"/>
      <c r="Y452" s="85"/>
      <c r="Z452" s="85"/>
      <c r="AB452" s="155"/>
      <c r="AD452" s="267"/>
      <c r="AE452" s="401"/>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c r="BB452" s="43"/>
      <c r="BC452" s="43"/>
      <c r="BD452" s="43"/>
      <c r="BE452" s="43"/>
      <c r="BF452" s="43"/>
      <c r="BG452" s="43"/>
      <c r="BH452" s="43"/>
      <c r="BI452" s="43"/>
      <c r="BJ452" s="43"/>
      <c r="BK452" s="43"/>
      <c r="BL452" s="43"/>
      <c r="BM452" s="43"/>
      <c r="BN452" s="43"/>
      <c r="BO452" s="43"/>
      <c r="BP452" s="43"/>
      <c r="BQ452" s="43"/>
    </row>
    <row r="453" spans="1:69" ht="15.6">
      <c r="A453" s="55"/>
      <c r="B453" s="92" t="s">
        <v>314</v>
      </c>
      <c r="C453" s="60"/>
      <c r="D453" s="60"/>
      <c r="E453" s="60"/>
      <c r="F453" s="60"/>
      <c r="G453" s="60"/>
      <c r="H453" s="60"/>
      <c r="I453" s="60"/>
      <c r="J453" s="49"/>
      <c r="K453" s="49"/>
      <c r="L453" s="49"/>
      <c r="M453" s="49"/>
      <c r="N453" s="49"/>
      <c r="O453" s="92" t="s">
        <v>213</v>
      </c>
      <c r="P453" s="17"/>
      <c r="Q453" s="17"/>
      <c r="R453" s="17"/>
      <c r="S453" s="17"/>
      <c r="T453" s="151"/>
      <c r="U453" s="151"/>
      <c r="V453" s="151"/>
      <c r="W453" s="151"/>
      <c r="X453" s="151"/>
      <c r="Y453" s="151"/>
      <c r="Z453" s="151"/>
      <c r="AB453" s="151"/>
      <c r="AD453" s="267"/>
    </row>
    <row r="454" spans="1:69">
      <c r="B454" s="30"/>
      <c r="C454" s="31"/>
      <c r="D454" s="31"/>
      <c r="E454" s="31"/>
      <c r="F454" s="31"/>
      <c r="G454" s="31"/>
      <c r="H454" s="31"/>
      <c r="I454" s="31"/>
      <c r="J454" s="32"/>
      <c r="K454" s="32"/>
      <c r="L454" s="32"/>
      <c r="M454" s="32"/>
      <c r="N454" s="32"/>
      <c r="O454" s="32"/>
      <c r="P454" s="17"/>
      <c r="Q454" s="17"/>
      <c r="R454" s="17"/>
      <c r="S454" s="17"/>
      <c r="T454" s="151"/>
      <c r="U454" s="151"/>
      <c r="V454" s="151"/>
      <c r="W454" s="151"/>
      <c r="X454" s="151"/>
      <c r="Y454" s="151"/>
      <c r="Z454" s="151"/>
      <c r="AB454" s="151"/>
      <c r="AD454" s="267"/>
    </row>
    <row r="455" spans="1:69">
      <c r="B455" s="30"/>
      <c r="C455" s="31"/>
      <c r="D455" s="31"/>
      <c r="E455" s="31"/>
      <c r="F455" s="31"/>
      <c r="G455" s="31"/>
      <c r="H455" s="31"/>
      <c r="I455" s="31"/>
      <c r="J455" s="32"/>
      <c r="K455" s="32"/>
      <c r="L455" s="32"/>
      <c r="M455" s="32"/>
      <c r="N455" s="32"/>
      <c r="O455" s="32"/>
      <c r="P455" s="17"/>
      <c r="Q455" s="17"/>
      <c r="R455" s="17"/>
      <c r="S455" s="17"/>
      <c r="T455" s="151"/>
      <c r="U455" s="151"/>
      <c r="V455" s="151"/>
      <c r="W455" s="151"/>
      <c r="X455" s="151"/>
      <c r="Y455" s="151"/>
      <c r="Z455" s="151"/>
      <c r="AB455" s="151"/>
      <c r="AD455" s="267"/>
    </row>
    <row r="456" spans="1:69">
      <c r="B456" s="30"/>
      <c r="C456" s="31"/>
      <c r="D456" s="31"/>
      <c r="E456" s="31"/>
      <c r="F456" s="31"/>
      <c r="G456" s="31"/>
      <c r="H456" s="31"/>
      <c r="I456" s="31"/>
      <c r="J456" s="32"/>
      <c r="K456" s="32"/>
      <c r="L456" s="32"/>
      <c r="M456" s="32"/>
      <c r="N456" s="32"/>
      <c r="O456" s="32"/>
      <c r="P456" s="17"/>
      <c r="Q456" s="17"/>
      <c r="R456" s="17"/>
      <c r="S456" s="17"/>
      <c r="T456" s="151"/>
      <c r="U456" s="151"/>
      <c r="V456" s="151"/>
      <c r="W456" s="151"/>
      <c r="X456" s="151"/>
      <c r="Y456" s="151"/>
      <c r="Z456" s="151"/>
      <c r="AB456" s="151"/>
      <c r="AD456" s="267"/>
    </row>
    <row r="457" spans="1:69">
      <c r="B457" s="30"/>
      <c r="C457" s="31"/>
      <c r="D457" s="31"/>
      <c r="E457" s="31"/>
      <c r="F457" s="31"/>
      <c r="G457" s="31"/>
      <c r="H457" s="31"/>
      <c r="I457" s="31"/>
      <c r="J457" s="32"/>
      <c r="K457" s="32"/>
      <c r="L457" s="32"/>
      <c r="M457" s="32"/>
      <c r="N457" s="32"/>
      <c r="O457" s="32"/>
      <c r="P457" s="17"/>
      <c r="Q457" s="17"/>
      <c r="R457" s="17"/>
      <c r="S457" s="17"/>
      <c r="T457" s="151"/>
      <c r="U457" s="151"/>
      <c r="V457" s="151"/>
      <c r="W457" s="151"/>
      <c r="X457" s="151"/>
      <c r="Y457" s="151"/>
      <c r="Z457" s="151"/>
      <c r="AB457" s="151"/>
      <c r="AD457" s="267"/>
    </row>
    <row r="458" spans="1:69">
      <c r="B458" s="30"/>
      <c r="C458" s="31"/>
      <c r="D458" s="31"/>
      <c r="E458" s="31"/>
      <c r="F458" s="31"/>
      <c r="G458" s="31"/>
      <c r="H458" s="31"/>
      <c r="I458" s="31"/>
      <c r="J458" s="32"/>
      <c r="K458" s="32"/>
      <c r="L458" s="32"/>
      <c r="M458" s="32"/>
      <c r="N458" s="32"/>
      <c r="O458" s="32"/>
      <c r="P458" s="17"/>
      <c r="Q458" s="17"/>
      <c r="R458" s="17"/>
      <c r="S458" s="17"/>
      <c r="T458" s="151"/>
      <c r="U458" s="151"/>
      <c r="V458" s="151"/>
      <c r="W458" s="151"/>
      <c r="X458" s="151"/>
      <c r="Y458" s="151"/>
      <c r="Z458" s="151"/>
      <c r="AB458" s="151"/>
      <c r="AD458" s="267"/>
    </row>
    <row r="459" spans="1:69">
      <c r="B459" s="30"/>
      <c r="C459" s="31"/>
      <c r="D459" s="31"/>
      <c r="E459" s="31"/>
      <c r="F459" s="31"/>
      <c r="G459" s="31"/>
      <c r="H459" s="31"/>
      <c r="I459" s="31"/>
      <c r="J459" s="32"/>
      <c r="K459" s="32"/>
      <c r="L459" s="32"/>
      <c r="M459" s="32"/>
      <c r="N459" s="32"/>
      <c r="O459" s="32"/>
      <c r="P459" s="17"/>
      <c r="Q459" s="17"/>
      <c r="R459" s="17"/>
      <c r="S459" s="17"/>
      <c r="T459" s="151"/>
      <c r="U459" s="151"/>
      <c r="V459" s="151"/>
      <c r="W459" s="151"/>
      <c r="X459" s="151"/>
      <c r="Y459" s="151"/>
      <c r="Z459" s="151"/>
      <c r="AB459" s="151"/>
      <c r="AD459" s="267"/>
    </row>
    <row r="460" spans="1:69">
      <c r="B460" s="30"/>
      <c r="C460" s="31"/>
      <c r="D460" s="31"/>
      <c r="E460" s="31"/>
      <c r="F460" s="31"/>
      <c r="G460" s="31"/>
      <c r="H460" s="31"/>
      <c r="I460" s="31"/>
      <c r="J460" s="32"/>
      <c r="K460" s="32"/>
      <c r="L460" s="32"/>
      <c r="M460" s="32"/>
      <c r="N460" s="32"/>
      <c r="O460" s="32"/>
      <c r="P460" s="17"/>
      <c r="Q460" s="17"/>
      <c r="R460" s="17"/>
      <c r="S460" s="17"/>
      <c r="T460" s="151"/>
      <c r="U460" s="151"/>
      <c r="V460" s="151"/>
      <c r="W460" s="151"/>
      <c r="X460" s="151"/>
      <c r="Y460" s="151"/>
      <c r="Z460" s="151"/>
      <c r="AB460" s="151"/>
      <c r="AD460" s="267"/>
    </row>
    <row r="461" spans="1:69">
      <c r="B461" s="30"/>
      <c r="C461" s="31"/>
      <c r="D461" s="31"/>
      <c r="E461" s="31"/>
      <c r="F461" s="31"/>
      <c r="G461" s="31"/>
      <c r="H461" s="31"/>
      <c r="I461" s="31"/>
      <c r="J461" s="32"/>
      <c r="K461" s="32"/>
      <c r="L461" s="32"/>
      <c r="M461" s="32"/>
      <c r="N461" s="32"/>
      <c r="O461" s="32"/>
      <c r="P461" s="17"/>
      <c r="Q461" s="17"/>
      <c r="R461" s="17"/>
      <c r="S461" s="17"/>
      <c r="T461" s="151"/>
      <c r="U461" s="151"/>
      <c r="V461" s="151"/>
      <c r="W461" s="151"/>
      <c r="X461" s="151"/>
      <c r="Y461" s="151"/>
      <c r="Z461" s="151"/>
      <c r="AB461" s="151"/>
      <c r="AD461" s="267"/>
    </row>
    <row r="462" spans="1:69">
      <c r="B462" s="30"/>
      <c r="C462" s="31"/>
      <c r="D462" s="31"/>
      <c r="E462" s="31"/>
      <c r="F462" s="31"/>
      <c r="G462" s="31"/>
      <c r="H462" s="31"/>
      <c r="I462" s="31"/>
      <c r="J462" s="32"/>
      <c r="K462" s="32"/>
      <c r="L462" s="32"/>
      <c r="M462" s="32"/>
      <c r="N462" s="32"/>
      <c r="O462" s="32"/>
      <c r="P462" s="17"/>
      <c r="Q462" s="17"/>
      <c r="R462" s="17"/>
      <c r="S462" s="17"/>
      <c r="T462" s="151"/>
      <c r="U462" s="151"/>
      <c r="V462" s="151"/>
      <c r="W462" s="151"/>
      <c r="X462" s="151"/>
      <c r="Y462" s="151"/>
      <c r="Z462" s="151"/>
      <c r="AB462" s="151"/>
      <c r="AD462" s="267"/>
    </row>
    <row r="463" spans="1:69">
      <c r="B463" s="30"/>
      <c r="C463" s="31"/>
      <c r="D463" s="31"/>
      <c r="E463" s="31"/>
      <c r="F463" s="31"/>
      <c r="G463" s="31"/>
      <c r="H463" s="31"/>
      <c r="I463" s="31"/>
      <c r="J463" s="32"/>
      <c r="K463" s="32"/>
      <c r="L463" s="32"/>
      <c r="M463" s="32"/>
      <c r="N463" s="32"/>
      <c r="O463" s="32"/>
      <c r="P463" s="17"/>
      <c r="Q463" s="17"/>
      <c r="R463" s="17"/>
      <c r="S463" s="17"/>
      <c r="T463" s="151"/>
      <c r="U463" s="151"/>
      <c r="V463" s="151"/>
      <c r="W463" s="151"/>
      <c r="X463" s="151"/>
      <c r="Y463" s="151"/>
      <c r="Z463" s="151"/>
      <c r="AB463" s="151"/>
      <c r="AD463" s="267"/>
    </row>
    <row r="464" spans="1:69">
      <c r="B464" s="30"/>
      <c r="C464" s="31"/>
      <c r="D464" s="31"/>
      <c r="E464" s="31"/>
      <c r="F464" s="31"/>
      <c r="G464" s="31"/>
      <c r="H464" s="31"/>
      <c r="I464" s="31"/>
      <c r="J464" s="32"/>
      <c r="K464" s="32"/>
      <c r="L464" s="32"/>
      <c r="M464" s="32"/>
      <c r="N464" s="32"/>
      <c r="O464" s="32"/>
      <c r="P464" s="17"/>
      <c r="Q464" s="17"/>
      <c r="R464" s="17"/>
      <c r="S464" s="17"/>
      <c r="T464" s="151"/>
      <c r="U464" s="151"/>
      <c r="V464" s="151"/>
      <c r="W464" s="151"/>
      <c r="X464" s="151"/>
      <c r="Y464" s="151"/>
      <c r="Z464" s="151"/>
      <c r="AB464" s="151"/>
      <c r="AD464" s="267"/>
    </row>
    <row r="465" spans="2:30">
      <c r="B465" s="30"/>
      <c r="C465" s="31"/>
      <c r="D465" s="31"/>
      <c r="E465" s="31"/>
      <c r="F465" s="31"/>
      <c r="G465" s="31"/>
      <c r="H465" s="31"/>
      <c r="I465" s="31"/>
      <c r="J465" s="32"/>
      <c r="K465" s="32"/>
      <c r="L465" s="32"/>
      <c r="M465" s="32"/>
      <c r="N465" s="32"/>
      <c r="O465" s="32"/>
      <c r="P465" s="17"/>
      <c r="Q465" s="17"/>
      <c r="R465" s="17"/>
      <c r="S465" s="17"/>
      <c r="T465" s="151"/>
      <c r="U465" s="151"/>
      <c r="V465" s="151"/>
      <c r="W465" s="151"/>
      <c r="X465" s="151"/>
      <c r="Y465" s="151"/>
      <c r="Z465" s="151"/>
      <c r="AB465" s="151"/>
      <c r="AD465" s="267"/>
    </row>
    <row r="466" spans="2:30">
      <c r="B466" s="30"/>
      <c r="C466" s="31"/>
      <c r="D466" s="31"/>
      <c r="E466" s="31"/>
      <c r="F466" s="31"/>
      <c r="G466" s="31"/>
      <c r="H466" s="31"/>
      <c r="I466" s="31"/>
      <c r="J466" s="32"/>
      <c r="K466" s="32"/>
      <c r="L466" s="32"/>
      <c r="M466" s="32"/>
      <c r="N466" s="32"/>
      <c r="O466" s="32"/>
      <c r="P466" s="17"/>
      <c r="Q466" s="17"/>
      <c r="R466" s="17"/>
      <c r="S466" s="17"/>
      <c r="T466" s="151"/>
      <c r="U466" s="151"/>
      <c r="V466" s="151"/>
      <c r="W466" s="151"/>
      <c r="X466" s="151"/>
      <c r="Y466" s="151"/>
      <c r="Z466" s="151"/>
      <c r="AB466" s="151"/>
      <c r="AD466" s="267"/>
    </row>
    <row r="467" spans="2:30">
      <c r="B467" s="30"/>
      <c r="C467" s="31"/>
      <c r="D467" s="31"/>
      <c r="E467" s="31"/>
      <c r="F467" s="31"/>
      <c r="G467" s="31"/>
      <c r="H467" s="31"/>
      <c r="I467" s="31"/>
      <c r="J467" s="32"/>
      <c r="K467" s="32"/>
      <c r="L467" s="32"/>
      <c r="M467" s="32"/>
      <c r="N467" s="32"/>
      <c r="O467" s="32"/>
      <c r="P467" s="17"/>
      <c r="Q467" s="17"/>
      <c r="R467" s="17"/>
      <c r="S467" s="17"/>
      <c r="T467" s="151"/>
      <c r="U467" s="151"/>
      <c r="V467" s="151"/>
      <c r="W467" s="151"/>
      <c r="X467" s="151"/>
      <c r="Y467" s="151"/>
      <c r="Z467" s="151"/>
      <c r="AB467" s="151"/>
      <c r="AD467" s="267"/>
    </row>
    <row r="468" spans="2:30">
      <c r="B468" s="30"/>
      <c r="C468" s="31"/>
      <c r="D468" s="31"/>
      <c r="E468" s="31"/>
      <c r="F468" s="31"/>
      <c r="G468" s="31"/>
      <c r="H468" s="31"/>
      <c r="I468" s="31"/>
      <c r="J468" s="32"/>
      <c r="K468" s="32"/>
      <c r="L468" s="32"/>
      <c r="M468" s="32"/>
      <c r="N468" s="32"/>
      <c r="O468" s="32"/>
      <c r="P468" s="17"/>
      <c r="Q468" s="17"/>
      <c r="R468" s="17"/>
      <c r="S468" s="17"/>
      <c r="T468" s="151"/>
      <c r="U468" s="151"/>
      <c r="V468" s="151"/>
      <c r="W468" s="151"/>
      <c r="X468" s="151"/>
      <c r="Y468" s="151"/>
      <c r="Z468" s="151"/>
      <c r="AB468" s="151"/>
      <c r="AD468" s="267"/>
    </row>
    <row r="469" spans="2:30">
      <c r="B469" s="30"/>
      <c r="C469" s="31"/>
      <c r="D469" s="31"/>
      <c r="E469" s="31"/>
      <c r="F469" s="31"/>
      <c r="G469" s="31"/>
      <c r="H469" s="31"/>
      <c r="I469" s="31"/>
      <c r="J469" s="32"/>
      <c r="K469" s="32"/>
      <c r="L469" s="32"/>
      <c r="M469" s="32"/>
      <c r="N469" s="32"/>
      <c r="O469" s="32"/>
      <c r="P469" s="17"/>
      <c r="Q469" s="17"/>
      <c r="R469" s="17"/>
      <c r="S469" s="17"/>
      <c r="T469" s="151"/>
      <c r="U469" s="151"/>
      <c r="V469" s="151"/>
      <c r="W469" s="151"/>
      <c r="X469" s="151"/>
      <c r="Y469" s="151"/>
      <c r="Z469" s="151"/>
      <c r="AB469" s="151"/>
      <c r="AD469" s="267"/>
    </row>
    <row r="470" spans="2:30">
      <c r="B470" s="30"/>
      <c r="C470" s="31"/>
      <c r="D470" s="31"/>
      <c r="E470" s="31"/>
      <c r="F470" s="31"/>
      <c r="G470" s="31"/>
      <c r="H470" s="31"/>
      <c r="I470" s="31"/>
      <c r="J470" s="32"/>
      <c r="K470" s="32"/>
      <c r="L470" s="32"/>
      <c r="M470" s="32"/>
      <c r="N470" s="32"/>
      <c r="O470" s="32"/>
      <c r="P470" s="17"/>
      <c r="Q470" s="17"/>
      <c r="R470" s="17"/>
      <c r="S470" s="17"/>
      <c r="T470" s="151"/>
      <c r="U470" s="151"/>
      <c r="V470" s="151"/>
      <c r="W470" s="151"/>
      <c r="X470" s="151"/>
      <c r="Y470" s="151"/>
      <c r="Z470" s="151"/>
      <c r="AB470" s="151"/>
      <c r="AD470" s="267"/>
    </row>
    <row r="471" spans="2:30">
      <c r="B471" s="30"/>
      <c r="C471" s="31"/>
      <c r="D471" s="31"/>
      <c r="E471" s="31"/>
      <c r="F471" s="31"/>
      <c r="G471" s="31"/>
      <c r="H471" s="31"/>
      <c r="I471" s="31"/>
      <c r="J471" s="32"/>
      <c r="K471" s="32"/>
      <c r="L471" s="32"/>
      <c r="M471" s="32"/>
      <c r="N471" s="32"/>
      <c r="O471" s="32"/>
      <c r="P471" s="17"/>
      <c r="Q471" s="17"/>
      <c r="R471" s="17"/>
      <c r="S471" s="17"/>
      <c r="T471" s="151"/>
      <c r="U471" s="151"/>
      <c r="V471" s="151"/>
      <c r="W471" s="151"/>
      <c r="X471" s="151"/>
      <c r="Y471" s="151"/>
      <c r="Z471" s="151"/>
      <c r="AB471" s="151"/>
      <c r="AD471" s="267"/>
    </row>
    <row r="472" spans="2:30">
      <c r="B472" s="30"/>
      <c r="C472" s="31"/>
      <c r="D472" s="31"/>
      <c r="E472" s="31"/>
      <c r="F472" s="31"/>
      <c r="G472" s="31"/>
      <c r="H472" s="31"/>
      <c r="I472" s="31"/>
      <c r="J472" s="32"/>
      <c r="K472" s="32"/>
      <c r="L472" s="32"/>
      <c r="M472" s="32"/>
      <c r="N472" s="32"/>
      <c r="O472" s="32"/>
      <c r="P472" s="17"/>
      <c r="Q472" s="17"/>
      <c r="R472" s="17"/>
      <c r="S472" s="17"/>
      <c r="T472" s="151"/>
      <c r="U472" s="151"/>
      <c r="V472" s="151"/>
      <c r="W472" s="151"/>
      <c r="X472" s="151"/>
      <c r="Y472" s="151"/>
      <c r="Z472" s="151"/>
      <c r="AB472" s="151"/>
      <c r="AD472" s="267"/>
    </row>
    <row r="473" spans="2:30">
      <c r="B473" s="30"/>
      <c r="C473" s="31"/>
      <c r="D473" s="31"/>
      <c r="E473" s="31"/>
      <c r="F473" s="31"/>
      <c r="G473" s="31"/>
      <c r="H473" s="31"/>
      <c r="I473" s="31"/>
      <c r="J473" s="32"/>
      <c r="K473" s="32"/>
      <c r="L473" s="32"/>
      <c r="M473" s="32"/>
      <c r="N473" s="32"/>
      <c r="O473" s="32"/>
      <c r="P473" s="17"/>
      <c r="Q473" s="17"/>
      <c r="R473" s="17"/>
      <c r="S473" s="17"/>
      <c r="T473" s="151"/>
      <c r="U473" s="151"/>
      <c r="V473" s="151"/>
      <c r="W473" s="151"/>
      <c r="X473" s="151"/>
      <c r="Y473" s="151"/>
      <c r="Z473" s="151"/>
      <c r="AB473" s="151"/>
      <c r="AD473" s="267"/>
    </row>
    <row r="474" spans="2:30">
      <c r="B474" s="30"/>
      <c r="C474" s="31"/>
      <c r="D474" s="31"/>
      <c r="E474" s="31"/>
      <c r="F474" s="31"/>
      <c r="G474" s="31"/>
      <c r="H474" s="31"/>
      <c r="I474" s="31"/>
      <c r="J474" s="32"/>
      <c r="K474" s="32"/>
      <c r="L474" s="32"/>
      <c r="M474" s="32"/>
      <c r="N474" s="32"/>
      <c r="O474" s="32"/>
      <c r="P474" s="17"/>
      <c r="Q474" s="17"/>
      <c r="R474" s="17"/>
      <c r="S474" s="17"/>
      <c r="T474" s="151"/>
      <c r="U474" s="151"/>
      <c r="V474" s="151"/>
      <c r="W474" s="151"/>
      <c r="X474" s="151"/>
      <c r="Y474" s="151"/>
      <c r="Z474" s="151"/>
      <c r="AB474" s="151"/>
      <c r="AD474" s="267"/>
    </row>
    <row r="475" spans="2:30">
      <c r="B475" s="30"/>
      <c r="C475" s="31"/>
      <c r="D475" s="31"/>
      <c r="E475" s="31"/>
      <c r="F475" s="31"/>
      <c r="G475" s="31"/>
      <c r="H475" s="31"/>
      <c r="I475" s="31"/>
      <c r="J475" s="32"/>
      <c r="K475" s="32"/>
      <c r="L475" s="32"/>
      <c r="M475" s="32"/>
      <c r="N475" s="32"/>
      <c r="O475" s="32"/>
      <c r="P475" s="17"/>
      <c r="Q475" s="17"/>
      <c r="R475" s="17"/>
      <c r="S475" s="17"/>
      <c r="T475" s="151"/>
      <c r="U475" s="151"/>
      <c r="V475" s="151"/>
      <c r="W475" s="151"/>
      <c r="X475" s="151"/>
      <c r="Y475" s="151"/>
      <c r="Z475" s="151"/>
      <c r="AB475" s="151"/>
      <c r="AD475" s="267"/>
    </row>
    <row r="476" spans="2:30">
      <c r="B476" s="30"/>
      <c r="C476" s="31"/>
      <c r="D476" s="31"/>
      <c r="E476" s="31"/>
      <c r="F476" s="31"/>
      <c r="G476" s="31"/>
      <c r="H476" s="31"/>
      <c r="I476" s="31"/>
      <c r="J476" s="32"/>
      <c r="K476" s="32"/>
      <c r="L476" s="32"/>
      <c r="M476" s="32"/>
      <c r="N476" s="32"/>
      <c r="O476" s="32"/>
      <c r="P476" s="17"/>
      <c r="Q476" s="17"/>
      <c r="R476" s="17"/>
      <c r="S476" s="17"/>
      <c r="T476" s="151"/>
      <c r="U476" s="151"/>
      <c r="V476" s="151"/>
      <c r="W476" s="151"/>
      <c r="X476" s="151"/>
      <c r="Y476" s="151"/>
      <c r="Z476" s="151"/>
      <c r="AB476" s="151"/>
      <c r="AD476" s="267"/>
    </row>
    <row r="477" spans="2:30" ht="15.6">
      <c r="B477" s="83"/>
      <c r="C477" s="60"/>
      <c r="D477" s="60"/>
      <c r="E477" s="60"/>
      <c r="F477" s="60"/>
      <c r="G477" s="60"/>
      <c r="H477" s="60"/>
      <c r="I477" s="60"/>
      <c r="J477" s="64"/>
      <c r="K477" s="64"/>
      <c r="L477" s="64"/>
      <c r="M477" s="64"/>
      <c r="N477" s="32"/>
      <c r="P477" s="17"/>
      <c r="Q477" s="17"/>
      <c r="R477" s="17"/>
      <c r="S477" s="17"/>
      <c r="T477" s="151"/>
      <c r="U477" s="151"/>
      <c r="V477" s="151"/>
      <c r="W477" s="151"/>
      <c r="X477" s="151"/>
      <c r="Y477" s="151"/>
      <c r="Z477" s="151"/>
      <c r="AB477" s="151"/>
      <c r="AD477" s="267"/>
    </row>
    <row r="478" spans="2:30" ht="15.6">
      <c r="B478" s="83" t="s">
        <v>316</v>
      </c>
      <c r="C478" s="60"/>
      <c r="D478" s="60"/>
      <c r="E478" s="60"/>
      <c r="F478" s="60"/>
      <c r="G478" s="60"/>
      <c r="H478" s="60"/>
      <c r="I478" s="60"/>
      <c r="J478" s="346"/>
      <c r="K478" s="445"/>
      <c r="L478" s="518"/>
      <c r="M478" s="577"/>
      <c r="N478" s="32"/>
      <c r="O478" s="84" t="s">
        <v>317</v>
      </c>
      <c r="P478" s="346"/>
      <c r="Q478" s="346"/>
      <c r="R478" s="346"/>
      <c r="S478" s="346"/>
      <c r="T478" s="346"/>
      <c r="U478" s="346"/>
      <c r="V478" s="346"/>
      <c r="W478" s="346"/>
      <c r="X478" s="445"/>
      <c r="Y478" s="518"/>
      <c r="Z478" s="577"/>
      <c r="AA478" s="140" t="s">
        <v>2</v>
      </c>
      <c r="AD478" s="267"/>
    </row>
    <row r="479" spans="2:30">
      <c r="B479" s="180" t="s">
        <v>63</v>
      </c>
      <c r="C479" s="122">
        <v>2016</v>
      </c>
      <c r="D479" s="139">
        <v>2017</v>
      </c>
      <c r="E479" s="139">
        <v>2018</v>
      </c>
      <c r="F479" s="122">
        <v>2019</v>
      </c>
      <c r="G479" s="122">
        <v>2020</v>
      </c>
      <c r="H479" s="122">
        <v>2021</v>
      </c>
      <c r="I479" s="122">
        <v>2022</v>
      </c>
      <c r="J479" s="122">
        <v>2023</v>
      </c>
      <c r="K479" s="122">
        <v>2024</v>
      </c>
      <c r="L479" s="122">
        <v>2025</v>
      </c>
      <c r="M479" s="122">
        <v>2026</v>
      </c>
      <c r="N479" s="32"/>
      <c r="O479" s="180" t="s">
        <v>63</v>
      </c>
      <c r="P479" s="123">
        <v>2016</v>
      </c>
      <c r="Q479" s="122">
        <v>2017</v>
      </c>
      <c r="R479" s="139">
        <v>2018</v>
      </c>
      <c r="S479" s="139">
        <v>2019</v>
      </c>
      <c r="T479" s="139">
        <v>2020</v>
      </c>
      <c r="U479" s="139">
        <v>2021</v>
      </c>
      <c r="V479" s="139">
        <v>2022</v>
      </c>
      <c r="W479" s="139">
        <v>2023</v>
      </c>
      <c r="X479" s="139">
        <v>2024</v>
      </c>
      <c r="Y479" s="139">
        <v>2025</v>
      </c>
      <c r="Z479" s="139">
        <v>2026</v>
      </c>
      <c r="AA479" s="122" t="str">
        <f>$AA$98</f>
        <v>2021-2026</v>
      </c>
      <c r="AD479" s="267"/>
    </row>
    <row r="480" spans="2:30">
      <c r="B480" s="24" t="s">
        <v>172</v>
      </c>
      <c r="C480" s="54">
        <f>Wireless!E20</f>
        <v>11390120.661512379</v>
      </c>
      <c r="D480" s="54">
        <f>Wireless!F20</f>
        <v>7193790.5449723806</v>
      </c>
      <c r="E480" s="54">
        <f>Wireless!G20</f>
        <v>10108293.015557047</v>
      </c>
      <c r="F480" s="54"/>
      <c r="G480" s="54"/>
      <c r="H480" s="54"/>
      <c r="I480" s="54"/>
      <c r="J480" s="54"/>
      <c r="K480" s="10"/>
      <c r="L480" s="10"/>
      <c r="M480" s="10"/>
      <c r="N480" s="575" t="e">
        <f>(M480/H480)^(0.2)-1</f>
        <v>#DIV/0!</v>
      </c>
      <c r="O480" s="24" t="str">
        <f>B480</f>
        <v>China</v>
      </c>
      <c r="P480" s="124">
        <f>Wireless!E64</f>
        <v>218.74931045678585</v>
      </c>
      <c r="Q480" s="124">
        <f>Wireless!F64</f>
        <v>118.15802502183853</v>
      </c>
      <c r="R480" s="124">
        <f>Wireless!G64</f>
        <v>183.24297093819771</v>
      </c>
      <c r="S480" s="124"/>
      <c r="T480" s="124"/>
      <c r="U480" s="124"/>
      <c r="V480" s="124"/>
      <c r="W480" s="124"/>
      <c r="X480" s="124"/>
      <c r="Y480" s="124"/>
      <c r="Z480" s="124"/>
      <c r="AA480" s="152" t="e">
        <f>(Z480/U480)^(1/5)-1</f>
        <v>#DIV/0!</v>
      </c>
      <c r="AD480" s="267"/>
    </row>
    <row r="481" spans="1:30">
      <c r="B481" s="24" t="s">
        <v>195</v>
      </c>
      <c r="C481" s="54">
        <f>Wireless!E89</f>
        <v>7633999.1108612223</v>
      </c>
      <c r="D481" s="54">
        <f>Wireless!F89</f>
        <v>5805763.9996211585</v>
      </c>
      <c r="E481" s="54">
        <f>Wireless!G89</f>
        <v>6356376.0461051837</v>
      </c>
      <c r="F481" s="54"/>
      <c r="G481" s="54"/>
      <c r="H481" s="54"/>
      <c r="I481" s="54"/>
      <c r="J481" s="54"/>
      <c r="K481" s="10"/>
      <c r="L481" s="10"/>
      <c r="M481" s="10"/>
      <c r="N481" s="575" t="e">
        <f>(M481/H481)^(0.2)-1</f>
        <v>#DIV/0!</v>
      </c>
      <c r="O481" s="24" t="str">
        <f>B481</f>
        <v>Rest of World</v>
      </c>
      <c r="P481" s="68">
        <f>Wireless!E133</f>
        <v>163.50751053190257</v>
      </c>
      <c r="Q481" s="68">
        <f>Wireless!F133</f>
        <v>129.19089863121624</v>
      </c>
      <c r="R481" s="68">
        <f>Wireless!G133</f>
        <v>182.54773865882396</v>
      </c>
      <c r="S481" s="68"/>
      <c r="T481" s="68"/>
      <c r="U481" s="68"/>
      <c r="V481" s="68"/>
      <c r="W481" s="68"/>
      <c r="X481" s="68"/>
      <c r="Y481" s="68"/>
      <c r="Z481" s="68"/>
      <c r="AA481" s="153" t="e">
        <f>(Z481/U481)^(1/5)-1</f>
        <v>#DIV/0!</v>
      </c>
      <c r="AD481" s="267"/>
    </row>
    <row r="482" spans="1:30">
      <c r="B482" s="182" t="s">
        <v>211</v>
      </c>
      <c r="C482" s="188">
        <f t="shared" ref="C482:E482" si="61">C481+C480</f>
        <v>19024119.772373602</v>
      </c>
      <c r="D482" s="188">
        <f t="shared" si="61"/>
        <v>12999554.544593539</v>
      </c>
      <c r="E482" s="188">
        <f t="shared" si="61"/>
        <v>16464669.061662231</v>
      </c>
      <c r="F482" s="188"/>
      <c r="G482" s="188"/>
      <c r="H482" s="188"/>
      <c r="I482" s="188"/>
      <c r="J482" s="188"/>
      <c r="K482" s="129"/>
      <c r="L482" s="129"/>
      <c r="M482" s="129"/>
      <c r="N482" s="575" t="e">
        <f>(M482/H482)^(0.2)-1</f>
        <v>#DIV/0!</v>
      </c>
      <c r="O482" s="182" t="str">
        <f>B482</f>
        <v>Global</v>
      </c>
      <c r="P482" s="286">
        <f>P481+P480</f>
        <v>382.25682098868845</v>
      </c>
      <c r="Q482" s="286">
        <f>Q481+Q480</f>
        <v>247.34892365305478</v>
      </c>
      <c r="R482" s="286">
        <f t="shared" ref="R482" si="62">R481+R480</f>
        <v>365.79070959702165</v>
      </c>
      <c r="S482" s="286"/>
      <c r="T482" s="286"/>
      <c r="U482" s="286"/>
      <c r="V482" s="286"/>
      <c r="W482" s="286"/>
      <c r="X482" s="286"/>
      <c r="Y482" s="286"/>
      <c r="Z482" s="286"/>
      <c r="AA482" s="158" t="e">
        <f>(Z482/U482)^(1/5)-1</f>
        <v>#DIV/0!</v>
      </c>
      <c r="AD482" s="267"/>
    </row>
    <row r="483" spans="1:30">
      <c r="B483" s="369" t="s">
        <v>231</v>
      </c>
      <c r="C483" s="370">
        <f t="shared" ref="C483:E483" si="63">IF(C480=0,"",C480/C482)</f>
        <v>0.59871998272702509</v>
      </c>
      <c r="D483" s="370">
        <f t="shared" si="63"/>
        <v>0.55338746572391195</v>
      </c>
      <c r="E483" s="370">
        <f t="shared" si="63"/>
        <v>0.61393842643907592</v>
      </c>
      <c r="F483" s="370"/>
      <c r="G483" s="370"/>
      <c r="H483" s="370"/>
      <c r="I483" s="370"/>
      <c r="J483" s="370"/>
      <c r="K483" s="370"/>
      <c r="L483" s="370"/>
      <c r="M483" s="370"/>
      <c r="N483" s="32"/>
      <c r="O483" s="369" t="s">
        <v>231</v>
      </c>
      <c r="P483" s="370">
        <f t="shared" ref="P483:R483" si="64">IF(P480=0,"",P480/P482)</f>
        <v>0.5722574417141898</v>
      </c>
      <c r="Q483" s="370">
        <f t="shared" si="64"/>
        <v>0.4776977529426143</v>
      </c>
      <c r="R483" s="370">
        <f t="shared" si="64"/>
        <v>0.50095031429330139</v>
      </c>
      <c r="S483" s="370"/>
      <c r="T483" s="370"/>
      <c r="U483" s="370"/>
      <c r="V483" s="370"/>
      <c r="W483" s="370"/>
      <c r="X483" s="370"/>
      <c r="Y483" s="370"/>
      <c r="Z483" s="370"/>
      <c r="AB483" s="156"/>
      <c r="AD483" s="267"/>
    </row>
    <row r="484" spans="1:30">
      <c r="B484" s="30"/>
      <c r="C484" s="31"/>
      <c r="D484" s="31"/>
      <c r="E484" s="31"/>
      <c r="F484" s="31"/>
      <c r="G484" s="31"/>
      <c r="H484" s="31"/>
      <c r="I484" s="31"/>
      <c r="J484" s="32"/>
      <c r="K484" s="32"/>
      <c r="L484" s="32"/>
      <c r="M484" s="32"/>
      <c r="N484" s="32"/>
      <c r="O484" s="32" t="s">
        <v>54</v>
      </c>
      <c r="P484" s="66"/>
      <c r="Q484" s="66"/>
      <c r="R484" s="66"/>
      <c r="S484" s="66"/>
      <c r="T484" s="151"/>
      <c r="U484" s="151"/>
      <c r="V484" s="151"/>
      <c r="W484" s="151"/>
      <c r="X484" s="151"/>
      <c r="Y484" s="151"/>
      <c r="Z484" s="151"/>
      <c r="AB484" s="157"/>
      <c r="AD484" s="267"/>
    </row>
    <row r="485" spans="1:30" ht="15.6">
      <c r="A485" s="55"/>
      <c r="B485" s="92" t="s">
        <v>318</v>
      </c>
      <c r="C485" s="60"/>
      <c r="D485" s="60"/>
      <c r="E485" s="60"/>
      <c r="F485" s="60"/>
      <c r="G485" s="60"/>
      <c r="H485" s="60"/>
      <c r="I485" s="60"/>
      <c r="J485" s="49"/>
      <c r="K485" s="49"/>
      <c r="L485" s="49"/>
      <c r="M485" s="49"/>
      <c r="N485" s="32"/>
      <c r="O485" s="92" t="s">
        <v>319</v>
      </c>
      <c r="P485" s="17"/>
      <c r="Q485" s="17"/>
      <c r="R485" s="17"/>
      <c r="S485" s="17"/>
      <c r="T485" s="151"/>
      <c r="U485" s="151"/>
      <c r="V485" s="151"/>
      <c r="W485" s="151"/>
      <c r="X485" s="151"/>
      <c r="Y485" s="151"/>
      <c r="Z485" s="151"/>
      <c r="AB485" s="151"/>
      <c r="AD485" s="267"/>
    </row>
    <row r="486" spans="1:30">
      <c r="B486" s="30"/>
      <c r="C486" s="31"/>
      <c r="D486" s="31"/>
      <c r="E486" s="31"/>
      <c r="F486" s="31"/>
      <c r="G486" s="31"/>
      <c r="H486" s="31"/>
      <c r="I486" s="31"/>
      <c r="J486" s="32"/>
      <c r="K486" s="32"/>
      <c r="L486" s="32"/>
      <c r="M486" s="32"/>
      <c r="N486" s="32"/>
      <c r="O486" s="32"/>
      <c r="P486" s="17"/>
      <c r="Q486" s="17"/>
      <c r="R486" s="17"/>
      <c r="S486" s="17"/>
      <c r="T486" s="151"/>
      <c r="U486" s="151"/>
      <c r="V486" s="151"/>
      <c r="W486" s="151"/>
      <c r="X486" s="151"/>
      <c r="Y486" s="151"/>
      <c r="Z486" s="151"/>
      <c r="AB486" s="151"/>
      <c r="AD486" s="267"/>
    </row>
    <row r="487" spans="1:30">
      <c r="B487" s="30"/>
      <c r="C487" s="31"/>
      <c r="D487" s="31"/>
      <c r="E487" s="31"/>
      <c r="F487" s="31"/>
      <c r="G487" s="31"/>
      <c r="H487" s="31"/>
      <c r="I487" s="31"/>
      <c r="J487" s="32"/>
      <c r="K487" s="32"/>
      <c r="L487" s="32"/>
      <c r="M487" s="32"/>
      <c r="N487" s="32"/>
      <c r="O487" s="32"/>
      <c r="P487" s="17"/>
      <c r="Q487" s="17"/>
      <c r="R487" s="17"/>
      <c r="S487" s="17"/>
      <c r="T487" s="151"/>
      <c r="U487" s="151"/>
      <c r="V487" s="151"/>
      <c r="W487" s="151"/>
      <c r="X487" s="151"/>
      <c r="Y487" s="151"/>
      <c r="Z487" s="151"/>
      <c r="AB487" s="151"/>
      <c r="AD487" s="267"/>
    </row>
    <row r="488" spans="1:30">
      <c r="B488" s="30"/>
      <c r="C488" s="31"/>
      <c r="D488" s="31"/>
      <c r="E488" s="31"/>
      <c r="F488" s="31"/>
      <c r="G488" s="31"/>
      <c r="H488" s="31"/>
      <c r="I488" s="31"/>
      <c r="J488" s="32"/>
      <c r="K488" s="32"/>
      <c r="L488" s="32"/>
      <c r="M488" s="32"/>
      <c r="N488" s="32"/>
      <c r="O488" s="32"/>
      <c r="P488" s="17"/>
      <c r="Q488" s="17"/>
      <c r="R488" s="17"/>
      <c r="S488" s="17"/>
      <c r="T488" s="151"/>
      <c r="U488" s="151"/>
      <c r="V488" s="151"/>
      <c r="W488" s="151"/>
      <c r="X488" s="151"/>
      <c r="Y488" s="151"/>
      <c r="Z488" s="151"/>
      <c r="AB488" s="151"/>
      <c r="AD488" s="267"/>
    </row>
    <row r="489" spans="1:30">
      <c r="B489" s="30"/>
      <c r="C489" s="31"/>
      <c r="D489" s="31"/>
      <c r="E489" s="31"/>
      <c r="F489" s="31"/>
      <c r="G489" s="31"/>
      <c r="H489" s="31"/>
      <c r="I489" s="31"/>
      <c r="J489" s="32"/>
      <c r="K489" s="32"/>
      <c r="L489" s="32"/>
      <c r="M489" s="32"/>
      <c r="N489" s="32"/>
      <c r="O489" s="32"/>
      <c r="P489" s="17"/>
      <c r="Q489" s="17"/>
      <c r="R489" s="17"/>
      <c r="S489" s="17"/>
      <c r="T489" s="151"/>
      <c r="U489" s="151"/>
      <c r="V489" s="151"/>
      <c r="W489" s="151"/>
      <c r="X489" s="151"/>
      <c r="Y489" s="151"/>
      <c r="Z489" s="151"/>
      <c r="AB489" s="151"/>
      <c r="AD489" s="267"/>
    </row>
    <row r="490" spans="1:30">
      <c r="B490" s="30"/>
      <c r="C490" s="31"/>
      <c r="D490" s="31"/>
      <c r="E490" s="31"/>
      <c r="F490" s="31"/>
      <c r="G490" s="31"/>
      <c r="H490" s="31"/>
      <c r="I490" s="31"/>
      <c r="J490" s="32"/>
      <c r="K490" s="32"/>
      <c r="L490" s="32"/>
      <c r="M490" s="32"/>
      <c r="N490" s="32"/>
      <c r="O490" s="32"/>
      <c r="P490" s="17"/>
      <c r="Q490" s="17"/>
      <c r="R490" s="17"/>
      <c r="S490" s="17"/>
      <c r="T490" s="151"/>
      <c r="U490" s="151"/>
      <c r="V490" s="151"/>
      <c r="W490" s="151"/>
      <c r="X490" s="151"/>
      <c r="Y490" s="151"/>
      <c r="Z490" s="151"/>
      <c r="AB490" s="151"/>
      <c r="AD490" s="267"/>
    </row>
    <row r="491" spans="1:30">
      <c r="B491" s="30"/>
      <c r="C491" s="31"/>
      <c r="D491" s="31"/>
      <c r="E491" s="31"/>
      <c r="F491" s="31"/>
      <c r="G491" s="31"/>
      <c r="H491" s="31"/>
      <c r="I491" s="31"/>
      <c r="J491" s="32"/>
      <c r="K491" s="32"/>
      <c r="L491" s="32"/>
      <c r="M491" s="32"/>
      <c r="N491" s="32"/>
      <c r="O491" s="32"/>
      <c r="P491" s="17"/>
      <c r="Q491" s="17"/>
      <c r="R491" s="17"/>
      <c r="S491" s="17"/>
      <c r="T491" s="151"/>
      <c r="U491" s="151"/>
      <c r="V491" s="151"/>
      <c r="W491" s="151"/>
      <c r="X491" s="151"/>
      <c r="Y491" s="151"/>
      <c r="Z491" s="151"/>
      <c r="AB491" s="151"/>
      <c r="AD491" s="267"/>
    </row>
    <row r="492" spans="1:30">
      <c r="B492" s="30"/>
      <c r="C492" s="31"/>
      <c r="D492" s="31"/>
      <c r="E492" s="31"/>
      <c r="F492" s="31"/>
      <c r="G492" s="31"/>
      <c r="H492" s="31"/>
      <c r="I492" s="31"/>
      <c r="J492" s="32"/>
      <c r="K492" s="32"/>
      <c r="L492" s="32"/>
      <c r="M492" s="32"/>
      <c r="N492" s="32"/>
      <c r="O492" s="32"/>
      <c r="P492" s="17"/>
      <c r="Q492" s="17"/>
      <c r="R492" s="17"/>
      <c r="S492" s="17"/>
      <c r="T492" s="151"/>
      <c r="U492" s="151"/>
      <c r="V492" s="151"/>
      <c r="W492" s="151"/>
      <c r="X492" s="151"/>
      <c r="Y492" s="151"/>
      <c r="Z492" s="151"/>
      <c r="AB492" s="151"/>
      <c r="AD492" s="267"/>
    </row>
    <row r="493" spans="1:30">
      <c r="B493" s="30"/>
      <c r="C493" s="31"/>
      <c r="D493" s="31"/>
      <c r="E493" s="31"/>
      <c r="F493" s="31"/>
      <c r="G493" s="31"/>
      <c r="H493" s="31"/>
      <c r="I493" s="31"/>
      <c r="J493" s="32"/>
      <c r="K493" s="32"/>
      <c r="L493" s="32"/>
      <c r="M493" s="32"/>
      <c r="N493" s="32"/>
      <c r="O493" s="32"/>
      <c r="P493" s="17"/>
      <c r="Q493" s="17"/>
      <c r="R493" s="17"/>
      <c r="S493" s="17"/>
      <c r="T493" s="151"/>
      <c r="U493" s="151"/>
      <c r="V493" s="151"/>
      <c r="W493" s="151"/>
      <c r="X493" s="151"/>
      <c r="Y493" s="151"/>
      <c r="Z493" s="151"/>
      <c r="AB493" s="151"/>
      <c r="AD493" s="267"/>
    </row>
    <row r="494" spans="1:30">
      <c r="B494" s="30"/>
      <c r="C494" s="31"/>
      <c r="D494" s="31"/>
      <c r="E494" s="31"/>
      <c r="F494" s="31"/>
      <c r="G494" s="31"/>
      <c r="H494" s="31"/>
      <c r="I494" s="31"/>
      <c r="J494" s="32"/>
      <c r="K494" s="32"/>
      <c r="L494" s="32"/>
      <c r="M494" s="32"/>
      <c r="N494" s="32"/>
      <c r="O494" s="32"/>
      <c r="P494" s="17"/>
      <c r="Q494" s="17"/>
      <c r="R494" s="17"/>
      <c r="S494" s="17"/>
      <c r="T494" s="151"/>
      <c r="U494" s="151"/>
      <c r="V494" s="151"/>
      <c r="W494" s="151"/>
      <c r="X494" s="151"/>
      <c r="Y494" s="151"/>
      <c r="Z494" s="151"/>
      <c r="AB494" s="151"/>
      <c r="AD494" s="267"/>
    </row>
    <row r="495" spans="1:30">
      <c r="B495" s="30"/>
      <c r="C495" s="31"/>
      <c r="D495" s="31"/>
      <c r="E495" s="31"/>
      <c r="F495" s="31"/>
      <c r="G495" s="31"/>
      <c r="H495" s="31"/>
      <c r="I495" s="31"/>
      <c r="J495" s="32"/>
      <c r="K495" s="32"/>
      <c r="L495" s="32"/>
      <c r="M495" s="32"/>
      <c r="N495" s="32"/>
      <c r="O495" s="32"/>
      <c r="P495" s="17"/>
      <c r="Q495" s="17"/>
      <c r="R495" s="17"/>
      <c r="S495" s="17"/>
      <c r="T495" s="151"/>
      <c r="U495" s="151"/>
      <c r="V495" s="151"/>
      <c r="W495" s="151"/>
      <c r="X495" s="151"/>
      <c r="Y495" s="151"/>
      <c r="Z495" s="151"/>
      <c r="AB495" s="151"/>
      <c r="AD495" s="267"/>
    </row>
    <row r="496" spans="1:30">
      <c r="B496" s="30"/>
      <c r="C496" s="31"/>
      <c r="D496" s="31"/>
      <c r="E496" s="31"/>
      <c r="F496" s="31"/>
      <c r="G496" s="31"/>
      <c r="H496" s="31"/>
      <c r="I496" s="31"/>
      <c r="J496" s="32"/>
      <c r="K496" s="32"/>
      <c r="L496" s="32"/>
      <c r="M496" s="32"/>
      <c r="N496" s="32"/>
      <c r="O496" s="32"/>
      <c r="P496" s="17"/>
      <c r="Q496" s="17"/>
      <c r="R496" s="17"/>
      <c r="S496" s="17"/>
      <c r="T496" s="151"/>
      <c r="U496" s="151"/>
      <c r="V496" s="151"/>
      <c r="W496" s="151"/>
      <c r="X496" s="151"/>
      <c r="Y496" s="151"/>
      <c r="Z496" s="151"/>
      <c r="AB496" s="151"/>
      <c r="AD496" s="267"/>
    </row>
    <row r="497" spans="2:30">
      <c r="B497" s="30"/>
      <c r="C497" s="31"/>
      <c r="D497" s="31"/>
      <c r="E497" s="31"/>
      <c r="F497" s="31"/>
      <c r="G497" s="31"/>
      <c r="H497" s="31"/>
      <c r="I497" s="31"/>
      <c r="J497" s="32"/>
      <c r="K497" s="32"/>
      <c r="L497" s="32"/>
      <c r="M497" s="32"/>
      <c r="N497" s="32"/>
      <c r="O497" s="32"/>
      <c r="P497" s="17"/>
      <c r="Q497" s="17"/>
      <c r="R497" s="17"/>
      <c r="S497" s="17"/>
      <c r="T497" s="151"/>
      <c r="U497" s="151"/>
      <c r="V497" s="151"/>
      <c r="W497" s="151"/>
      <c r="X497" s="151"/>
      <c r="Y497" s="151"/>
      <c r="Z497" s="151"/>
      <c r="AB497" s="151"/>
      <c r="AD497" s="267"/>
    </row>
    <row r="498" spans="2:30">
      <c r="B498" s="30"/>
      <c r="C498" s="31"/>
      <c r="D498" s="31"/>
      <c r="E498" s="31"/>
      <c r="F498" s="31"/>
      <c r="G498" s="31"/>
      <c r="H498" s="31"/>
      <c r="I498" s="31"/>
      <c r="J498" s="32"/>
      <c r="K498" s="32"/>
      <c r="L498" s="32"/>
      <c r="M498" s="32"/>
      <c r="N498" s="32"/>
      <c r="O498" s="32"/>
      <c r="P498" s="17"/>
      <c r="Q498" s="17"/>
      <c r="R498" s="17"/>
      <c r="S498" s="17"/>
      <c r="T498" s="151"/>
      <c r="U498" s="151"/>
      <c r="V498" s="151"/>
      <c r="W498" s="151"/>
      <c r="X498" s="151"/>
      <c r="Y498" s="151"/>
      <c r="Z498" s="151"/>
      <c r="AB498" s="151"/>
      <c r="AD498" s="267"/>
    </row>
    <row r="499" spans="2:30">
      <c r="B499" s="30"/>
      <c r="C499" s="31"/>
      <c r="D499" s="31"/>
      <c r="E499" s="31"/>
      <c r="F499" s="31"/>
      <c r="G499" s="31"/>
      <c r="H499" s="31"/>
      <c r="I499" s="31"/>
      <c r="J499" s="32"/>
      <c r="K499" s="32"/>
      <c r="L499" s="32"/>
      <c r="M499" s="32"/>
      <c r="N499" s="32"/>
      <c r="O499" s="32"/>
      <c r="P499" s="17"/>
      <c r="Q499" s="17"/>
      <c r="R499" s="17"/>
      <c r="S499" s="17"/>
      <c r="T499" s="151"/>
      <c r="U499" s="151"/>
      <c r="V499" s="151"/>
      <c r="W499" s="151"/>
      <c r="X499" s="151"/>
      <c r="Y499" s="151"/>
      <c r="Z499" s="151"/>
      <c r="AB499" s="151"/>
      <c r="AD499" s="267"/>
    </row>
    <row r="500" spans="2:30">
      <c r="B500" s="30"/>
      <c r="C500" s="31"/>
      <c r="D500" s="31"/>
      <c r="E500" s="31"/>
      <c r="F500" s="31"/>
      <c r="G500" s="31"/>
      <c r="H500" s="31"/>
      <c r="I500" s="31"/>
      <c r="J500" s="32"/>
      <c r="K500" s="32"/>
      <c r="L500" s="32"/>
      <c r="M500" s="32"/>
      <c r="N500" s="32"/>
      <c r="O500" s="32"/>
      <c r="P500" s="17"/>
      <c r="Q500" s="17"/>
      <c r="R500" s="17"/>
      <c r="S500" s="17"/>
      <c r="T500" s="151"/>
      <c r="U500" s="151"/>
      <c r="V500" s="151"/>
      <c r="W500" s="151"/>
      <c r="X500" s="151"/>
      <c r="Y500" s="151"/>
      <c r="Z500" s="151"/>
      <c r="AB500" s="151"/>
      <c r="AD500" s="267"/>
    </row>
    <row r="501" spans="2:30">
      <c r="B501" s="30"/>
      <c r="C501" s="31"/>
      <c r="D501" s="31"/>
      <c r="E501" s="31"/>
      <c r="F501" s="31"/>
      <c r="G501" s="31"/>
      <c r="H501" s="31"/>
      <c r="I501" s="31"/>
      <c r="J501" s="32"/>
      <c r="K501" s="32"/>
      <c r="L501" s="32"/>
      <c r="M501" s="32"/>
      <c r="N501" s="32"/>
      <c r="O501" s="32"/>
      <c r="P501" s="17"/>
      <c r="Q501" s="17"/>
      <c r="R501" s="17"/>
      <c r="S501" s="17"/>
      <c r="T501" s="151"/>
      <c r="U501" s="151"/>
      <c r="V501" s="151"/>
      <c r="W501" s="151"/>
      <c r="X501" s="151"/>
      <c r="Y501" s="151"/>
      <c r="Z501" s="151"/>
      <c r="AB501" s="151"/>
      <c r="AD501" s="267"/>
    </row>
    <row r="502" spans="2:30">
      <c r="B502" s="30"/>
      <c r="C502" s="31"/>
      <c r="D502" s="31"/>
      <c r="E502" s="31"/>
      <c r="F502" s="31"/>
      <c r="G502" s="31"/>
      <c r="H502" s="31"/>
      <c r="I502" s="31"/>
      <c r="J502" s="32"/>
      <c r="K502" s="32"/>
      <c r="L502" s="32"/>
      <c r="M502" s="32"/>
      <c r="N502" s="32"/>
      <c r="O502" s="32"/>
      <c r="P502" s="17"/>
      <c r="Q502" s="17"/>
      <c r="R502" s="17"/>
      <c r="S502" s="17"/>
      <c r="T502" s="151"/>
      <c r="U502" s="151"/>
      <c r="V502" s="151"/>
      <c r="W502" s="151"/>
      <c r="X502" s="151"/>
      <c r="Y502" s="151"/>
      <c r="Z502" s="151"/>
      <c r="AB502" s="151"/>
      <c r="AD502" s="267"/>
    </row>
    <row r="503" spans="2:30">
      <c r="B503" s="30"/>
      <c r="C503" s="31"/>
      <c r="D503" s="31"/>
      <c r="E503" s="31"/>
      <c r="F503" s="31"/>
      <c r="G503" s="31"/>
      <c r="H503" s="31"/>
      <c r="I503" s="31"/>
      <c r="J503" s="32"/>
      <c r="K503" s="32"/>
      <c r="L503" s="32"/>
      <c r="M503" s="32"/>
      <c r="N503" s="32"/>
      <c r="O503" s="32"/>
      <c r="P503" s="17"/>
      <c r="Q503" s="17"/>
      <c r="R503" s="17"/>
      <c r="S503" s="17"/>
      <c r="T503" s="151"/>
      <c r="U503" s="151"/>
      <c r="V503" s="151"/>
      <c r="W503" s="151"/>
      <c r="X503" s="151"/>
      <c r="Y503" s="151"/>
      <c r="Z503" s="151"/>
      <c r="AB503" s="151"/>
      <c r="AD503" s="267"/>
    </row>
    <row r="504" spans="2:30">
      <c r="B504" s="30"/>
      <c r="C504" s="31"/>
      <c r="D504" s="31"/>
      <c r="E504" s="31"/>
      <c r="F504" s="31"/>
      <c r="G504" s="31"/>
      <c r="H504" s="31"/>
      <c r="I504" s="31"/>
      <c r="J504" s="32"/>
      <c r="K504" s="32"/>
      <c r="L504" s="32"/>
      <c r="M504" s="32"/>
      <c r="N504" s="32"/>
      <c r="O504" s="32"/>
      <c r="P504" s="17"/>
      <c r="Q504" s="17"/>
      <c r="R504" s="17"/>
      <c r="S504" s="17"/>
      <c r="T504" s="151"/>
      <c r="U504" s="151"/>
      <c r="V504" s="151"/>
      <c r="W504" s="151"/>
      <c r="X504" s="151"/>
      <c r="Y504" s="151"/>
      <c r="Z504" s="151"/>
      <c r="AB504" s="151"/>
      <c r="AD504" s="267"/>
    </row>
    <row r="505" spans="2:30">
      <c r="B505" s="30"/>
      <c r="C505" s="31"/>
      <c r="D505" s="31"/>
      <c r="E505" s="31"/>
      <c r="F505" s="31"/>
      <c r="G505" s="31"/>
      <c r="H505" s="31"/>
      <c r="I505" s="31"/>
      <c r="J505" s="32"/>
      <c r="K505" s="32"/>
      <c r="L505" s="32"/>
      <c r="M505" s="32"/>
      <c r="N505" s="32"/>
      <c r="O505" s="32"/>
      <c r="P505" s="17"/>
      <c r="Q505" s="17"/>
      <c r="R505" s="17"/>
      <c r="S505" s="17"/>
      <c r="T505" s="151"/>
      <c r="U505" s="151"/>
      <c r="V505" s="151"/>
      <c r="W505" s="151"/>
      <c r="X505" s="151"/>
      <c r="Y505" s="151"/>
      <c r="Z505" s="151"/>
      <c r="AB505" s="151"/>
      <c r="AD505" s="267"/>
    </row>
    <row r="506" spans="2:30">
      <c r="B506" s="30"/>
      <c r="C506" s="31"/>
      <c r="D506" s="31"/>
      <c r="E506" s="31"/>
      <c r="F506" s="31"/>
      <c r="G506" s="31"/>
      <c r="H506" s="31"/>
      <c r="I506" s="31"/>
      <c r="J506" s="32"/>
      <c r="K506" s="32"/>
      <c r="L506" s="32"/>
      <c r="M506" s="32"/>
      <c r="N506" s="32"/>
      <c r="O506" s="32"/>
      <c r="P506" s="17"/>
      <c r="Q506" s="17"/>
      <c r="R506" s="17"/>
      <c r="S506" s="17"/>
      <c r="T506" s="151"/>
      <c r="U506" s="151"/>
      <c r="V506" s="151"/>
      <c r="W506" s="151"/>
      <c r="X506" s="151"/>
      <c r="Y506" s="151"/>
      <c r="Z506" s="151"/>
      <c r="AB506" s="151"/>
      <c r="AD506" s="267"/>
    </row>
    <row r="507" spans="2:30">
      <c r="B507" s="30"/>
      <c r="C507" s="31"/>
      <c r="D507" s="31"/>
      <c r="E507" s="31"/>
      <c r="F507" s="31"/>
      <c r="G507" s="31"/>
      <c r="H507" s="31"/>
      <c r="I507" s="31"/>
      <c r="J507" s="32"/>
      <c r="K507" s="32"/>
      <c r="L507" s="32"/>
      <c r="M507" s="32"/>
      <c r="N507" s="32"/>
      <c r="O507" s="32"/>
      <c r="P507" s="17"/>
      <c r="Q507" s="17"/>
      <c r="R507" s="17"/>
      <c r="S507" s="17"/>
      <c r="T507" s="151"/>
      <c r="U507" s="151"/>
      <c r="V507" s="151"/>
      <c r="W507" s="151"/>
      <c r="X507" s="151"/>
      <c r="Y507" s="151"/>
      <c r="Z507" s="151"/>
      <c r="AB507" s="151"/>
      <c r="AD507" s="267"/>
    </row>
    <row r="508" spans="2:30">
      <c r="B508" s="30"/>
      <c r="C508" s="31"/>
      <c r="D508" s="31"/>
      <c r="E508" s="31"/>
      <c r="F508" s="31"/>
      <c r="G508" s="31"/>
      <c r="H508" s="31"/>
      <c r="I508" s="31"/>
      <c r="J508" s="32"/>
      <c r="K508" s="32"/>
      <c r="L508" s="32"/>
      <c r="M508" s="32"/>
      <c r="N508" s="32"/>
      <c r="O508" s="32"/>
      <c r="P508" s="17"/>
      <c r="Q508" s="17"/>
      <c r="R508" s="17"/>
      <c r="S508" s="17"/>
      <c r="T508" s="151"/>
      <c r="U508" s="151"/>
      <c r="V508" s="151"/>
      <c r="W508" s="151"/>
      <c r="X508" s="151"/>
      <c r="Y508" s="151"/>
      <c r="Z508" s="151"/>
      <c r="AB508" s="151"/>
      <c r="AD508" s="267"/>
    </row>
    <row r="509" spans="2:30" ht="15.6">
      <c r="B509" s="83"/>
      <c r="C509" s="60"/>
      <c r="D509" s="60"/>
      <c r="E509" s="60"/>
      <c r="F509" s="60"/>
      <c r="G509" s="60"/>
      <c r="H509" s="60"/>
      <c r="I509" s="60"/>
      <c r="J509" s="64"/>
      <c r="K509" s="64"/>
      <c r="L509" s="64"/>
      <c r="M509" s="64"/>
      <c r="N509" s="64"/>
      <c r="P509" s="17"/>
      <c r="Q509" s="17"/>
      <c r="R509" s="17"/>
      <c r="S509" s="17"/>
      <c r="T509" s="151"/>
      <c r="U509" s="151"/>
      <c r="V509" s="151"/>
      <c r="W509" s="151"/>
      <c r="X509" s="151"/>
      <c r="Y509" s="151"/>
      <c r="Z509" s="151"/>
      <c r="AB509" s="151"/>
      <c r="AD509" s="267"/>
    </row>
    <row r="510" spans="2:30" ht="15.6">
      <c r="B510" s="83" t="s">
        <v>315</v>
      </c>
      <c r="C510" s="60"/>
      <c r="D510" s="60"/>
      <c r="E510" s="60"/>
      <c r="F510" s="60"/>
      <c r="G510" s="60"/>
      <c r="H510" s="60"/>
      <c r="I510" s="60"/>
      <c r="J510" s="346"/>
      <c r="K510" s="445"/>
      <c r="L510" s="518"/>
      <c r="M510" s="577"/>
      <c r="N510" s="64"/>
      <c r="O510" s="84" t="s">
        <v>325</v>
      </c>
      <c r="P510" s="346"/>
      <c r="Q510" s="346"/>
      <c r="R510" s="346"/>
      <c r="S510" s="346"/>
      <c r="T510" s="346"/>
      <c r="U510" s="346"/>
      <c r="V510" s="346"/>
      <c r="W510" s="346"/>
      <c r="X510" s="445"/>
      <c r="Y510" s="518"/>
      <c r="Z510" s="577"/>
      <c r="AA510" s="140" t="s">
        <v>2</v>
      </c>
      <c r="AD510" s="267"/>
    </row>
    <row r="511" spans="2:30">
      <c r="B511" s="180" t="s">
        <v>63</v>
      </c>
      <c r="C511" s="122">
        <v>2016</v>
      </c>
      <c r="D511" s="139">
        <v>2017</v>
      </c>
      <c r="E511" s="139">
        <v>2018</v>
      </c>
      <c r="F511" s="122">
        <v>2019</v>
      </c>
      <c r="G511" s="122">
        <v>2020</v>
      </c>
      <c r="H511" s="122">
        <v>2021</v>
      </c>
      <c r="I511" s="122">
        <v>2022</v>
      </c>
      <c r="J511" s="122">
        <v>2023</v>
      </c>
      <c r="K511" s="122">
        <v>2024</v>
      </c>
      <c r="L511" s="122">
        <v>2025</v>
      </c>
      <c r="M511" s="122">
        <v>2026</v>
      </c>
      <c r="N511" s="64"/>
      <c r="O511" s="180" t="s">
        <v>63</v>
      </c>
      <c r="P511" s="123">
        <v>2016</v>
      </c>
      <c r="Q511" s="122">
        <v>2017</v>
      </c>
      <c r="R511" s="139">
        <v>2018</v>
      </c>
      <c r="S511" s="139">
        <v>2019</v>
      </c>
      <c r="T511" s="139">
        <v>2020</v>
      </c>
      <c r="U511" s="139">
        <v>2021</v>
      </c>
      <c r="V511" s="139">
        <v>2022</v>
      </c>
      <c r="W511" s="139">
        <v>2023</v>
      </c>
      <c r="X511" s="139">
        <v>2024</v>
      </c>
      <c r="Y511" s="139">
        <v>2025</v>
      </c>
      <c r="Z511" s="139">
        <v>2026</v>
      </c>
      <c r="AA511" s="128" t="str">
        <f>$AA$98</f>
        <v>2021-2026</v>
      </c>
      <c r="AD511" s="267"/>
    </row>
    <row r="512" spans="2:30">
      <c r="B512" s="24" t="s">
        <v>172</v>
      </c>
      <c r="C512" s="54">
        <f>SUM(Wireless!E10:E19)</f>
        <v>0</v>
      </c>
      <c r="D512" s="54">
        <f>SUM(Wireless!F10:F19)</f>
        <v>0</v>
      </c>
      <c r="E512" s="54">
        <f>SUM(Wireless!G10:G19)</f>
        <v>213633.6</v>
      </c>
      <c r="F512" s="54"/>
      <c r="G512" s="54"/>
      <c r="H512" s="54"/>
      <c r="I512" s="54"/>
      <c r="J512" s="54"/>
      <c r="K512" s="54"/>
      <c r="L512" s="54"/>
      <c r="M512" s="54"/>
      <c r="N512" s="575" t="e">
        <f>(M512/H512)^(0.2)-1</f>
        <v>#DIV/0!</v>
      </c>
      <c r="O512" s="24" t="str">
        <f>B512</f>
        <v>China</v>
      </c>
      <c r="P512" s="124">
        <f>SUM(Wireless!E54:E63)</f>
        <v>0</v>
      </c>
      <c r="Q512" s="124">
        <f>SUM(Wireless!F54:F63)</f>
        <v>0</v>
      </c>
      <c r="R512" s="124">
        <f>SUM(Wireless!G54:G63)</f>
        <v>14.712872109948242</v>
      </c>
      <c r="S512" s="124"/>
      <c r="T512" s="124"/>
      <c r="U512" s="124"/>
      <c r="V512" s="124"/>
      <c r="W512" s="124"/>
      <c r="X512" s="124"/>
      <c r="Y512" s="124"/>
      <c r="Z512" s="124"/>
      <c r="AA512" s="152" t="e">
        <f>(Z512/U512)^(1/5)-1</f>
        <v>#DIV/0!</v>
      </c>
      <c r="AD512" s="267"/>
    </row>
    <row r="513" spans="2:30">
      <c r="B513" s="24" t="s">
        <v>195</v>
      </c>
      <c r="C513" s="54">
        <f>SUM(Wireless!E79:E88)</f>
        <v>40585.336519634919</v>
      </c>
      <c r="D513" s="54">
        <f>SUM(Wireless!F79:F88)</f>
        <v>153500</v>
      </c>
      <c r="E513" s="54">
        <f>SUM(Wireless!G79:G88)</f>
        <v>212474.4</v>
      </c>
      <c r="F513" s="54"/>
      <c r="G513" s="54"/>
      <c r="H513" s="54"/>
      <c r="I513" s="54"/>
      <c r="J513" s="54"/>
      <c r="K513" s="54"/>
      <c r="L513" s="54"/>
      <c r="M513" s="54"/>
      <c r="N513" s="575" t="e">
        <f>(M513/H513)^(0.2)-1</f>
        <v>#DIV/0!</v>
      </c>
      <c r="O513" s="24" t="str">
        <f>B513</f>
        <v>Rest of World</v>
      </c>
      <c r="P513" s="68">
        <f>SUM(Wireless!E123:E132)</f>
        <v>17.674636894045314</v>
      </c>
      <c r="Q513" s="68">
        <f>SUM(Wireless!F123:F132)</f>
        <v>36.352450399771676</v>
      </c>
      <c r="R513" s="68">
        <f>SUM(Wireless!G123:G132)</f>
        <v>84.565318027487052</v>
      </c>
      <c r="S513" s="68"/>
      <c r="T513" s="68"/>
      <c r="U513" s="68"/>
      <c r="V513" s="68"/>
      <c r="W513" s="68"/>
      <c r="X513" s="68"/>
      <c r="Y513" s="68"/>
      <c r="Z513" s="68"/>
      <c r="AA513" s="153" t="e">
        <f>(Z513/U513)^(1/5)-1</f>
        <v>#DIV/0!</v>
      </c>
      <c r="AD513" s="267"/>
    </row>
    <row r="514" spans="2:30">
      <c r="B514" s="182" t="s">
        <v>211</v>
      </c>
      <c r="C514" s="188">
        <f t="shared" ref="C514" si="65">C513+C512</f>
        <v>40585.336519634919</v>
      </c>
      <c r="D514" s="188">
        <f t="shared" ref="D514:E514" si="66">D513+D512</f>
        <v>153500</v>
      </c>
      <c r="E514" s="188">
        <f t="shared" si="66"/>
        <v>426108</v>
      </c>
      <c r="F514" s="188"/>
      <c r="G514" s="188"/>
      <c r="H514" s="188"/>
      <c r="I514" s="188"/>
      <c r="J514" s="188"/>
      <c r="K514" s="188"/>
      <c r="L514" s="188"/>
      <c r="M514" s="188"/>
      <c r="N514" s="575" t="e">
        <f>(M514/H514)^(0.2)-1</f>
        <v>#DIV/0!</v>
      </c>
      <c r="O514" s="182" t="str">
        <f>B514</f>
        <v>Global</v>
      </c>
      <c r="P514" s="286">
        <f t="shared" ref="P514" si="67">P513+P512</f>
        <v>17.674636894045314</v>
      </c>
      <c r="Q514" s="286">
        <f t="shared" ref="Q514:R514" si="68">Q513+Q512</f>
        <v>36.352450399771676</v>
      </c>
      <c r="R514" s="286">
        <f t="shared" si="68"/>
        <v>99.278190137435288</v>
      </c>
      <c r="S514" s="286"/>
      <c r="T514" s="286"/>
      <c r="U514" s="286"/>
      <c r="V514" s="286"/>
      <c r="W514" s="286"/>
      <c r="X514" s="286"/>
      <c r="Y514" s="286"/>
      <c r="Z514" s="286"/>
      <c r="AA514" s="158" t="e">
        <f>(Z514/U514)^(1/5)-1</f>
        <v>#DIV/0!</v>
      </c>
      <c r="AD514" s="267"/>
    </row>
    <row r="515" spans="2:30">
      <c r="B515" s="369" t="s">
        <v>231</v>
      </c>
      <c r="C515" s="370" t="str">
        <f t="shared" ref="C515:E515" si="69">IF(C512=0,"",C512/C514)</f>
        <v/>
      </c>
      <c r="D515" s="370" t="str">
        <f t="shared" si="69"/>
        <v/>
      </c>
      <c r="E515" s="370">
        <f t="shared" si="69"/>
        <v>0.50136021853614576</v>
      </c>
      <c r="F515" s="370"/>
      <c r="G515" s="370"/>
      <c r="H515" s="370"/>
      <c r="I515" s="370"/>
      <c r="J515" s="370"/>
      <c r="K515" s="370"/>
      <c r="L515" s="370"/>
      <c r="M515" s="370"/>
      <c r="N515" s="64"/>
      <c r="O515" s="369" t="s">
        <v>231</v>
      </c>
      <c r="P515" s="370" t="str">
        <f t="shared" ref="P515:R515" si="70">IF(P512=0,"",P512/P514)</f>
        <v/>
      </c>
      <c r="Q515" s="370" t="str">
        <f t="shared" si="70"/>
        <v/>
      </c>
      <c r="R515" s="370">
        <f t="shared" si="70"/>
        <v>0.14819843199780885</v>
      </c>
      <c r="S515" s="370"/>
      <c r="T515" s="370"/>
      <c r="U515" s="370"/>
      <c r="V515" s="370"/>
      <c r="W515" s="370"/>
      <c r="X515" s="370"/>
      <c r="Y515" s="370"/>
      <c r="Z515" s="370"/>
      <c r="AB515" s="156"/>
      <c r="AD515" s="267"/>
    </row>
    <row r="516" spans="2:30">
      <c r="B516" s="30"/>
      <c r="C516" s="222"/>
      <c r="D516" s="222"/>
      <c r="E516" s="222"/>
      <c r="F516" s="222"/>
      <c r="G516" s="222"/>
      <c r="H516" s="222"/>
      <c r="I516" s="222"/>
      <c r="J516" s="222"/>
      <c r="K516" s="222"/>
      <c r="L516" s="222"/>
      <c r="M516" s="222"/>
      <c r="N516" s="64"/>
      <c r="O516" s="32"/>
      <c r="P516" s="17"/>
      <c r="Q516" s="17"/>
      <c r="R516" s="17"/>
      <c r="S516" s="17"/>
      <c r="T516" s="151"/>
      <c r="U516" s="151"/>
      <c r="V516" s="151"/>
      <c r="W516" s="151"/>
      <c r="X516" s="151"/>
      <c r="Y516" s="151"/>
      <c r="Z516" s="151"/>
      <c r="AB516" s="151"/>
      <c r="AD516" s="267"/>
    </row>
    <row r="517" spans="2:30" ht="15.6">
      <c r="B517" s="93" t="s">
        <v>76</v>
      </c>
      <c r="C517" s="31"/>
      <c r="D517" s="31"/>
      <c r="E517" s="31"/>
      <c r="F517" s="31"/>
      <c r="G517" s="31"/>
      <c r="H517" s="31"/>
      <c r="I517" s="31"/>
      <c r="J517" s="31"/>
      <c r="K517" s="31"/>
      <c r="L517" s="31"/>
      <c r="M517" s="31"/>
      <c r="N517" s="31"/>
      <c r="O517" s="93" t="s">
        <v>77</v>
      </c>
      <c r="P517" s="17"/>
      <c r="Q517" s="17"/>
      <c r="R517" s="17"/>
      <c r="S517" s="17"/>
      <c r="T517" s="151"/>
      <c r="U517" s="151"/>
      <c r="V517" s="151"/>
      <c r="W517" s="151"/>
      <c r="X517" s="151"/>
      <c r="Y517" s="151"/>
      <c r="Z517" s="151"/>
      <c r="AB517" s="151"/>
      <c r="AD517" s="267"/>
    </row>
    <row r="518" spans="2:30">
      <c r="B518" s="30"/>
      <c r="C518" s="31"/>
      <c r="D518" s="31"/>
      <c r="E518" s="31"/>
      <c r="F518" s="31"/>
      <c r="G518" s="31"/>
      <c r="H518" s="31"/>
      <c r="I518" s="31"/>
      <c r="J518" s="32"/>
      <c r="K518" s="32"/>
      <c r="L518" s="32"/>
      <c r="M518" s="32"/>
      <c r="N518" s="32"/>
      <c r="O518" s="32"/>
      <c r="P518" s="17"/>
      <c r="Q518" s="17"/>
      <c r="R518" s="17"/>
      <c r="S518" s="17"/>
      <c r="T518" s="151"/>
      <c r="U518" s="151"/>
      <c r="V518" s="151"/>
      <c r="W518" s="151"/>
      <c r="X518" s="151"/>
      <c r="Y518" s="151"/>
      <c r="Z518" s="151"/>
      <c r="AB518" s="151"/>
      <c r="AD518" s="267"/>
    </row>
    <row r="519" spans="2:30">
      <c r="B519" s="30"/>
      <c r="C519" s="31"/>
      <c r="D519" s="31"/>
      <c r="E519" s="31"/>
      <c r="F519" s="31"/>
      <c r="G519" s="31"/>
      <c r="H519" s="31"/>
      <c r="I519" s="31"/>
      <c r="J519" s="32"/>
      <c r="K519" s="32"/>
      <c r="L519" s="32"/>
      <c r="M519" s="32"/>
      <c r="N519" s="32"/>
      <c r="O519" s="32"/>
      <c r="P519" s="17"/>
      <c r="Q519" s="17"/>
      <c r="R519" s="17"/>
      <c r="S519" s="17"/>
      <c r="T519" s="151"/>
      <c r="U519" s="151"/>
      <c r="V519" s="151"/>
      <c r="W519" s="151"/>
      <c r="X519" s="151"/>
      <c r="Y519" s="151"/>
      <c r="Z519" s="151"/>
      <c r="AB519" s="151"/>
      <c r="AD519" s="267"/>
    </row>
    <row r="520" spans="2:30">
      <c r="B520" s="30"/>
      <c r="C520" s="31"/>
      <c r="D520" s="31"/>
      <c r="E520" s="31"/>
      <c r="F520" s="31"/>
      <c r="G520" s="31"/>
      <c r="H520" s="31"/>
      <c r="I520" s="31"/>
      <c r="J520" s="32"/>
      <c r="K520" s="32"/>
      <c r="L520" s="32"/>
      <c r="M520" s="32"/>
      <c r="N520" s="32"/>
      <c r="O520" s="32"/>
      <c r="P520" s="17"/>
      <c r="Q520" s="17"/>
      <c r="R520" s="17"/>
      <c r="S520" s="17"/>
      <c r="T520" s="151"/>
      <c r="U520" s="151"/>
      <c r="V520" s="151"/>
      <c r="W520" s="151"/>
      <c r="X520" s="151"/>
      <c r="Y520" s="151"/>
      <c r="Z520" s="151"/>
      <c r="AB520" s="151"/>
      <c r="AD520" s="267"/>
    </row>
    <row r="521" spans="2:30">
      <c r="B521" s="30"/>
      <c r="C521" s="31"/>
      <c r="D521" s="31"/>
      <c r="E521" s="31"/>
      <c r="F521" s="31"/>
      <c r="G521" s="31"/>
      <c r="H521" s="31"/>
      <c r="I521" s="31"/>
      <c r="J521" s="32"/>
      <c r="K521" s="32"/>
      <c r="L521" s="32"/>
      <c r="M521" s="32"/>
      <c r="N521" s="32"/>
      <c r="O521" s="32"/>
      <c r="P521" s="17"/>
      <c r="Q521" s="17"/>
      <c r="R521" s="17"/>
      <c r="S521" s="17"/>
      <c r="T521" s="151"/>
      <c r="U521" s="151"/>
      <c r="V521" s="151"/>
      <c r="W521" s="151"/>
      <c r="X521" s="151"/>
      <c r="Y521" s="151"/>
      <c r="Z521" s="151"/>
      <c r="AB521" s="151"/>
      <c r="AD521" s="267"/>
    </row>
    <row r="522" spans="2:30">
      <c r="B522" s="30"/>
      <c r="C522" s="31"/>
      <c r="D522" s="31"/>
      <c r="E522" s="31"/>
      <c r="F522" s="31"/>
      <c r="G522" s="31"/>
      <c r="H522" s="31"/>
      <c r="I522" s="31"/>
      <c r="J522" s="32"/>
      <c r="K522" s="32"/>
      <c r="L522" s="32"/>
      <c r="M522" s="32"/>
      <c r="N522" s="32"/>
      <c r="O522" s="32"/>
      <c r="P522" s="17"/>
      <c r="Q522" s="17"/>
      <c r="R522" s="17"/>
      <c r="S522" s="17"/>
      <c r="T522" s="151"/>
      <c r="U522" s="151"/>
      <c r="V522" s="151"/>
      <c r="W522" s="151"/>
      <c r="X522" s="151"/>
      <c r="Y522" s="151"/>
      <c r="Z522" s="151"/>
      <c r="AB522" s="151"/>
      <c r="AD522" s="267"/>
    </row>
    <row r="523" spans="2:30">
      <c r="B523" s="30"/>
      <c r="C523" s="31"/>
      <c r="D523" s="31"/>
      <c r="E523" s="31"/>
      <c r="F523" s="31"/>
      <c r="G523" s="31"/>
      <c r="H523" s="31"/>
      <c r="I523" s="31"/>
      <c r="J523" s="32"/>
      <c r="K523" s="32"/>
      <c r="L523" s="32"/>
      <c r="M523" s="32"/>
      <c r="N523" s="32"/>
      <c r="O523" s="32"/>
      <c r="P523" s="17"/>
      <c r="Q523" s="17"/>
      <c r="R523" s="17"/>
      <c r="S523" s="17"/>
      <c r="T523" s="151"/>
      <c r="U523" s="151"/>
      <c r="V523" s="151"/>
      <c r="W523" s="151"/>
      <c r="X523" s="151"/>
      <c r="Y523" s="151"/>
      <c r="Z523" s="151"/>
      <c r="AB523" s="151"/>
      <c r="AD523" s="267"/>
    </row>
    <row r="524" spans="2:30">
      <c r="B524" s="30"/>
      <c r="C524" s="31"/>
      <c r="D524" s="31"/>
      <c r="E524" s="31"/>
      <c r="F524" s="31"/>
      <c r="G524" s="31"/>
      <c r="H524" s="31"/>
      <c r="I524" s="31"/>
      <c r="J524" s="32"/>
      <c r="K524" s="32"/>
      <c r="L524" s="32"/>
      <c r="M524" s="32"/>
      <c r="N524" s="32"/>
      <c r="O524" s="32"/>
      <c r="P524" s="17"/>
      <c r="Q524" s="17"/>
      <c r="R524" s="17"/>
      <c r="S524" s="17"/>
      <c r="T524" s="151"/>
      <c r="U524" s="151"/>
      <c r="V524" s="151"/>
      <c r="W524" s="151"/>
      <c r="X524" s="151"/>
      <c r="Y524" s="151"/>
      <c r="Z524" s="151"/>
      <c r="AB524" s="151"/>
      <c r="AD524" s="267"/>
    </row>
    <row r="525" spans="2:30">
      <c r="B525" s="30"/>
      <c r="C525" s="31"/>
      <c r="D525" s="31"/>
      <c r="E525" s="31"/>
      <c r="F525" s="31"/>
      <c r="G525" s="31"/>
      <c r="H525" s="31"/>
      <c r="I525" s="31"/>
      <c r="J525" s="32"/>
      <c r="K525" s="32"/>
      <c r="L525" s="32"/>
      <c r="M525" s="32"/>
      <c r="N525" s="32"/>
      <c r="O525" s="32"/>
      <c r="P525" s="17"/>
      <c r="Q525" s="17"/>
      <c r="R525" s="17"/>
      <c r="S525" s="17"/>
      <c r="T525" s="151"/>
      <c r="U525" s="151"/>
      <c r="V525" s="151"/>
      <c r="W525" s="151"/>
      <c r="X525" s="151"/>
      <c r="Y525" s="151"/>
      <c r="Z525" s="151"/>
      <c r="AB525" s="151"/>
      <c r="AD525" s="267"/>
    </row>
    <row r="526" spans="2:30">
      <c r="B526" s="30"/>
      <c r="C526" s="31"/>
      <c r="D526" s="31"/>
      <c r="E526" s="31"/>
      <c r="F526" s="31"/>
      <c r="G526" s="31"/>
      <c r="H526" s="31"/>
      <c r="I526" s="31"/>
      <c r="J526" s="32"/>
      <c r="K526" s="32"/>
      <c r="L526" s="32"/>
      <c r="M526" s="32"/>
      <c r="N526" s="32"/>
      <c r="O526" s="32"/>
      <c r="P526" s="17"/>
      <c r="Q526" s="17"/>
      <c r="R526" s="17"/>
      <c r="S526" s="17"/>
      <c r="T526" s="151"/>
      <c r="U526" s="151"/>
      <c r="V526" s="151"/>
      <c r="W526" s="151"/>
      <c r="X526" s="151"/>
      <c r="Y526" s="151"/>
      <c r="Z526" s="151"/>
      <c r="AB526" s="151"/>
      <c r="AD526" s="267"/>
    </row>
    <row r="527" spans="2:30">
      <c r="B527" s="30"/>
      <c r="C527" s="31"/>
      <c r="D527" s="31"/>
      <c r="E527" s="31"/>
      <c r="F527" s="31"/>
      <c r="G527" s="31"/>
      <c r="H527" s="31"/>
      <c r="I527" s="31"/>
      <c r="J527" s="32"/>
      <c r="K527" s="32"/>
      <c r="L527" s="32"/>
      <c r="M527" s="32"/>
      <c r="N527" s="32"/>
      <c r="O527" s="32"/>
      <c r="P527" s="17"/>
      <c r="Q527" s="17"/>
      <c r="R527" s="17"/>
      <c r="S527" s="17"/>
      <c r="T527" s="151"/>
      <c r="U527" s="151"/>
      <c r="V527" s="151"/>
      <c r="W527" s="151"/>
      <c r="X527" s="151"/>
      <c r="Y527" s="151"/>
      <c r="Z527" s="151"/>
      <c r="AB527" s="151"/>
      <c r="AD527" s="267"/>
    </row>
    <row r="528" spans="2:30">
      <c r="B528" s="30"/>
      <c r="C528" s="31"/>
      <c r="D528" s="31"/>
      <c r="E528" s="31"/>
      <c r="F528" s="31"/>
      <c r="G528" s="31"/>
      <c r="H528" s="31"/>
      <c r="I528" s="31"/>
      <c r="J528" s="32"/>
      <c r="K528" s="32"/>
      <c r="L528" s="32"/>
      <c r="M528" s="32"/>
      <c r="N528" s="32"/>
      <c r="O528" s="32"/>
      <c r="P528" s="17"/>
      <c r="Q528" s="17"/>
      <c r="R528" s="17"/>
      <c r="S528" s="17"/>
      <c r="T528" s="151"/>
      <c r="U528" s="151"/>
      <c r="V528" s="151"/>
      <c r="W528" s="151"/>
      <c r="X528" s="151"/>
      <c r="Y528" s="151"/>
      <c r="Z528" s="151"/>
      <c r="AB528" s="151"/>
      <c r="AD528" s="267"/>
    </row>
    <row r="529" spans="2:30">
      <c r="B529" s="30"/>
      <c r="C529" s="31"/>
      <c r="D529" s="31"/>
      <c r="E529" s="31"/>
      <c r="F529" s="31"/>
      <c r="G529" s="31"/>
      <c r="H529" s="31"/>
      <c r="I529" s="31"/>
      <c r="J529" s="32"/>
      <c r="K529" s="32"/>
      <c r="L529" s="32"/>
      <c r="M529" s="32"/>
      <c r="N529" s="32"/>
      <c r="O529" s="32"/>
      <c r="P529" s="17"/>
      <c r="Q529" s="17"/>
      <c r="R529" s="17"/>
      <c r="S529" s="17"/>
      <c r="T529" s="151"/>
      <c r="U529" s="151"/>
      <c r="V529" s="151"/>
      <c r="W529" s="151"/>
      <c r="X529" s="151"/>
      <c r="Y529" s="151"/>
      <c r="Z529" s="151"/>
      <c r="AB529" s="151"/>
      <c r="AD529" s="267"/>
    </row>
    <row r="530" spans="2:30">
      <c r="B530" s="30"/>
      <c r="C530" s="31"/>
      <c r="D530" s="31"/>
      <c r="E530" s="31"/>
      <c r="F530" s="31"/>
      <c r="G530" s="31"/>
      <c r="H530" s="31"/>
      <c r="I530" s="31"/>
      <c r="J530" s="32"/>
      <c r="K530" s="32"/>
      <c r="L530" s="32"/>
      <c r="M530" s="32"/>
      <c r="N530" s="32"/>
      <c r="O530" s="32"/>
      <c r="P530" s="17"/>
      <c r="Q530" s="17"/>
      <c r="R530" s="17"/>
      <c r="S530" s="17"/>
      <c r="T530" s="151"/>
      <c r="U530" s="151"/>
      <c r="V530" s="151"/>
      <c r="W530" s="151"/>
      <c r="X530" s="151"/>
      <c r="Y530" s="151"/>
      <c r="Z530" s="151"/>
      <c r="AB530" s="151"/>
      <c r="AD530" s="267"/>
    </row>
    <row r="531" spans="2:30">
      <c r="B531" s="30"/>
      <c r="C531" s="31"/>
      <c r="D531" s="31"/>
      <c r="E531" s="31"/>
      <c r="F531" s="31"/>
      <c r="G531" s="31"/>
      <c r="H531" s="31"/>
      <c r="I531" s="31"/>
      <c r="J531" s="32"/>
      <c r="K531" s="32"/>
      <c r="L531" s="32"/>
      <c r="M531" s="32"/>
      <c r="N531" s="32"/>
      <c r="O531" s="32"/>
      <c r="P531" s="17"/>
      <c r="Q531" s="17"/>
      <c r="R531" s="17"/>
      <c r="S531" s="17"/>
      <c r="T531" s="151"/>
      <c r="U531" s="151"/>
      <c r="V531" s="151"/>
      <c r="W531" s="151"/>
      <c r="X531" s="151"/>
      <c r="Y531" s="151"/>
      <c r="Z531" s="151"/>
      <c r="AB531" s="151"/>
      <c r="AD531" s="267"/>
    </row>
    <row r="532" spans="2:30">
      <c r="B532" s="30"/>
      <c r="C532" s="31"/>
      <c r="D532" s="31"/>
      <c r="E532" s="31"/>
      <c r="F532" s="31"/>
      <c r="G532" s="31"/>
      <c r="H532" s="31"/>
      <c r="I532" s="31"/>
      <c r="J532" s="32"/>
      <c r="K532" s="32"/>
      <c r="L532" s="32"/>
      <c r="M532" s="32"/>
      <c r="N532" s="32"/>
      <c r="O532" s="32"/>
      <c r="P532" s="17"/>
      <c r="Q532" s="17"/>
      <c r="R532" s="17"/>
      <c r="S532" s="17"/>
      <c r="T532" s="151"/>
      <c r="U532" s="151"/>
      <c r="V532" s="151"/>
      <c r="W532" s="151"/>
      <c r="X532" s="151"/>
      <c r="Y532" s="151"/>
      <c r="Z532" s="151"/>
      <c r="AB532" s="151"/>
      <c r="AD532" s="267"/>
    </row>
    <row r="533" spans="2:30">
      <c r="B533" s="30"/>
      <c r="C533" s="31"/>
      <c r="D533" s="31"/>
      <c r="E533" s="31"/>
      <c r="F533" s="31"/>
      <c r="G533" s="31"/>
      <c r="H533" s="31"/>
      <c r="I533" s="31"/>
      <c r="J533" s="32"/>
      <c r="K533" s="32"/>
      <c r="L533" s="32"/>
      <c r="M533" s="32"/>
      <c r="N533" s="32"/>
      <c r="O533" s="32"/>
      <c r="P533" s="17"/>
      <c r="Q533" s="17"/>
      <c r="R533" s="17"/>
      <c r="S533" s="17"/>
      <c r="T533" s="151"/>
      <c r="U533" s="151"/>
      <c r="V533" s="151"/>
      <c r="W533" s="151"/>
      <c r="X533" s="151"/>
      <c r="Y533" s="151"/>
      <c r="Z533" s="151"/>
      <c r="AB533" s="151"/>
      <c r="AD533" s="267"/>
    </row>
    <row r="534" spans="2:30">
      <c r="B534" s="30"/>
      <c r="C534" s="31"/>
      <c r="D534" s="31"/>
      <c r="E534" s="31"/>
      <c r="F534" s="31"/>
      <c r="G534" s="31"/>
      <c r="H534" s="31"/>
      <c r="I534" s="31"/>
      <c r="J534" s="32"/>
      <c r="K534" s="32"/>
      <c r="L534" s="32"/>
      <c r="M534" s="32"/>
      <c r="N534" s="32"/>
      <c r="O534" s="32"/>
      <c r="P534" s="17"/>
      <c r="Q534" s="17"/>
      <c r="R534" s="17"/>
      <c r="S534" s="17"/>
      <c r="T534" s="151"/>
      <c r="U534" s="151"/>
      <c r="V534" s="151"/>
      <c r="W534" s="151"/>
      <c r="X534" s="151"/>
      <c r="Y534" s="151"/>
      <c r="Z534" s="151"/>
      <c r="AB534" s="151"/>
      <c r="AD534" s="267"/>
    </row>
    <row r="535" spans="2:30">
      <c r="B535" s="30"/>
      <c r="C535" s="31"/>
      <c r="D535" s="31"/>
      <c r="E535" s="31"/>
      <c r="F535" s="31"/>
      <c r="G535" s="31"/>
      <c r="H535" s="31"/>
      <c r="I535" s="31"/>
      <c r="J535" s="32"/>
      <c r="K535" s="32"/>
      <c r="L535" s="32"/>
      <c r="M535" s="32"/>
      <c r="N535" s="32"/>
      <c r="O535" s="32"/>
      <c r="P535" s="17"/>
      <c r="Q535" s="17"/>
      <c r="R535" s="17"/>
      <c r="S535" s="17"/>
      <c r="T535" s="151"/>
      <c r="U535" s="151"/>
      <c r="V535" s="151"/>
      <c r="W535" s="151"/>
      <c r="X535" s="151"/>
      <c r="Y535" s="151"/>
      <c r="Z535" s="151"/>
      <c r="AB535" s="151"/>
      <c r="AD535" s="267"/>
    </row>
    <row r="536" spans="2:30">
      <c r="B536" s="30"/>
      <c r="C536" s="31"/>
      <c r="D536" s="31"/>
      <c r="E536" s="31"/>
      <c r="F536" s="31"/>
      <c r="G536" s="31"/>
      <c r="H536" s="31"/>
      <c r="I536" s="31"/>
      <c r="J536" s="32"/>
      <c r="K536" s="32"/>
      <c r="L536" s="32"/>
      <c r="M536" s="32"/>
      <c r="N536" s="32"/>
      <c r="O536" s="32"/>
      <c r="P536" s="17"/>
      <c r="Q536" s="17"/>
      <c r="R536" s="17"/>
      <c r="S536" s="17"/>
      <c r="T536" s="151"/>
      <c r="U536" s="151"/>
      <c r="V536" s="151"/>
      <c r="W536" s="151"/>
      <c r="X536" s="151"/>
      <c r="Y536" s="151"/>
      <c r="Z536" s="151"/>
      <c r="AB536" s="151"/>
      <c r="AD536" s="267"/>
    </row>
    <row r="537" spans="2:30">
      <c r="B537" s="30"/>
      <c r="C537" s="31"/>
      <c r="D537" s="31"/>
      <c r="E537" s="31"/>
      <c r="F537" s="31"/>
      <c r="G537" s="31"/>
      <c r="H537" s="31"/>
      <c r="I537" s="31"/>
      <c r="J537" s="32"/>
      <c r="K537" s="32"/>
      <c r="L537" s="32"/>
      <c r="M537" s="32"/>
      <c r="N537" s="32"/>
      <c r="O537" s="32"/>
      <c r="P537" s="17"/>
      <c r="Q537" s="17"/>
      <c r="R537" s="17"/>
      <c r="S537" s="17"/>
      <c r="T537" s="151"/>
      <c r="U537" s="151"/>
      <c r="V537" s="151"/>
      <c r="W537" s="151"/>
      <c r="X537" s="151"/>
      <c r="Y537" s="151"/>
      <c r="Z537" s="151"/>
      <c r="AB537" s="151"/>
      <c r="AD537" s="267"/>
    </row>
    <row r="538" spans="2:30">
      <c r="B538" s="30"/>
      <c r="C538" s="31"/>
      <c r="D538" s="31"/>
      <c r="E538" s="31"/>
      <c r="F538" s="31"/>
      <c r="G538" s="31"/>
      <c r="H538" s="31"/>
      <c r="I538" s="31"/>
      <c r="J538" s="32"/>
      <c r="K538" s="32"/>
      <c r="L538" s="32"/>
      <c r="M538" s="32"/>
      <c r="N538" s="32"/>
      <c r="O538" s="32"/>
      <c r="P538" s="17"/>
      <c r="Q538" s="17"/>
      <c r="R538" s="17"/>
      <c r="S538" s="17"/>
      <c r="T538" s="151"/>
      <c r="U538" s="151"/>
      <c r="V538" s="151"/>
      <c r="W538" s="151"/>
      <c r="X538" s="151"/>
      <c r="Y538" s="151"/>
      <c r="Z538" s="151"/>
      <c r="AB538" s="151"/>
      <c r="AD538" s="267"/>
    </row>
    <row r="539" spans="2:30">
      <c r="B539" s="30"/>
      <c r="C539" s="31"/>
      <c r="D539" s="31"/>
      <c r="E539" s="31"/>
      <c r="F539" s="31"/>
      <c r="G539" s="31"/>
      <c r="H539" s="31"/>
      <c r="I539" s="31"/>
      <c r="J539" s="32"/>
      <c r="K539" s="32"/>
      <c r="L539" s="32"/>
      <c r="M539" s="32"/>
      <c r="N539" s="32"/>
      <c r="O539" s="32"/>
      <c r="P539" s="17"/>
      <c r="Q539" s="17"/>
      <c r="R539" s="17"/>
      <c r="S539" s="17"/>
      <c r="T539" s="151"/>
      <c r="U539" s="151"/>
      <c r="V539" s="151"/>
      <c r="W539" s="151"/>
      <c r="X539" s="151"/>
      <c r="Y539" s="151"/>
      <c r="Z539" s="151"/>
      <c r="AB539" s="151"/>
      <c r="AD539" s="267"/>
    </row>
    <row r="540" spans="2:30" ht="15.6">
      <c r="B540" s="83" t="s">
        <v>320</v>
      </c>
      <c r="C540" s="60"/>
      <c r="D540" s="60"/>
      <c r="E540" s="60"/>
      <c r="F540" s="60"/>
      <c r="G540" s="60"/>
      <c r="H540" s="60"/>
      <c r="I540" s="60"/>
      <c r="J540" s="64"/>
      <c r="K540" s="64"/>
      <c r="L540" s="64"/>
      <c r="M540" s="64"/>
      <c r="N540" s="64"/>
      <c r="O540" s="84" t="s">
        <v>321</v>
      </c>
      <c r="P540" s="17"/>
      <c r="Q540" s="17"/>
      <c r="R540" s="17"/>
      <c r="S540" s="151"/>
      <c r="AA540" s="140" t="s">
        <v>2</v>
      </c>
      <c r="AD540" s="267"/>
    </row>
    <row r="541" spans="2:30">
      <c r="B541" s="180" t="s">
        <v>73</v>
      </c>
      <c r="C541" s="122">
        <v>2016</v>
      </c>
      <c r="D541" s="139">
        <v>2017</v>
      </c>
      <c r="E541" s="139">
        <v>2018</v>
      </c>
      <c r="F541" s="122">
        <v>2019</v>
      </c>
      <c r="G541" s="122">
        <v>2020</v>
      </c>
      <c r="H541" s="122">
        <v>2021</v>
      </c>
      <c r="I541" s="122">
        <v>2022</v>
      </c>
      <c r="J541" s="122">
        <v>2023</v>
      </c>
      <c r="K541" s="122">
        <v>2024</v>
      </c>
      <c r="L541" s="122">
        <v>2025</v>
      </c>
      <c r="M541" s="122">
        <v>2026</v>
      </c>
      <c r="N541" s="64"/>
      <c r="O541" s="221" t="s">
        <v>73</v>
      </c>
      <c r="P541" s="123">
        <v>2016</v>
      </c>
      <c r="Q541" s="122">
        <v>2017</v>
      </c>
      <c r="R541" s="139">
        <v>2018</v>
      </c>
      <c r="S541" s="139">
        <v>2019</v>
      </c>
      <c r="T541" s="139">
        <v>2020</v>
      </c>
      <c r="U541" s="139">
        <v>2021</v>
      </c>
      <c r="V541" s="139">
        <v>2022</v>
      </c>
      <c r="W541" s="139">
        <v>2023</v>
      </c>
      <c r="X541" s="139">
        <v>2024</v>
      </c>
      <c r="Y541" s="139">
        <v>2025</v>
      </c>
      <c r="Z541" s="139">
        <v>2026</v>
      </c>
      <c r="AA541" s="122" t="str">
        <f>$AA$98</f>
        <v>2021-2026</v>
      </c>
      <c r="AD541" s="267"/>
    </row>
    <row r="542" spans="2:30">
      <c r="B542" s="33" t="s">
        <v>571</v>
      </c>
      <c r="C542" s="67">
        <f>Wireless!E8+Wireless!E9+Wireless!E13</f>
        <v>11390120.661512379</v>
      </c>
      <c r="D542" s="67">
        <f>Wireless!F8+Wireless!F9+Wireless!F13</f>
        <v>7193790.5449723806</v>
      </c>
      <c r="E542" s="67">
        <f>Wireless!G8+Wireless!G9+Wireless!G13</f>
        <v>9904608.2555570453</v>
      </c>
      <c r="F542" s="67"/>
      <c r="G542" s="67"/>
      <c r="H542" s="67"/>
      <c r="I542" s="67"/>
      <c r="J542" s="67"/>
      <c r="K542" s="74"/>
      <c r="L542" s="74"/>
      <c r="M542" s="74"/>
      <c r="N542" s="575" t="e">
        <f>(M542/H542)^(0.2)-1</f>
        <v>#DIV/0!</v>
      </c>
      <c r="O542" s="33" t="str">
        <f>B542</f>
        <v>10 Gbps and below</v>
      </c>
      <c r="P542" s="68">
        <f>Wireless!E52+Wireless!E57+Wireless!E53</f>
        <v>218.74931045678585</v>
      </c>
      <c r="Q542" s="68">
        <f>Wireless!F52+Wireless!F57+Wireless!F53</f>
        <v>118.15802502183853</v>
      </c>
      <c r="R542" s="68">
        <f>Wireless!G52+Wireless!G57+Wireless!G53</f>
        <v>169.58541243629446</v>
      </c>
      <c r="S542" s="68"/>
      <c r="T542" s="68"/>
      <c r="U542" s="68"/>
      <c r="V542" s="68"/>
      <c r="W542" s="68"/>
      <c r="X542" s="68"/>
      <c r="Y542" s="68"/>
      <c r="Z542" s="68"/>
      <c r="AA542" s="152" t="e">
        <f>(Z542/U542)^(1/5)-1</f>
        <v>#DIV/0!</v>
      </c>
      <c r="AD542" s="267"/>
    </row>
    <row r="543" spans="2:30">
      <c r="B543" s="24" t="s">
        <v>570</v>
      </c>
      <c r="C543" s="67">
        <f t="shared" ref="C543:E543" si="71">C544-C542</f>
        <v>0</v>
      </c>
      <c r="D543" s="67">
        <f t="shared" si="71"/>
        <v>0</v>
      </c>
      <c r="E543" s="67">
        <f t="shared" si="71"/>
        <v>203684.76000000164</v>
      </c>
      <c r="F543" s="67"/>
      <c r="G543" s="67"/>
      <c r="H543" s="67"/>
      <c r="I543" s="67"/>
      <c r="J543" s="67"/>
      <c r="K543" s="74"/>
      <c r="L543" s="74"/>
      <c r="M543" s="74"/>
      <c r="N543" s="575" t="e">
        <f>(M543/H543)^(0.2)-1</f>
        <v>#DIV/0!</v>
      </c>
      <c r="O543" s="33" t="str">
        <f>B543</f>
        <v>25 Gbps and above</v>
      </c>
      <c r="P543" s="68">
        <f t="shared" ref="P543:R543" si="72">P544-P542</f>
        <v>0</v>
      </c>
      <c r="Q543" s="68">
        <f t="shared" si="72"/>
        <v>0</v>
      </c>
      <c r="R543" s="68">
        <f t="shared" si="72"/>
        <v>13.657558501903253</v>
      </c>
      <c r="S543" s="68"/>
      <c r="T543" s="68"/>
      <c r="U543" s="68"/>
      <c r="V543" s="68"/>
      <c r="W543" s="68"/>
      <c r="X543" s="68"/>
      <c r="Y543" s="68"/>
      <c r="Z543" s="68"/>
      <c r="AA543" s="153" t="e">
        <f>(Z543/U543)^(1/5)-1</f>
        <v>#DIV/0!</v>
      </c>
      <c r="AD543" s="267"/>
    </row>
    <row r="544" spans="2:30">
      <c r="B544" s="182" t="s">
        <v>72</v>
      </c>
      <c r="C544" s="126">
        <f>Wireless!E20</f>
        <v>11390120.661512379</v>
      </c>
      <c r="D544" s="126">
        <f>Wireless!F20</f>
        <v>7193790.5449723806</v>
      </c>
      <c r="E544" s="126">
        <f>Wireless!G20</f>
        <v>10108293.015557047</v>
      </c>
      <c r="F544" s="126"/>
      <c r="G544" s="126"/>
      <c r="H544" s="126"/>
      <c r="I544" s="126"/>
      <c r="J544" s="126"/>
      <c r="K544" s="126"/>
      <c r="L544" s="126"/>
      <c r="M544" s="126"/>
      <c r="N544" s="575" t="e">
        <f>(M544/H544)^(0.2)-1</f>
        <v>#DIV/0!</v>
      </c>
      <c r="O544" s="184" t="s">
        <v>72</v>
      </c>
      <c r="P544" s="125">
        <f>Wireless!E64</f>
        <v>218.74931045678585</v>
      </c>
      <c r="Q544" s="125">
        <f>Wireless!F64</f>
        <v>118.15802502183853</v>
      </c>
      <c r="R544" s="125">
        <f>Wireless!G64</f>
        <v>183.24297093819771</v>
      </c>
      <c r="S544" s="125"/>
      <c r="T544" s="125"/>
      <c r="U544" s="125"/>
      <c r="V544" s="125"/>
      <c r="W544" s="125"/>
      <c r="X544" s="125"/>
      <c r="Y544" s="125"/>
      <c r="Z544" s="125"/>
      <c r="AA544" s="158" t="e">
        <f>(Z544/U544)^(1/5)-1</f>
        <v>#DIV/0!</v>
      </c>
      <c r="AD544" s="267"/>
    </row>
    <row r="545" spans="1:69">
      <c r="B545" s="30"/>
      <c r="C545" s="30"/>
      <c r="D545" s="30"/>
      <c r="E545" s="30"/>
      <c r="F545" s="30"/>
      <c r="G545" s="30"/>
      <c r="H545" s="30"/>
      <c r="I545" s="30"/>
      <c r="J545" s="30"/>
      <c r="K545" s="30"/>
      <c r="L545" s="30"/>
      <c r="M545" s="30"/>
      <c r="N545" s="64"/>
      <c r="O545" s="32"/>
      <c r="P545" s="32"/>
      <c r="Q545" s="32"/>
      <c r="R545" s="32"/>
      <c r="S545" s="32"/>
      <c r="T545" s="32"/>
      <c r="U545" s="32"/>
      <c r="V545" s="32"/>
      <c r="W545" s="32"/>
      <c r="X545" s="32"/>
      <c r="Y545" s="32"/>
      <c r="Z545" s="32"/>
      <c r="AB545" s="9"/>
      <c r="AD545" s="267"/>
    </row>
    <row r="546" spans="1:69" s="41" customFormat="1" ht="17.399999999999999">
      <c r="A546" s="82" t="s">
        <v>360</v>
      </c>
      <c r="B546" s="77"/>
      <c r="C546" s="78"/>
      <c r="D546" s="78"/>
      <c r="E546" s="78"/>
      <c r="F546" s="78"/>
      <c r="G546" s="78"/>
      <c r="H546" s="78"/>
      <c r="I546" s="78"/>
      <c r="J546" s="87"/>
      <c r="K546" s="87"/>
      <c r="L546" s="87"/>
      <c r="M546" s="87"/>
      <c r="N546" s="87"/>
      <c r="O546" s="87"/>
      <c r="P546" s="85"/>
      <c r="Q546" s="85"/>
      <c r="R546" s="85"/>
      <c r="S546" s="85"/>
      <c r="T546" s="85"/>
      <c r="U546" s="85"/>
      <c r="V546" s="85"/>
      <c r="W546" s="85"/>
      <c r="X546" s="85"/>
      <c r="Y546" s="85"/>
      <c r="Z546" s="85"/>
      <c r="AB546" s="155"/>
      <c r="AD546" s="267"/>
      <c r="AE546" s="401"/>
      <c r="AF546" s="43"/>
      <c r="AG546" s="43"/>
      <c r="AH546" s="43"/>
      <c r="AI546" s="43"/>
      <c r="AJ546" s="43"/>
      <c r="AK546" s="43"/>
      <c r="AL546" s="43"/>
      <c r="AM546" s="43"/>
      <c r="AN546" s="43"/>
      <c r="AO546" s="43"/>
      <c r="AP546" s="43"/>
      <c r="AQ546" s="43"/>
      <c r="AR546" s="43"/>
      <c r="AS546" s="43"/>
      <c r="AT546" s="43"/>
      <c r="AU546" s="43"/>
      <c r="AV546" s="43"/>
      <c r="AW546" s="43"/>
      <c r="AX546" s="43"/>
      <c r="AY546" s="43"/>
      <c r="AZ546" s="43"/>
      <c r="BA546" s="43"/>
      <c r="BB546" s="43"/>
      <c r="BC546" s="43"/>
      <c r="BD546" s="43"/>
      <c r="BE546" s="43"/>
      <c r="BF546" s="43"/>
      <c r="BG546" s="43"/>
      <c r="BH546" s="43"/>
      <c r="BI546" s="43"/>
      <c r="BJ546" s="43"/>
      <c r="BK546" s="43"/>
      <c r="BL546" s="43"/>
      <c r="BM546" s="43"/>
      <c r="BN546" s="43"/>
      <c r="BO546" s="43"/>
      <c r="BP546" s="43"/>
      <c r="BQ546" s="43"/>
    </row>
    <row r="547" spans="1:69" ht="15.6">
      <c r="A547" s="55"/>
      <c r="B547" s="92" t="s">
        <v>314</v>
      </c>
      <c r="C547" s="60"/>
      <c r="D547" s="60"/>
      <c r="E547" s="60"/>
      <c r="F547" s="60"/>
      <c r="G547" s="60"/>
      <c r="H547" s="60"/>
      <c r="I547" s="60"/>
      <c r="J547" s="49"/>
      <c r="K547" s="49"/>
      <c r="L547" s="49"/>
      <c r="M547" s="49"/>
      <c r="N547" s="49"/>
      <c r="O547" s="92" t="s">
        <v>374</v>
      </c>
      <c r="P547" s="17"/>
      <c r="Q547" s="17"/>
      <c r="R547" s="17"/>
      <c r="S547" s="17"/>
      <c r="T547" s="151"/>
      <c r="U547" s="151"/>
      <c r="V547" s="151"/>
      <c r="W547" s="151"/>
      <c r="X547" s="151"/>
      <c r="Y547" s="151"/>
      <c r="Z547" s="151"/>
      <c r="AB547" s="151"/>
      <c r="AD547" s="267"/>
    </row>
    <row r="548" spans="1:69">
      <c r="B548" s="30"/>
      <c r="C548" s="31"/>
      <c r="D548" s="31"/>
      <c r="E548" s="31"/>
      <c r="F548" s="31"/>
      <c r="G548" s="31"/>
      <c r="H548" s="31"/>
      <c r="I548" s="31"/>
      <c r="J548" s="32"/>
      <c r="K548" s="32"/>
      <c r="L548" s="32"/>
      <c r="M548" s="32"/>
      <c r="N548" s="32"/>
      <c r="O548" s="32"/>
      <c r="P548" s="17"/>
      <c r="Q548" s="17"/>
      <c r="R548" s="17"/>
      <c r="S548" s="17"/>
      <c r="T548" s="151"/>
      <c r="U548" s="151"/>
      <c r="V548" s="151"/>
      <c r="W548" s="151"/>
      <c r="X548" s="151"/>
      <c r="Y548" s="151"/>
      <c r="Z548" s="151"/>
      <c r="AB548" s="151"/>
      <c r="AD548" s="267"/>
    </row>
    <row r="549" spans="1:69">
      <c r="B549" s="30"/>
      <c r="C549" s="31"/>
      <c r="D549" s="31"/>
      <c r="E549" s="31"/>
      <c r="F549" s="31"/>
      <c r="G549" s="31"/>
      <c r="H549" s="31"/>
      <c r="I549" s="31"/>
      <c r="J549" s="32"/>
      <c r="K549" s="32"/>
      <c r="L549" s="32"/>
      <c r="M549" s="32"/>
      <c r="N549" s="32"/>
      <c r="O549" s="32"/>
      <c r="P549" s="17"/>
      <c r="Q549" s="17"/>
      <c r="R549" s="17"/>
      <c r="S549" s="17"/>
      <c r="T549" s="151"/>
      <c r="U549" s="151"/>
      <c r="V549" s="151"/>
      <c r="W549" s="151"/>
      <c r="X549" s="151"/>
      <c r="Y549" s="151"/>
      <c r="Z549" s="151"/>
      <c r="AB549" s="151"/>
      <c r="AD549" s="267"/>
    </row>
    <row r="550" spans="1:69">
      <c r="B550" s="30"/>
      <c r="C550" s="31"/>
      <c r="D550" s="31"/>
      <c r="E550" s="31"/>
      <c r="F550" s="31"/>
      <c r="G550" s="31"/>
      <c r="H550" s="31"/>
      <c r="I550" s="31"/>
      <c r="J550" s="32"/>
      <c r="K550" s="32"/>
      <c r="L550" s="32"/>
      <c r="M550" s="32"/>
      <c r="N550" s="32"/>
      <c r="O550" s="32"/>
      <c r="P550" s="17"/>
      <c r="Q550" s="17"/>
      <c r="R550" s="17"/>
      <c r="S550" s="17"/>
      <c r="T550" s="151"/>
      <c r="U550" s="151"/>
      <c r="V550" s="151"/>
      <c r="W550" s="151"/>
      <c r="X550" s="151"/>
      <c r="Y550" s="151"/>
      <c r="Z550" s="151"/>
      <c r="AB550" s="151"/>
      <c r="AD550" s="267"/>
    </row>
    <row r="551" spans="1:69">
      <c r="B551" s="30"/>
      <c r="C551" s="31"/>
      <c r="D551" s="31"/>
      <c r="E551" s="31"/>
      <c r="F551" s="31"/>
      <c r="G551" s="31"/>
      <c r="H551" s="31"/>
      <c r="I551" s="31"/>
      <c r="J551" s="32"/>
      <c r="K551" s="32"/>
      <c r="L551" s="32"/>
      <c r="M551" s="32"/>
      <c r="N551" s="32"/>
      <c r="O551" s="32"/>
      <c r="P551" s="17"/>
      <c r="Q551" s="17"/>
      <c r="R551" s="17"/>
      <c r="S551" s="17"/>
      <c r="T551" s="151"/>
      <c r="U551" s="151"/>
      <c r="V551" s="151"/>
      <c r="W551" s="151"/>
      <c r="X551" s="151"/>
      <c r="Y551" s="151"/>
      <c r="Z551" s="151"/>
      <c r="AB551" s="151"/>
      <c r="AD551" s="267"/>
    </row>
    <row r="552" spans="1:69">
      <c r="B552" s="30"/>
      <c r="C552" s="31"/>
      <c r="D552" s="31"/>
      <c r="E552" s="31"/>
      <c r="F552" s="31"/>
      <c r="G552" s="31"/>
      <c r="H552" s="31"/>
      <c r="I552" s="31"/>
      <c r="J552" s="32"/>
      <c r="K552" s="32"/>
      <c r="L552" s="32"/>
      <c r="M552" s="32"/>
      <c r="N552" s="32"/>
      <c r="O552" s="32"/>
      <c r="P552" s="17"/>
      <c r="Q552" s="17"/>
      <c r="R552" s="17"/>
      <c r="S552" s="17"/>
      <c r="T552" s="151"/>
      <c r="U552" s="151"/>
      <c r="V552" s="151"/>
      <c r="W552" s="151"/>
      <c r="X552" s="151"/>
      <c r="Y552" s="151"/>
      <c r="Z552" s="151"/>
      <c r="AB552" s="151"/>
      <c r="AD552" s="267"/>
    </row>
    <row r="553" spans="1:69">
      <c r="B553" s="30"/>
      <c r="C553" s="31"/>
      <c r="D553" s="31"/>
      <c r="E553" s="31"/>
      <c r="F553" s="31"/>
      <c r="G553" s="31"/>
      <c r="H553" s="31"/>
      <c r="I553" s="31"/>
      <c r="J553" s="32"/>
      <c r="K553" s="32"/>
      <c r="L553" s="32"/>
      <c r="M553" s="32"/>
      <c r="N553" s="32"/>
      <c r="O553" s="32"/>
      <c r="P553" s="17"/>
      <c r="Q553" s="17"/>
      <c r="R553" s="17"/>
      <c r="S553" s="17"/>
      <c r="T553" s="151"/>
      <c r="U553" s="151"/>
      <c r="V553" s="151"/>
      <c r="W553" s="151"/>
      <c r="X553" s="151"/>
      <c r="Y553" s="151"/>
      <c r="Z553" s="151"/>
      <c r="AB553" s="151"/>
      <c r="AD553" s="267"/>
    </row>
    <row r="554" spans="1:69">
      <c r="B554" s="30"/>
      <c r="C554" s="31"/>
      <c r="D554" s="31"/>
      <c r="E554" s="31"/>
      <c r="F554" s="31"/>
      <c r="G554" s="31"/>
      <c r="H554" s="31"/>
      <c r="I554" s="31"/>
      <c r="J554" s="32"/>
      <c r="K554" s="32"/>
      <c r="L554" s="32"/>
      <c r="M554" s="32"/>
      <c r="N554" s="32"/>
      <c r="O554" s="32"/>
      <c r="P554" s="17"/>
      <c r="Q554" s="17"/>
      <c r="R554" s="17"/>
      <c r="S554" s="17"/>
      <c r="T554" s="151"/>
      <c r="U554" s="151"/>
      <c r="V554" s="151"/>
      <c r="W554" s="151"/>
      <c r="X554" s="151"/>
      <c r="Y554" s="151"/>
      <c r="Z554" s="151"/>
      <c r="AB554" s="151"/>
      <c r="AD554" s="267"/>
    </row>
    <row r="555" spans="1:69">
      <c r="B555" s="30"/>
      <c r="C555" s="31"/>
      <c r="D555" s="31"/>
      <c r="E555" s="31"/>
      <c r="F555" s="31"/>
      <c r="G555" s="31"/>
      <c r="H555" s="31"/>
      <c r="I555" s="31"/>
      <c r="J555" s="32"/>
      <c r="K555" s="32"/>
      <c r="L555" s="32"/>
      <c r="M555" s="32"/>
      <c r="N555" s="32"/>
      <c r="O555" s="32"/>
      <c r="P555" s="17"/>
      <c r="Q555" s="17"/>
      <c r="R555" s="17"/>
      <c r="S555" s="17"/>
      <c r="T555" s="151"/>
      <c r="U555" s="151"/>
      <c r="V555" s="151"/>
      <c r="W555" s="151"/>
      <c r="X555" s="151"/>
      <c r="Y555" s="151"/>
      <c r="Z555" s="151"/>
      <c r="AB555" s="151"/>
      <c r="AD555" s="267"/>
    </row>
    <row r="556" spans="1:69">
      <c r="B556" s="30"/>
      <c r="C556" s="31"/>
      <c r="D556" s="31"/>
      <c r="E556" s="31"/>
      <c r="F556" s="31"/>
      <c r="G556" s="31"/>
      <c r="H556" s="31"/>
      <c r="I556" s="31"/>
      <c r="J556" s="32"/>
      <c r="K556" s="32"/>
      <c r="L556" s="32"/>
      <c r="M556" s="32"/>
      <c r="N556" s="32"/>
      <c r="O556" s="32"/>
      <c r="P556" s="17"/>
      <c r="Q556" s="17"/>
      <c r="R556" s="17"/>
      <c r="S556" s="17"/>
      <c r="T556" s="151"/>
      <c r="U556" s="151"/>
      <c r="V556" s="151"/>
      <c r="W556" s="151"/>
      <c r="X556" s="151"/>
      <c r="Y556" s="151"/>
      <c r="Z556" s="151"/>
      <c r="AB556" s="151"/>
      <c r="AD556" s="267"/>
    </row>
    <row r="557" spans="1:69">
      <c r="B557" s="30"/>
      <c r="C557" s="31"/>
      <c r="D557" s="31"/>
      <c r="E557" s="31"/>
      <c r="F557" s="31"/>
      <c r="G557" s="31"/>
      <c r="H557" s="31"/>
      <c r="I557" s="31"/>
      <c r="J557" s="32"/>
      <c r="K557" s="32"/>
      <c r="L557" s="32"/>
      <c r="M557" s="32"/>
      <c r="N557" s="32"/>
      <c r="O557" s="32"/>
      <c r="P557" s="17"/>
      <c r="Q557" s="17"/>
      <c r="R557" s="17"/>
      <c r="S557" s="17"/>
      <c r="T557" s="151"/>
      <c r="U557" s="151"/>
      <c r="V557" s="151"/>
      <c r="W557" s="151"/>
      <c r="X557" s="151"/>
      <c r="Y557" s="151"/>
      <c r="Z557" s="151"/>
      <c r="AB557" s="151"/>
      <c r="AD557" s="267"/>
    </row>
    <row r="558" spans="1:69">
      <c r="B558" s="30"/>
      <c r="C558" s="31"/>
      <c r="D558" s="31"/>
      <c r="E558" s="31"/>
      <c r="F558" s="31"/>
      <c r="G558" s="31"/>
      <c r="H558" s="31"/>
      <c r="I558" s="31"/>
      <c r="J558" s="32"/>
      <c r="K558" s="32"/>
      <c r="L558" s="32"/>
      <c r="M558" s="32"/>
      <c r="N558" s="32"/>
      <c r="O558" s="32"/>
      <c r="P558" s="17"/>
      <c r="Q558" s="17"/>
      <c r="R558" s="17"/>
      <c r="S558" s="17"/>
      <c r="T558" s="151"/>
      <c r="U558" s="151"/>
      <c r="V558" s="151"/>
      <c r="W558" s="151"/>
      <c r="X558" s="151"/>
      <c r="Y558" s="151"/>
      <c r="Z558" s="151"/>
      <c r="AB558" s="151"/>
      <c r="AD558" s="267"/>
    </row>
    <row r="559" spans="1:69">
      <c r="B559" s="30"/>
      <c r="C559" s="31"/>
      <c r="D559" s="31"/>
      <c r="E559" s="31"/>
      <c r="F559" s="31"/>
      <c r="G559" s="31"/>
      <c r="H559" s="31"/>
      <c r="I559" s="31"/>
      <c r="J559" s="32"/>
      <c r="K559" s="32"/>
      <c r="L559" s="32"/>
      <c r="M559" s="32"/>
      <c r="N559" s="32"/>
      <c r="O559" s="32"/>
      <c r="P559" s="17"/>
      <c r="Q559" s="17"/>
      <c r="R559" s="17"/>
      <c r="S559" s="17"/>
      <c r="T559" s="151"/>
      <c r="U559" s="151"/>
      <c r="V559" s="151"/>
      <c r="W559" s="151"/>
      <c r="X559" s="151"/>
      <c r="Y559" s="151"/>
      <c r="Z559" s="151"/>
      <c r="AB559" s="151"/>
      <c r="AD559" s="267"/>
    </row>
    <row r="560" spans="1:69">
      <c r="B560" s="30"/>
      <c r="C560" s="31"/>
      <c r="D560" s="31"/>
      <c r="E560" s="31"/>
      <c r="F560" s="31"/>
      <c r="G560" s="31"/>
      <c r="H560" s="31"/>
      <c r="I560" s="31"/>
      <c r="J560" s="32"/>
      <c r="K560" s="32"/>
      <c r="L560" s="32"/>
      <c r="M560" s="32"/>
      <c r="N560" s="32"/>
      <c r="O560" s="32"/>
      <c r="P560" s="17"/>
      <c r="Q560" s="17"/>
      <c r="R560" s="17"/>
      <c r="S560" s="17"/>
      <c r="T560" s="151"/>
      <c r="U560" s="151"/>
      <c r="V560" s="151"/>
      <c r="W560" s="151"/>
      <c r="X560" s="151"/>
      <c r="Y560" s="151"/>
      <c r="Z560" s="151"/>
      <c r="AB560" s="151"/>
      <c r="AD560" s="267"/>
    </row>
    <row r="561" spans="2:30">
      <c r="B561" s="30"/>
      <c r="C561" s="31"/>
      <c r="D561" s="31"/>
      <c r="E561" s="31"/>
      <c r="F561" s="31"/>
      <c r="G561" s="31"/>
      <c r="H561" s="31"/>
      <c r="I561" s="31"/>
      <c r="J561" s="32"/>
      <c r="K561" s="32"/>
      <c r="L561" s="32"/>
      <c r="M561" s="32"/>
      <c r="N561" s="32"/>
      <c r="O561" s="32"/>
      <c r="P561" s="17"/>
      <c r="Q561" s="17"/>
      <c r="R561" s="17"/>
      <c r="S561" s="17"/>
      <c r="T561" s="151"/>
      <c r="U561" s="151"/>
      <c r="V561" s="151"/>
      <c r="W561" s="151"/>
      <c r="X561" s="151"/>
      <c r="Y561" s="151"/>
      <c r="Z561" s="151"/>
      <c r="AB561" s="151"/>
      <c r="AD561" s="267"/>
    </row>
    <row r="562" spans="2:30">
      <c r="B562" s="30"/>
      <c r="C562" s="31"/>
      <c r="D562" s="31"/>
      <c r="E562" s="31"/>
      <c r="F562" s="31"/>
      <c r="G562" s="31"/>
      <c r="H562" s="31"/>
      <c r="I562" s="31"/>
      <c r="J562" s="32"/>
      <c r="K562" s="32"/>
      <c r="L562" s="32"/>
      <c r="M562" s="32"/>
      <c r="N562" s="32"/>
      <c r="O562" s="32"/>
      <c r="P562" s="17"/>
      <c r="Q562" s="17"/>
      <c r="R562" s="17"/>
      <c r="S562" s="17"/>
      <c r="T562" s="151"/>
      <c r="U562" s="151"/>
      <c r="V562" s="151"/>
      <c r="W562" s="151"/>
      <c r="X562" s="151"/>
      <c r="Y562" s="151"/>
      <c r="Z562" s="151"/>
      <c r="AB562" s="151"/>
      <c r="AD562" s="267"/>
    </row>
    <row r="563" spans="2:30">
      <c r="B563" s="30"/>
      <c r="C563" s="31"/>
      <c r="D563" s="31"/>
      <c r="E563" s="31"/>
      <c r="F563" s="31"/>
      <c r="G563" s="31"/>
      <c r="H563" s="31"/>
      <c r="I563" s="31"/>
      <c r="J563" s="32"/>
      <c r="K563" s="32"/>
      <c r="L563" s="32"/>
      <c r="M563" s="32"/>
      <c r="N563" s="32"/>
      <c r="O563" s="32"/>
      <c r="P563" s="17"/>
      <c r="Q563" s="17"/>
      <c r="R563" s="17"/>
      <c r="S563" s="17"/>
      <c r="T563" s="151"/>
      <c r="U563" s="151"/>
      <c r="V563" s="151"/>
      <c r="W563" s="151"/>
      <c r="X563" s="151"/>
      <c r="Y563" s="151"/>
      <c r="Z563" s="151"/>
      <c r="AB563" s="151"/>
      <c r="AD563" s="267"/>
    </row>
    <row r="564" spans="2:30">
      <c r="B564" s="30"/>
      <c r="C564" s="31"/>
      <c r="D564" s="31"/>
      <c r="E564" s="31"/>
      <c r="F564" s="31"/>
      <c r="G564" s="31"/>
      <c r="H564" s="31"/>
      <c r="I564" s="31"/>
      <c r="J564" s="32"/>
      <c r="K564" s="32"/>
      <c r="L564" s="32"/>
      <c r="M564" s="32"/>
      <c r="N564" s="32"/>
      <c r="O564" s="32"/>
      <c r="P564" s="17"/>
      <c r="Q564" s="17"/>
      <c r="R564" s="17"/>
      <c r="S564" s="17"/>
      <c r="T564" s="151"/>
      <c r="U564" s="151"/>
      <c r="V564" s="151"/>
      <c r="W564" s="151"/>
      <c r="X564" s="151"/>
      <c r="Y564" s="151"/>
      <c r="Z564" s="151"/>
      <c r="AB564" s="151"/>
      <c r="AD564" s="267"/>
    </row>
    <row r="565" spans="2:30">
      <c r="B565" s="30"/>
      <c r="C565" s="31"/>
      <c r="D565" s="31"/>
      <c r="E565" s="31"/>
      <c r="F565" s="31"/>
      <c r="G565" s="31"/>
      <c r="H565" s="31"/>
      <c r="I565" s="31"/>
      <c r="J565" s="32"/>
      <c r="K565" s="32"/>
      <c r="L565" s="32"/>
      <c r="M565" s="32"/>
      <c r="N565" s="32"/>
      <c r="O565" s="32"/>
      <c r="P565" s="17"/>
      <c r="Q565" s="17"/>
      <c r="R565" s="17"/>
      <c r="S565" s="17"/>
      <c r="T565" s="151"/>
      <c r="U565" s="151"/>
      <c r="V565" s="151"/>
      <c r="W565" s="151"/>
      <c r="X565" s="151"/>
      <c r="Y565" s="151"/>
      <c r="Z565" s="151"/>
      <c r="AB565" s="151"/>
      <c r="AD565" s="267"/>
    </row>
    <row r="566" spans="2:30">
      <c r="B566" s="30"/>
      <c r="C566" s="31"/>
      <c r="D566" s="31"/>
      <c r="E566" s="31"/>
      <c r="F566" s="31"/>
      <c r="G566" s="31"/>
      <c r="H566" s="31"/>
      <c r="I566" s="31"/>
      <c r="J566" s="32"/>
      <c r="K566" s="32"/>
      <c r="L566" s="32"/>
      <c r="M566" s="32"/>
      <c r="N566" s="32"/>
      <c r="O566" s="32"/>
      <c r="P566" s="17"/>
      <c r="Q566" s="17"/>
      <c r="R566" s="17"/>
      <c r="S566" s="17"/>
      <c r="T566" s="151"/>
      <c r="U566" s="151"/>
      <c r="V566" s="151"/>
      <c r="W566" s="151"/>
      <c r="X566" s="151"/>
      <c r="Y566" s="151"/>
      <c r="Z566" s="151"/>
      <c r="AB566" s="151"/>
      <c r="AD566" s="267"/>
    </row>
    <row r="567" spans="2:30">
      <c r="B567" s="30"/>
      <c r="C567" s="31"/>
      <c r="D567" s="31"/>
      <c r="E567" s="31"/>
      <c r="F567" s="31"/>
      <c r="G567" s="31"/>
      <c r="H567" s="31"/>
      <c r="I567" s="31"/>
      <c r="J567" s="32"/>
      <c r="K567" s="32"/>
      <c r="L567" s="32"/>
      <c r="M567" s="32"/>
      <c r="N567" s="32"/>
      <c r="O567" s="32"/>
      <c r="P567" s="17"/>
      <c r="Q567" s="17"/>
      <c r="R567" s="17"/>
      <c r="S567" s="17"/>
      <c r="T567" s="151"/>
      <c r="U567" s="151"/>
      <c r="V567" s="151"/>
      <c r="W567" s="151"/>
      <c r="X567" s="151"/>
      <c r="Y567" s="151"/>
      <c r="Z567" s="151"/>
      <c r="AB567" s="151"/>
      <c r="AD567" s="267"/>
    </row>
    <row r="568" spans="2:30">
      <c r="B568" s="30"/>
      <c r="C568" s="31"/>
      <c r="D568" s="31"/>
      <c r="E568" s="31"/>
      <c r="F568" s="31"/>
      <c r="G568" s="31"/>
      <c r="H568" s="31"/>
      <c r="I568" s="31"/>
      <c r="J568" s="32"/>
      <c r="K568" s="32"/>
      <c r="L568" s="32"/>
      <c r="M568" s="32"/>
      <c r="N568" s="32"/>
      <c r="O568" s="32"/>
      <c r="P568" s="17"/>
      <c r="Q568" s="17"/>
      <c r="R568" s="17"/>
      <c r="S568" s="17"/>
      <c r="T568" s="151"/>
      <c r="U568" s="151"/>
      <c r="V568" s="151"/>
      <c r="W568" s="151"/>
      <c r="X568" s="151"/>
      <c r="Y568" s="151"/>
      <c r="Z568" s="151"/>
      <c r="AB568" s="151"/>
      <c r="AD568" s="267"/>
    </row>
    <row r="569" spans="2:30">
      <c r="B569" s="30"/>
      <c r="C569" s="31"/>
      <c r="D569" s="31"/>
      <c r="E569" s="31"/>
      <c r="F569" s="31"/>
      <c r="G569" s="31"/>
      <c r="H569" s="31"/>
      <c r="I569" s="31"/>
      <c r="J569" s="32"/>
      <c r="K569" s="32"/>
      <c r="L569" s="32"/>
      <c r="M569" s="32"/>
      <c r="N569" s="32"/>
      <c r="O569" s="32"/>
      <c r="P569" s="17"/>
      <c r="Q569" s="17"/>
      <c r="R569" s="17"/>
      <c r="S569" s="17"/>
      <c r="T569" s="151"/>
      <c r="U569" s="151"/>
      <c r="V569" s="151"/>
      <c r="W569" s="151"/>
      <c r="X569" s="151"/>
      <c r="Y569" s="151"/>
      <c r="Z569" s="151"/>
      <c r="AB569" s="151"/>
      <c r="AD569" s="267"/>
    </row>
    <row r="570" spans="2:30">
      <c r="B570" s="30"/>
      <c r="C570" s="31"/>
      <c r="D570" s="31"/>
      <c r="E570" s="31"/>
      <c r="F570" s="31"/>
      <c r="G570" s="31"/>
      <c r="H570" s="31"/>
      <c r="I570" s="31"/>
      <c r="J570" s="32"/>
      <c r="K570" s="32"/>
      <c r="L570" s="32"/>
      <c r="M570" s="32"/>
      <c r="N570" s="32"/>
      <c r="O570" s="32"/>
      <c r="P570" s="17"/>
      <c r="Q570" s="17"/>
      <c r="R570" s="17"/>
      <c r="S570" s="17"/>
      <c r="T570" s="151"/>
      <c r="U570" s="151"/>
      <c r="V570" s="151"/>
      <c r="W570" s="151"/>
      <c r="X570" s="151"/>
      <c r="Y570" s="151"/>
      <c r="Z570" s="151"/>
      <c r="AB570" s="151"/>
      <c r="AD570" s="267"/>
    </row>
    <row r="571" spans="2:30" ht="15.6">
      <c r="B571" s="83"/>
      <c r="C571" s="60"/>
      <c r="D571" s="60"/>
      <c r="E571" s="60"/>
      <c r="F571" s="60"/>
      <c r="G571" s="60"/>
      <c r="H571" s="60"/>
      <c r="I571" s="60"/>
      <c r="J571" s="64"/>
      <c r="K571" s="64"/>
      <c r="L571" s="64"/>
      <c r="M571" s="64"/>
      <c r="N571" s="32"/>
      <c r="P571" s="17"/>
      <c r="Q571" s="17"/>
      <c r="R571" s="17"/>
      <c r="S571" s="17"/>
      <c r="T571" s="151"/>
      <c r="U571" s="151"/>
      <c r="V571" s="151"/>
      <c r="W571" s="151"/>
      <c r="X571" s="151"/>
      <c r="Y571" s="151"/>
      <c r="Z571" s="151"/>
      <c r="AB571" s="151"/>
      <c r="AD571" s="267"/>
    </row>
    <row r="572" spans="2:30" ht="15.6">
      <c r="B572" s="83" t="s">
        <v>375</v>
      </c>
      <c r="C572" s="60"/>
      <c r="D572" s="60"/>
      <c r="E572" s="60"/>
      <c r="F572" s="60"/>
      <c r="G572" s="60"/>
      <c r="H572" s="60"/>
      <c r="I572" s="60"/>
      <c r="J572" s="490"/>
      <c r="K572" s="490"/>
      <c r="L572" s="518"/>
      <c r="M572" s="577"/>
      <c r="N572" s="32"/>
      <c r="O572" s="84" t="s">
        <v>376</v>
      </c>
      <c r="P572" s="490"/>
      <c r="Q572" s="490"/>
      <c r="R572" s="490"/>
      <c r="S572" s="490"/>
      <c r="T572" s="490"/>
      <c r="U572" s="490"/>
      <c r="V572" s="490"/>
      <c r="W572" s="490"/>
      <c r="X572" s="490"/>
      <c r="Y572" s="518"/>
      <c r="Z572" s="577"/>
      <c r="AA572" s="140" t="s">
        <v>2</v>
      </c>
      <c r="AD572" s="267"/>
    </row>
    <row r="573" spans="2:30">
      <c r="B573" s="180" t="s">
        <v>63</v>
      </c>
      <c r="C573" s="122">
        <v>2016</v>
      </c>
      <c r="D573" s="139">
        <v>2017</v>
      </c>
      <c r="E573" s="139">
        <v>2018</v>
      </c>
      <c r="F573" s="122">
        <v>2019</v>
      </c>
      <c r="G573" s="122">
        <v>2020</v>
      </c>
      <c r="H573" s="122">
        <v>2021</v>
      </c>
      <c r="I573" s="122">
        <v>2022</v>
      </c>
      <c r="J573" s="122">
        <v>2023</v>
      </c>
      <c r="K573" s="122">
        <v>2024</v>
      </c>
      <c r="L573" s="122">
        <v>2025</v>
      </c>
      <c r="M573" s="122">
        <v>2026</v>
      </c>
      <c r="N573" s="32"/>
      <c r="O573" s="180" t="s">
        <v>63</v>
      </c>
      <c r="P573" s="123">
        <v>2016</v>
      </c>
      <c r="Q573" s="122">
        <v>2017</v>
      </c>
      <c r="R573" s="139">
        <v>2018</v>
      </c>
      <c r="S573" s="139">
        <v>2019</v>
      </c>
      <c r="T573" s="139">
        <v>2020</v>
      </c>
      <c r="U573" s="139">
        <v>2021</v>
      </c>
      <c r="V573" s="139">
        <v>2022</v>
      </c>
      <c r="W573" s="139">
        <v>2023</v>
      </c>
      <c r="X573" s="139">
        <v>2024</v>
      </c>
      <c r="Y573" s="139">
        <v>2025</v>
      </c>
      <c r="Z573" s="139">
        <v>2026</v>
      </c>
      <c r="AA573" s="122" t="str">
        <f>$AA$98</f>
        <v>2021-2026</v>
      </c>
      <c r="AD573" s="267"/>
    </row>
    <row r="574" spans="2:30">
      <c r="B574" s="24" t="s">
        <v>172</v>
      </c>
      <c r="C574" s="54">
        <f>Wireless!E27</f>
        <v>320980.17013724998</v>
      </c>
      <c r="D574" s="54">
        <f>Wireless!F27</f>
        <v>543319.73713999998</v>
      </c>
      <c r="E574" s="54">
        <f>Wireless!G27</f>
        <v>618821.13461538462</v>
      </c>
      <c r="F574" s="54"/>
      <c r="G574" s="54"/>
      <c r="H574" s="54"/>
      <c r="I574" s="54"/>
      <c r="J574" s="54"/>
      <c r="K574" s="146"/>
      <c r="L574" s="146"/>
      <c r="M574" s="146"/>
      <c r="N574" s="575" t="e">
        <f>(M574/H574)^(0.2)-1</f>
        <v>#DIV/0!</v>
      </c>
      <c r="O574" s="24" t="str">
        <f>B574</f>
        <v>China</v>
      </c>
      <c r="P574" s="124">
        <f>Wireless!E71</f>
        <v>10.453308885263413</v>
      </c>
      <c r="Q574" s="124">
        <f>Wireless!F71</f>
        <v>46.506051363203028</v>
      </c>
      <c r="R574" s="124">
        <f>Wireless!G71</f>
        <v>41.540502119382495</v>
      </c>
      <c r="S574" s="124"/>
      <c r="T574" s="124"/>
      <c r="U574" s="124"/>
      <c r="V574" s="124"/>
      <c r="W574" s="124"/>
      <c r="X574" s="124"/>
      <c r="Y574" s="124"/>
      <c r="Z574" s="124"/>
      <c r="AA574" s="152" t="e">
        <f>(Z574/U574)^(1/5)-1</f>
        <v>#DIV/0!</v>
      </c>
      <c r="AD574" s="267"/>
    </row>
    <row r="575" spans="2:30">
      <c r="B575" s="24" t="s">
        <v>195</v>
      </c>
      <c r="C575" s="54">
        <f>Wireless!E96</f>
        <v>936230.01560775004</v>
      </c>
      <c r="D575" s="54">
        <f>Wireless!F96</f>
        <v>733574.95706000004</v>
      </c>
      <c r="E575" s="54">
        <f>Wireless!G96</f>
        <v>770916.55769230763</v>
      </c>
      <c r="F575" s="54"/>
      <c r="G575" s="54"/>
      <c r="H575" s="54"/>
      <c r="I575" s="54"/>
      <c r="J575" s="54"/>
      <c r="K575" s="10"/>
      <c r="L575" s="10"/>
      <c r="M575" s="10"/>
      <c r="N575" s="575" t="e">
        <f>(M575/H575)^(0.2)-1</f>
        <v>#DIV/0!</v>
      </c>
      <c r="O575" s="24" t="str">
        <f>B575</f>
        <v>Rest of World</v>
      </c>
      <c r="P575" s="68">
        <f>Wireless!E140</f>
        <v>111.80444617985084</v>
      </c>
      <c r="Q575" s="68">
        <f>Wireless!F140</f>
        <v>57.192799185759782</v>
      </c>
      <c r="R575" s="68">
        <f>Wireless!G140</f>
        <v>40.763179023320113</v>
      </c>
      <c r="S575" s="68"/>
      <c r="T575" s="68"/>
      <c r="U575" s="68"/>
      <c r="V575" s="68"/>
      <c r="W575" s="68"/>
      <c r="X575" s="68"/>
      <c r="Y575" s="68"/>
      <c r="Z575" s="68"/>
      <c r="AA575" s="153" t="e">
        <f>(Z575/U575)^(1/5)-1</f>
        <v>#DIV/0!</v>
      </c>
      <c r="AD575" s="267"/>
    </row>
    <row r="576" spans="2:30">
      <c r="B576" s="182" t="s">
        <v>211</v>
      </c>
      <c r="C576" s="188">
        <f t="shared" ref="C576:E576" si="73">C575+C574</f>
        <v>1257210.1857449999</v>
      </c>
      <c r="D576" s="188">
        <f t="shared" si="73"/>
        <v>1276894.6942</v>
      </c>
      <c r="E576" s="188">
        <f t="shared" si="73"/>
        <v>1389737.6923076923</v>
      </c>
      <c r="F576" s="188"/>
      <c r="G576" s="188"/>
      <c r="H576" s="188"/>
      <c r="I576" s="188"/>
      <c r="J576" s="188"/>
      <c r="K576" s="129"/>
      <c r="L576" s="129"/>
      <c r="M576" s="129"/>
      <c r="N576" s="575" t="e">
        <f>(M576/H576)^(0.2)-1</f>
        <v>#DIV/0!</v>
      </c>
      <c r="O576" s="182" t="str">
        <f>B576</f>
        <v>Global</v>
      </c>
      <c r="P576" s="286">
        <f>SUM(P574:P575)</f>
        <v>122.25775506511425</v>
      </c>
      <c r="Q576" s="286">
        <f>SUM(Q574:Q575)</f>
        <v>103.69885054896281</v>
      </c>
      <c r="R576" s="286">
        <f>SUM(R574:R575)</f>
        <v>82.303681142702601</v>
      </c>
      <c r="S576" s="286"/>
      <c r="T576" s="286"/>
      <c r="U576" s="286"/>
      <c r="V576" s="286"/>
      <c r="W576" s="286"/>
      <c r="X576" s="286"/>
      <c r="Y576" s="286"/>
      <c r="Z576" s="286"/>
      <c r="AA576" s="158" t="e">
        <f>(Z576/U576)^(1/5)-1</f>
        <v>#DIV/0!</v>
      </c>
      <c r="AD576" s="267"/>
    </row>
    <row r="577" spans="1:69">
      <c r="B577" s="369" t="s">
        <v>231</v>
      </c>
      <c r="C577" s="370">
        <f t="shared" ref="C577:E577" si="74">IF(C574=0,"",C574/C576)</f>
        <v>0.25531146166067925</v>
      </c>
      <c r="D577" s="370">
        <f t="shared" si="74"/>
        <v>0.42550081820208407</v>
      </c>
      <c r="E577" s="370">
        <f t="shared" si="74"/>
        <v>0.4452790897452148</v>
      </c>
      <c r="F577" s="370"/>
      <c r="G577" s="370"/>
      <c r="H577" s="370"/>
      <c r="I577" s="370"/>
      <c r="J577" s="370"/>
      <c r="K577" s="370"/>
      <c r="L577" s="370"/>
      <c r="M577" s="370"/>
      <c r="N577" s="32"/>
      <c r="O577" s="369" t="s">
        <v>231</v>
      </c>
      <c r="P577" s="370">
        <f>IF(P574=0,"",P574/P576)</f>
        <v>8.550221521486305E-2</v>
      </c>
      <c r="Q577" s="370">
        <f>IF(Q574=0,"",Q574/Q576)</f>
        <v>0.44847219730024462</v>
      </c>
      <c r="R577" s="370">
        <f>IF(R574=0,"",R574/R576)</f>
        <v>0.50472228632589733</v>
      </c>
      <c r="S577" s="370"/>
      <c r="T577" s="370"/>
      <c r="U577" s="370"/>
      <c r="V577" s="370"/>
      <c r="W577" s="370"/>
      <c r="X577" s="370"/>
      <c r="Y577" s="370"/>
      <c r="Z577" s="370"/>
      <c r="AB577" s="156"/>
      <c r="AD577" s="267"/>
    </row>
    <row r="578" spans="1:69">
      <c r="B578" s="30"/>
      <c r="C578" s="222">
        <f>C576-Wireless!E164</f>
        <v>0</v>
      </c>
      <c r="D578" s="222">
        <f>D576-Wireless!F164</f>
        <v>0</v>
      </c>
      <c r="E578" s="222">
        <f>E576-Wireless!G164</f>
        <v>0</v>
      </c>
      <c r="F578" s="222"/>
      <c r="G578" s="222"/>
      <c r="H578" s="222"/>
      <c r="I578" s="222"/>
      <c r="J578" s="222"/>
      <c r="K578" s="32"/>
      <c r="L578" s="32"/>
      <c r="M578" s="32"/>
      <c r="N578" s="32"/>
      <c r="AB578" s="157"/>
      <c r="AD578" s="267"/>
    </row>
    <row r="579" spans="1:69" s="41" customFormat="1" ht="17.399999999999999">
      <c r="A579" s="82" t="s">
        <v>4</v>
      </c>
      <c r="B579" s="77"/>
      <c r="C579" s="78"/>
      <c r="D579" s="78"/>
      <c r="E579" s="78"/>
      <c r="F579" s="78"/>
      <c r="G579" s="78"/>
      <c r="H579" s="78"/>
      <c r="I579" s="78"/>
      <c r="J579" s="87"/>
      <c r="K579" s="87"/>
      <c r="L579" s="87"/>
      <c r="M579" s="87"/>
      <c r="N579" s="87"/>
      <c r="O579" s="87"/>
      <c r="P579" s="85"/>
      <c r="Q579" s="85"/>
      <c r="R579" s="85"/>
      <c r="S579" s="85"/>
      <c r="AB579" s="155"/>
      <c r="AD579" s="267"/>
      <c r="AE579" s="401"/>
      <c r="AF579" s="43"/>
      <c r="AG579" s="43"/>
      <c r="AH579" s="43"/>
      <c r="AI579" s="43"/>
      <c r="AJ579" s="43"/>
      <c r="AK579" s="43"/>
      <c r="AL579" s="43"/>
      <c r="AM579" s="43"/>
      <c r="AN579" s="43"/>
      <c r="AO579" s="43"/>
      <c r="AP579" s="43"/>
      <c r="AQ579" s="43"/>
      <c r="AR579" s="43"/>
      <c r="AS579" s="43"/>
      <c r="AT579" s="43"/>
      <c r="AU579" s="43"/>
      <c r="AV579" s="43"/>
      <c r="AW579" s="43"/>
      <c r="AX579" s="43"/>
      <c r="AY579" s="43"/>
      <c r="AZ579" s="43"/>
      <c r="BA579" s="43"/>
      <c r="BB579" s="43"/>
      <c r="BC579" s="43"/>
      <c r="BD579" s="43"/>
      <c r="BE579" s="43"/>
      <c r="BF579" s="43"/>
      <c r="BG579" s="43"/>
      <c r="BH579" s="43"/>
      <c r="BI579" s="43"/>
      <c r="BJ579" s="43"/>
      <c r="BK579" s="43"/>
      <c r="BL579" s="43"/>
      <c r="BM579" s="43"/>
      <c r="BN579" s="43"/>
      <c r="BO579" s="43"/>
      <c r="BP579" s="43"/>
      <c r="BQ579" s="43"/>
    </row>
    <row r="580" spans="1:69">
      <c r="B580" s="30"/>
      <c r="C580" s="31"/>
      <c r="D580" s="31"/>
      <c r="E580" s="31"/>
      <c r="F580" s="31"/>
      <c r="G580" s="31"/>
      <c r="H580" s="31"/>
      <c r="I580" s="31"/>
      <c r="J580" s="32"/>
      <c r="K580" s="32"/>
      <c r="L580" s="32"/>
      <c r="M580" s="32"/>
      <c r="N580" s="32"/>
      <c r="O580" s="32"/>
      <c r="P580" s="17"/>
      <c r="Q580" s="17"/>
      <c r="R580" s="17"/>
      <c r="S580" s="17"/>
      <c r="T580" s="151"/>
      <c r="U580" s="151"/>
      <c r="V580" s="151"/>
      <c r="W580" s="151"/>
      <c r="X580" s="151"/>
      <c r="Y580" s="151"/>
      <c r="Z580" s="151"/>
      <c r="AB580" s="151"/>
      <c r="AD580" s="267"/>
    </row>
    <row r="581" spans="1:69" ht="15.6">
      <c r="A581" s="55"/>
      <c r="B581" s="92" t="s">
        <v>214</v>
      </c>
      <c r="C581" s="60"/>
      <c r="D581" s="60"/>
      <c r="E581" s="60"/>
      <c r="F581" s="60"/>
      <c r="G581" s="60"/>
      <c r="H581" s="60"/>
      <c r="I581" s="60"/>
      <c r="J581" s="49"/>
      <c r="K581" s="49"/>
      <c r="L581" s="49"/>
      <c r="M581" s="49"/>
      <c r="N581" s="49"/>
      <c r="O581" s="92" t="s">
        <v>215</v>
      </c>
      <c r="P581" s="17"/>
      <c r="Q581" s="17"/>
      <c r="R581" s="17"/>
      <c r="S581" s="17"/>
      <c r="T581" s="151"/>
      <c r="U581" s="151"/>
      <c r="V581" s="151"/>
      <c r="W581" s="151"/>
      <c r="X581" s="151"/>
      <c r="Y581" s="151"/>
      <c r="Z581" s="151"/>
      <c r="AB581" s="151"/>
      <c r="AD581" s="267"/>
    </row>
    <row r="582" spans="1:69">
      <c r="B582" s="30"/>
      <c r="C582" s="31"/>
      <c r="D582" s="31"/>
      <c r="E582" s="31"/>
      <c r="F582" s="31"/>
      <c r="G582" s="31"/>
      <c r="H582" s="31"/>
      <c r="I582" s="31"/>
      <c r="J582" s="32"/>
      <c r="K582" s="32"/>
      <c r="L582" s="32"/>
      <c r="M582" s="32"/>
      <c r="N582" s="32"/>
      <c r="O582" s="32"/>
      <c r="P582" s="17"/>
      <c r="Q582" s="17"/>
      <c r="R582" s="17"/>
      <c r="S582" s="17"/>
      <c r="T582" s="151"/>
      <c r="U582" s="151"/>
      <c r="V582" s="151"/>
      <c r="W582" s="151"/>
      <c r="X582" s="151"/>
      <c r="Y582" s="151"/>
      <c r="Z582" s="151"/>
      <c r="AB582" s="151"/>
      <c r="AD582" s="267"/>
    </row>
    <row r="583" spans="1:69">
      <c r="B583" s="30"/>
      <c r="C583" s="31"/>
      <c r="D583" s="31"/>
      <c r="E583" s="31"/>
      <c r="F583" s="31"/>
      <c r="G583" s="31"/>
      <c r="H583" s="31"/>
      <c r="I583" s="31"/>
      <c r="J583" s="32"/>
      <c r="K583" s="32"/>
      <c r="L583" s="32"/>
      <c r="M583" s="32"/>
      <c r="N583" s="32"/>
      <c r="O583" s="32"/>
      <c r="P583" s="17"/>
      <c r="Q583" s="17"/>
      <c r="R583" s="17"/>
      <c r="S583" s="17"/>
      <c r="T583" s="151"/>
      <c r="U583" s="151"/>
      <c r="V583" s="151"/>
      <c r="W583" s="151"/>
      <c r="X583" s="151"/>
      <c r="Y583" s="151"/>
      <c r="Z583" s="151"/>
      <c r="AB583" s="151"/>
      <c r="AD583" s="267"/>
    </row>
    <row r="584" spans="1:69">
      <c r="B584" s="30"/>
      <c r="C584" s="31"/>
      <c r="D584" s="31"/>
      <c r="E584" s="31"/>
      <c r="F584" s="31"/>
      <c r="G584" s="31"/>
      <c r="H584" s="31"/>
      <c r="I584" s="31"/>
      <c r="J584" s="32"/>
      <c r="K584" s="32"/>
      <c r="L584" s="32"/>
      <c r="M584" s="32"/>
      <c r="N584" s="32"/>
      <c r="O584" s="32"/>
      <c r="P584" s="17"/>
      <c r="Q584" s="17"/>
      <c r="R584" s="17"/>
      <c r="S584" s="17"/>
      <c r="T584" s="151"/>
      <c r="U584" s="151"/>
      <c r="V584" s="151"/>
      <c r="W584" s="151"/>
      <c r="X584" s="151"/>
      <c r="Y584" s="151"/>
      <c r="Z584" s="151"/>
      <c r="AB584" s="151"/>
      <c r="AD584" s="267"/>
    </row>
    <row r="585" spans="1:69">
      <c r="B585" s="30"/>
      <c r="C585" s="31"/>
      <c r="D585" s="31"/>
      <c r="E585" s="31"/>
      <c r="F585" s="31"/>
      <c r="G585" s="31"/>
      <c r="H585" s="31"/>
      <c r="I585" s="31"/>
      <c r="J585" s="32"/>
      <c r="K585" s="32"/>
      <c r="L585" s="32"/>
      <c r="M585" s="32"/>
      <c r="N585" s="32"/>
      <c r="O585" s="32"/>
      <c r="P585" s="17"/>
      <c r="Q585" s="17"/>
      <c r="R585" s="17"/>
      <c r="S585" s="17"/>
      <c r="T585" s="151"/>
      <c r="U585" s="151"/>
      <c r="V585" s="151"/>
      <c r="W585" s="151"/>
      <c r="X585" s="151"/>
      <c r="Y585" s="151"/>
      <c r="Z585" s="151"/>
      <c r="AB585" s="151"/>
      <c r="AD585" s="267"/>
    </row>
    <row r="586" spans="1:69">
      <c r="B586" s="30"/>
      <c r="C586" s="31"/>
      <c r="D586" s="31"/>
      <c r="E586" s="31"/>
      <c r="F586" s="31"/>
      <c r="G586" s="31"/>
      <c r="H586" s="31"/>
      <c r="I586" s="31"/>
      <c r="J586" s="32"/>
      <c r="K586" s="32"/>
      <c r="L586" s="32"/>
      <c r="M586" s="32"/>
      <c r="N586" s="32"/>
      <c r="O586" s="32"/>
      <c r="P586" s="17"/>
      <c r="Q586" s="17"/>
      <c r="R586" s="17"/>
      <c r="S586" s="17"/>
      <c r="T586" s="151"/>
      <c r="U586" s="151"/>
      <c r="V586" s="151"/>
      <c r="W586" s="151"/>
      <c r="X586" s="151"/>
      <c r="Y586" s="151"/>
      <c r="Z586" s="151"/>
      <c r="AB586" s="151"/>
      <c r="AD586" s="267"/>
    </row>
    <row r="587" spans="1:69">
      <c r="B587" s="30"/>
      <c r="C587" s="31"/>
      <c r="D587" s="31"/>
      <c r="E587" s="31"/>
      <c r="F587" s="31"/>
      <c r="G587" s="31"/>
      <c r="H587" s="31"/>
      <c r="I587" s="31"/>
      <c r="J587" s="32"/>
      <c r="K587" s="32"/>
      <c r="L587" s="32"/>
      <c r="M587" s="32"/>
      <c r="N587" s="32"/>
      <c r="O587" s="32"/>
      <c r="P587" s="17"/>
      <c r="Q587" s="17"/>
      <c r="R587" s="17"/>
      <c r="S587" s="17"/>
      <c r="T587" s="151"/>
      <c r="U587" s="151"/>
      <c r="V587" s="151"/>
      <c r="W587" s="151"/>
      <c r="X587" s="151"/>
      <c r="Y587" s="151"/>
      <c r="Z587" s="151"/>
      <c r="AB587" s="151"/>
      <c r="AD587" s="267"/>
    </row>
    <row r="588" spans="1:69">
      <c r="B588" s="30"/>
      <c r="C588" s="31"/>
      <c r="D588" s="31"/>
      <c r="E588" s="31"/>
      <c r="F588" s="31"/>
      <c r="G588" s="31"/>
      <c r="H588" s="31"/>
      <c r="I588" s="31"/>
      <c r="J588" s="32"/>
      <c r="K588" s="32"/>
      <c r="L588" s="32"/>
      <c r="M588" s="32"/>
      <c r="N588" s="32"/>
      <c r="O588" s="32"/>
      <c r="P588" s="17"/>
      <c r="Q588" s="17"/>
      <c r="R588" s="17"/>
      <c r="S588" s="17"/>
      <c r="T588" s="151"/>
      <c r="U588" s="151"/>
      <c r="V588" s="151"/>
      <c r="W588" s="151"/>
      <c r="X588" s="151"/>
      <c r="Y588" s="151"/>
      <c r="Z588" s="151"/>
      <c r="AB588" s="151"/>
      <c r="AD588" s="267"/>
    </row>
    <row r="589" spans="1:69">
      <c r="B589" s="30"/>
      <c r="C589" s="31"/>
      <c r="D589" s="31"/>
      <c r="E589" s="31"/>
      <c r="F589" s="31"/>
      <c r="G589" s="31"/>
      <c r="H589" s="31"/>
      <c r="I589" s="31"/>
      <c r="J589" s="32"/>
      <c r="K589" s="32"/>
      <c r="L589" s="32"/>
      <c r="M589" s="32"/>
      <c r="N589" s="32"/>
      <c r="O589" s="32"/>
      <c r="P589" s="17"/>
      <c r="Q589" s="17"/>
      <c r="R589" s="17"/>
      <c r="S589" s="17"/>
      <c r="T589" s="151"/>
      <c r="U589" s="151"/>
      <c r="V589" s="151"/>
      <c r="W589" s="151"/>
      <c r="X589" s="151"/>
      <c r="Y589" s="151"/>
      <c r="Z589" s="151"/>
      <c r="AB589" s="151"/>
      <c r="AD589" s="267"/>
    </row>
    <row r="590" spans="1:69">
      <c r="B590" s="30"/>
      <c r="C590" s="31"/>
      <c r="D590" s="31"/>
      <c r="E590" s="31"/>
      <c r="F590" s="31"/>
      <c r="G590" s="31"/>
      <c r="H590" s="31"/>
      <c r="I590" s="31"/>
      <c r="J590" s="32"/>
      <c r="K590" s="32"/>
      <c r="L590" s="32"/>
      <c r="M590" s="32"/>
      <c r="N590" s="32"/>
      <c r="O590" s="32"/>
      <c r="P590" s="17"/>
      <c r="Q590" s="17"/>
      <c r="R590" s="17"/>
      <c r="S590" s="17"/>
      <c r="T590" s="151"/>
      <c r="U590" s="151"/>
      <c r="V590" s="151"/>
      <c r="W590" s="151"/>
      <c r="X590" s="151"/>
      <c r="Y590" s="151"/>
      <c r="Z590" s="151"/>
      <c r="AB590" s="151"/>
      <c r="AD590" s="267"/>
    </row>
    <row r="591" spans="1:69">
      <c r="B591" s="30"/>
      <c r="C591" s="31"/>
      <c r="D591" s="31"/>
      <c r="E591" s="31"/>
      <c r="F591" s="31"/>
      <c r="G591" s="31"/>
      <c r="H591" s="31"/>
      <c r="I591" s="31"/>
      <c r="J591" s="32"/>
      <c r="K591" s="32"/>
      <c r="L591" s="32"/>
      <c r="M591" s="32"/>
      <c r="N591" s="32"/>
      <c r="O591" s="32"/>
      <c r="P591" s="17"/>
      <c r="Q591" s="17"/>
      <c r="R591" s="17"/>
      <c r="S591" s="17"/>
      <c r="T591" s="151"/>
      <c r="U591" s="151"/>
      <c r="V591" s="151"/>
      <c r="W591" s="151"/>
      <c r="X591" s="151"/>
      <c r="Y591" s="151"/>
      <c r="Z591" s="151"/>
      <c r="AB591" s="151"/>
      <c r="AD591" s="267"/>
    </row>
    <row r="592" spans="1:69">
      <c r="B592" s="30"/>
      <c r="C592" s="31"/>
      <c r="D592" s="31"/>
      <c r="E592" s="31"/>
      <c r="F592" s="31"/>
      <c r="G592" s="31"/>
      <c r="H592" s="31"/>
      <c r="I592" s="31"/>
      <c r="J592" s="32"/>
      <c r="K592" s="32"/>
      <c r="L592" s="32"/>
      <c r="M592" s="32"/>
      <c r="N592" s="32"/>
      <c r="O592" s="32"/>
      <c r="P592" s="17"/>
      <c r="Q592" s="17"/>
      <c r="R592" s="17"/>
      <c r="S592" s="17"/>
      <c r="T592" s="151"/>
      <c r="U592" s="151"/>
      <c r="V592" s="151"/>
      <c r="W592" s="151"/>
      <c r="X592" s="151"/>
      <c r="Y592" s="151"/>
      <c r="Z592" s="151"/>
      <c r="AB592" s="151"/>
      <c r="AD592" s="267"/>
    </row>
    <row r="593" spans="2:30">
      <c r="B593" s="30"/>
      <c r="C593" s="31"/>
      <c r="D593" s="31"/>
      <c r="E593" s="31"/>
      <c r="F593" s="31"/>
      <c r="G593" s="31"/>
      <c r="H593" s="31"/>
      <c r="I593" s="31"/>
      <c r="J593" s="32"/>
      <c r="K593" s="32"/>
      <c r="L593" s="32"/>
      <c r="M593" s="32"/>
      <c r="N593" s="32"/>
      <c r="O593" s="32"/>
      <c r="P593" s="17"/>
      <c r="Q593" s="17"/>
      <c r="R593" s="17"/>
      <c r="S593" s="17"/>
      <c r="T593" s="151"/>
      <c r="U593" s="151"/>
      <c r="V593" s="151"/>
      <c r="W593" s="151"/>
      <c r="X593" s="151"/>
      <c r="Y593" s="151"/>
      <c r="Z593" s="151"/>
      <c r="AB593" s="151"/>
      <c r="AD593" s="267"/>
    </row>
    <row r="594" spans="2:30">
      <c r="B594" s="30"/>
      <c r="C594" s="31"/>
      <c r="D594" s="31"/>
      <c r="E594" s="31"/>
      <c r="F594" s="31"/>
      <c r="G594" s="31"/>
      <c r="H594" s="31"/>
      <c r="I594" s="31"/>
      <c r="J594" s="32"/>
      <c r="K594" s="32"/>
      <c r="L594" s="32"/>
      <c r="M594" s="32"/>
      <c r="N594" s="32"/>
      <c r="O594" s="32"/>
      <c r="P594" s="17"/>
      <c r="Q594" s="17"/>
      <c r="R594" s="17"/>
      <c r="S594" s="17"/>
      <c r="T594" s="151"/>
      <c r="U594" s="151"/>
      <c r="V594" s="151"/>
      <c r="W594" s="151"/>
      <c r="X594" s="151"/>
      <c r="Y594" s="151"/>
      <c r="Z594" s="151"/>
      <c r="AB594" s="151"/>
      <c r="AD594" s="267"/>
    </row>
    <row r="595" spans="2:30">
      <c r="B595" s="30"/>
      <c r="C595" s="31"/>
      <c r="D595" s="31"/>
      <c r="E595" s="31"/>
      <c r="F595" s="31"/>
      <c r="G595" s="31"/>
      <c r="H595" s="31"/>
      <c r="I595" s="31"/>
      <c r="J595" s="32"/>
      <c r="K595" s="32"/>
      <c r="L595" s="32"/>
      <c r="M595" s="32"/>
      <c r="N595" s="32"/>
      <c r="O595" s="32"/>
      <c r="P595" s="17"/>
      <c r="Q595" s="17"/>
      <c r="R595" s="17"/>
      <c r="S595" s="17"/>
      <c r="T595" s="151"/>
      <c r="U595" s="151"/>
      <c r="V595" s="151"/>
      <c r="W595" s="151"/>
      <c r="X595" s="151"/>
      <c r="Y595" s="151"/>
      <c r="Z595" s="151"/>
      <c r="AB595" s="151"/>
      <c r="AD595" s="267"/>
    </row>
    <row r="596" spans="2:30">
      <c r="B596" s="30"/>
      <c r="C596" s="31"/>
      <c r="D596" s="31"/>
      <c r="E596" s="31"/>
      <c r="F596" s="31"/>
      <c r="G596" s="31"/>
      <c r="H596" s="31"/>
      <c r="I596" s="31"/>
      <c r="J596" s="32"/>
      <c r="K596" s="32"/>
      <c r="L596" s="32"/>
      <c r="M596" s="32"/>
      <c r="N596" s="32"/>
      <c r="O596" s="32"/>
      <c r="P596" s="17"/>
      <c r="Q596" s="17"/>
      <c r="R596" s="17"/>
      <c r="S596" s="17"/>
      <c r="T596" s="151"/>
      <c r="U596" s="151"/>
      <c r="V596" s="151"/>
      <c r="W596" s="151"/>
      <c r="X596" s="151"/>
      <c r="Y596" s="151"/>
      <c r="Z596" s="151"/>
      <c r="AB596" s="151"/>
      <c r="AD596" s="267"/>
    </row>
    <row r="597" spans="2:30">
      <c r="B597" s="30"/>
      <c r="C597" s="31"/>
      <c r="D597" s="31"/>
      <c r="E597" s="31"/>
      <c r="F597" s="31"/>
      <c r="G597" s="31"/>
      <c r="H597" s="31"/>
      <c r="I597" s="31"/>
      <c r="J597" s="32"/>
      <c r="K597" s="32"/>
      <c r="L597" s="32"/>
      <c r="M597" s="32"/>
      <c r="N597" s="32"/>
      <c r="O597" s="32"/>
      <c r="P597" s="17"/>
      <c r="Q597" s="17"/>
      <c r="R597" s="17"/>
      <c r="S597" s="17"/>
      <c r="T597" s="151"/>
      <c r="U597" s="151"/>
      <c r="V597" s="151"/>
      <c r="W597" s="151"/>
      <c r="X597" s="151"/>
      <c r="Y597" s="151"/>
      <c r="Z597" s="151"/>
      <c r="AB597" s="151"/>
      <c r="AD597" s="267"/>
    </row>
    <row r="598" spans="2:30">
      <c r="B598" s="30"/>
      <c r="C598" s="31"/>
      <c r="D598" s="31"/>
      <c r="E598" s="31"/>
      <c r="F598" s="31"/>
      <c r="G598" s="31"/>
      <c r="H598" s="31"/>
      <c r="I598" s="31"/>
      <c r="J598" s="32"/>
      <c r="K598" s="32"/>
      <c r="L598" s="32"/>
      <c r="M598" s="32"/>
      <c r="N598" s="32"/>
      <c r="O598" s="32"/>
      <c r="P598" s="17"/>
      <c r="Q598" s="17"/>
      <c r="R598" s="17"/>
      <c r="S598" s="17"/>
      <c r="T598" s="151"/>
      <c r="U598" s="151"/>
      <c r="V598" s="151"/>
      <c r="W598" s="151"/>
      <c r="X598" s="151"/>
      <c r="Y598" s="151"/>
      <c r="Z598" s="151"/>
      <c r="AB598" s="151"/>
      <c r="AD598" s="267"/>
    </row>
    <row r="599" spans="2:30">
      <c r="B599" s="30"/>
      <c r="C599" s="31"/>
      <c r="D599" s="31"/>
      <c r="E599" s="31"/>
      <c r="F599" s="31"/>
      <c r="G599" s="31"/>
      <c r="H599" s="31"/>
      <c r="I599" s="31"/>
      <c r="J599" s="32"/>
      <c r="K599" s="32"/>
      <c r="L599" s="32"/>
      <c r="M599" s="32"/>
      <c r="N599" s="32"/>
      <c r="O599" s="32"/>
      <c r="P599" s="17"/>
      <c r="Q599" s="17"/>
      <c r="R599" s="17"/>
      <c r="S599" s="17"/>
      <c r="T599" s="151"/>
      <c r="U599" s="151"/>
      <c r="V599" s="151"/>
      <c r="W599" s="151"/>
      <c r="X599" s="151"/>
      <c r="Y599" s="151"/>
      <c r="Z599" s="151"/>
      <c r="AB599" s="151"/>
      <c r="AD599" s="267"/>
    </row>
    <row r="600" spans="2:30">
      <c r="B600" s="30"/>
      <c r="C600" s="31"/>
      <c r="D600" s="31"/>
      <c r="E600" s="31"/>
      <c r="F600" s="31"/>
      <c r="G600" s="31"/>
      <c r="H600" s="31"/>
      <c r="I600" s="31"/>
      <c r="J600" s="32"/>
      <c r="K600" s="32"/>
      <c r="L600" s="32"/>
      <c r="M600" s="32"/>
      <c r="N600" s="32"/>
      <c r="O600" s="32"/>
      <c r="P600" s="17"/>
      <c r="Q600" s="17"/>
      <c r="R600" s="17"/>
      <c r="S600" s="17"/>
      <c r="T600" s="151"/>
      <c r="U600" s="151"/>
      <c r="V600" s="151"/>
      <c r="W600" s="151"/>
      <c r="X600" s="151"/>
      <c r="Y600" s="151"/>
      <c r="Z600" s="151"/>
      <c r="AB600" s="151"/>
      <c r="AD600" s="267"/>
    </row>
    <row r="601" spans="2:30">
      <c r="B601" s="30"/>
      <c r="C601" s="31"/>
      <c r="D601" s="31"/>
      <c r="E601" s="31"/>
      <c r="F601" s="31"/>
      <c r="G601" s="31"/>
      <c r="H601" s="31"/>
      <c r="I601" s="31"/>
      <c r="J601" s="32"/>
      <c r="K601" s="32"/>
      <c r="L601" s="32"/>
      <c r="M601" s="32"/>
      <c r="N601" s="32"/>
      <c r="O601" s="32"/>
      <c r="P601" s="17"/>
      <c r="Q601" s="17"/>
      <c r="R601" s="17"/>
      <c r="S601" s="17"/>
      <c r="T601" s="151"/>
      <c r="U601" s="151"/>
      <c r="V601" s="151"/>
      <c r="W601" s="151"/>
      <c r="X601" s="151"/>
      <c r="Y601" s="151"/>
      <c r="Z601" s="151"/>
      <c r="AB601" s="151"/>
      <c r="AD601" s="267"/>
    </row>
    <row r="602" spans="2:30">
      <c r="B602" s="30"/>
      <c r="C602" s="31"/>
      <c r="D602" s="31"/>
      <c r="E602" s="31"/>
      <c r="F602" s="31"/>
      <c r="G602" s="31"/>
      <c r="H602" s="31"/>
      <c r="I602" s="31"/>
      <c r="J602" s="32"/>
      <c r="K602" s="32"/>
      <c r="L602" s="32"/>
      <c r="M602" s="32"/>
      <c r="N602" s="32"/>
      <c r="O602" s="32"/>
      <c r="P602" s="17"/>
      <c r="Q602" s="17"/>
      <c r="R602" s="17"/>
      <c r="S602" s="17"/>
      <c r="T602" s="151"/>
      <c r="U602" s="151"/>
      <c r="V602" s="151"/>
      <c r="W602" s="151"/>
      <c r="X602" s="151"/>
      <c r="Y602" s="151"/>
      <c r="Z602" s="151"/>
      <c r="AB602" s="151"/>
      <c r="AD602" s="267"/>
    </row>
    <row r="603" spans="2:30">
      <c r="B603" s="30"/>
      <c r="C603" s="31"/>
      <c r="D603" s="31"/>
      <c r="E603" s="31"/>
      <c r="F603" s="31"/>
      <c r="G603" s="31"/>
      <c r="H603" s="31"/>
      <c r="I603" s="31"/>
      <c r="J603" s="32"/>
      <c r="K603" s="32"/>
      <c r="L603" s="32"/>
      <c r="M603" s="32"/>
      <c r="N603" s="32"/>
      <c r="O603" s="32"/>
      <c r="P603" s="17"/>
      <c r="Q603" s="17"/>
      <c r="R603" s="17"/>
      <c r="S603" s="17"/>
      <c r="T603" s="151"/>
      <c r="U603" s="151"/>
      <c r="V603" s="151"/>
      <c r="W603" s="151"/>
      <c r="X603" s="151"/>
      <c r="Y603" s="151"/>
      <c r="Z603" s="151"/>
      <c r="AB603" s="151"/>
      <c r="AD603" s="267"/>
    </row>
    <row r="604" spans="2:30">
      <c r="B604" s="30"/>
      <c r="C604" s="31"/>
      <c r="D604" s="31"/>
      <c r="E604" s="31"/>
      <c r="F604" s="31"/>
      <c r="G604" s="31"/>
      <c r="H604" s="31"/>
      <c r="I604" s="31"/>
      <c r="J604" s="32"/>
      <c r="K604" s="32"/>
      <c r="L604" s="32"/>
      <c r="M604" s="32"/>
      <c r="N604" s="32"/>
      <c r="O604" s="32"/>
      <c r="P604" s="17"/>
      <c r="Q604" s="17"/>
      <c r="R604" s="17"/>
      <c r="S604" s="17"/>
      <c r="T604" s="151"/>
      <c r="U604" s="151"/>
      <c r="V604" s="151"/>
      <c r="W604" s="151"/>
      <c r="X604" s="151"/>
      <c r="Y604" s="151"/>
      <c r="Z604" s="151"/>
      <c r="AB604" s="151"/>
      <c r="AD604" s="267"/>
    </row>
    <row r="605" spans="2:30" ht="15.6">
      <c r="B605" s="83"/>
      <c r="C605" s="60"/>
      <c r="D605" s="60"/>
      <c r="E605" s="60"/>
      <c r="F605" s="60"/>
      <c r="G605" s="60"/>
      <c r="H605" s="60"/>
      <c r="I605" s="60"/>
      <c r="J605" s="64"/>
      <c r="K605" s="64"/>
      <c r="L605" s="64"/>
      <c r="M605" s="64"/>
      <c r="N605" s="32"/>
      <c r="P605" s="17"/>
      <c r="Q605" s="17"/>
      <c r="R605" s="17"/>
      <c r="S605" s="17"/>
      <c r="T605" s="151"/>
      <c r="U605" s="151"/>
      <c r="V605" s="151"/>
      <c r="W605" s="151"/>
      <c r="X605" s="151"/>
      <c r="Y605" s="151"/>
      <c r="Z605" s="151"/>
      <c r="AB605" s="151"/>
      <c r="AD605" s="267"/>
    </row>
    <row r="606" spans="2:30" ht="15.6">
      <c r="B606" s="83" t="s">
        <v>217</v>
      </c>
      <c r="C606" s="60"/>
      <c r="D606" s="60"/>
      <c r="E606" s="60"/>
      <c r="F606" s="60"/>
      <c r="G606" s="60"/>
      <c r="H606" s="60"/>
      <c r="I606" s="60"/>
      <c r="J606" s="346"/>
      <c r="K606" s="445"/>
      <c r="L606" s="518"/>
      <c r="M606" s="577"/>
      <c r="N606" s="32"/>
      <c r="O606" s="84" t="s">
        <v>216</v>
      </c>
      <c r="P606" s="346"/>
      <c r="Q606" s="346"/>
      <c r="R606" s="346"/>
      <c r="S606" s="346"/>
      <c r="T606" s="346"/>
      <c r="U606" s="346"/>
      <c r="V606" s="346"/>
      <c r="W606" s="346"/>
      <c r="X606" s="445"/>
      <c r="Y606" s="518"/>
      <c r="Z606" s="577"/>
      <c r="AA606" s="140" t="s">
        <v>2</v>
      </c>
      <c r="AD606" s="267"/>
    </row>
    <row r="607" spans="2:30">
      <c r="B607" s="180" t="s">
        <v>63</v>
      </c>
      <c r="C607" s="122">
        <v>2016</v>
      </c>
      <c r="D607" s="139">
        <v>2017</v>
      </c>
      <c r="E607" s="139">
        <v>2018</v>
      </c>
      <c r="F607" s="122">
        <v>2019</v>
      </c>
      <c r="G607" s="122">
        <v>2020</v>
      </c>
      <c r="H607" s="122">
        <v>2021</v>
      </c>
      <c r="I607" s="122">
        <v>2022</v>
      </c>
      <c r="J607" s="122">
        <v>2023</v>
      </c>
      <c r="K607" s="122">
        <v>2024</v>
      </c>
      <c r="L607" s="122">
        <v>2025</v>
      </c>
      <c r="M607" s="122">
        <v>2026</v>
      </c>
      <c r="N607" s="32"/>
      <c r="O607" s="180" t="s">
        <v>63</v>
      </c>
      <c r="P607" s="123">
        <v>2016</v>
      </c>
      <c r="Q607" s="122">
        <v>2017</v>
      </c>
      <c r="R607" s="139">
        <v>2018</v>
      </c>
      <c r="S607" s="139">
        <v>2019</v>
      </c>
      <c r="T607" s="139">
        <v>2020</v>
      </c>
      <c r="U607" s="139">
        <v>2021</v>
      </c>
      <c r="V607" s="139">
        <v>2022</v>
      </c>
      <c r="W607" s="139">
        <v>2023</v>
      </c>
      <c r="X607" s="139">
        <v>2024</v>
      </c>
      <c r="Y607" s="139">
        <v>2025</v>
      </c>
      <c r="Z607" s="139">
        <v>2026</v>
      </c>
      <c r="AA607" s="122" t="str">
        <f>$AA$98</f>
        <v>2021-2026</v>
      </c>
      <c r="AD607" s="267"/>
    </row>
    <row r="608" spans="2:30">
      <c r="B608" s="24" t="s">
        <v>172</v>
      </c>
      <c r="C608" s="54">
        <f>'Ethernet-Total'!C43</f>
        <v>7322339.52912571</v>
      </c>
      <c r="D608" s="54">
        <f>'Ethernet-Total'!D43</f>
        <v>7778645.4455145895</v>
      </c>
      <c r="E608" s="54">
        <f>'Ethernet-Total'!E43</f>
        <v>10263652.931845356</v>
      </c>
      <c r="F608" s="54"/>
      <c r="G608" s="54"/>
      <c r="H608" s="54"/>
      <c r="I608" s="54"/>
      <c r="J608" s="54"/>
      <c r="K608" s="10"/>
      <c r="L608" s="10"/>
      <c r="M608" s="10"/>
      <c r="N608" s="575" t="e">
        <f>(M608/H608)^(0.2)-1</f>
        <v>#DIV/0!</v>
      </c>
      <c r="O608" s="24" t="str">
        <f>B608</f>
        <v>China</v>
      </c>
      <c r="P608" s="124">
        <f>'Ethernet-Total'!C120</f>
        <v>568.94931047595719</v>
      </c>
      <c r="Q608" s="124">
        <f>'Ethernet-Total'!D120</f>
        <v>499.09770086236341</v>
      </c>
      <c r="R608" s="124">
        <f>'Ethernet-Total'!E120</f>
        <v>555.62399798964725</v>
      </c>
      <c r="S608" s="124"/>
      <c r="T608" s="124"/>
      <c r="U608" s="124"/>
      <c r="V608" s="124"/>
      <c r="W608" s="124"/>
      <c r="X608" s="124"/>
      <c r="Y608" s="124"/>
      <c r="Z608" s="124"/>
      <c r="AA608" s="152" t="e">
        <f>(Z608/U608)^(1/5)-1</f>
        <v>#DIV/0!</v>
      </c>
      <c r="AD608" s="267"/>
    </row>
    <row r="609" spans="1:30">
      <c r="B609" s="24" t="s">
        <v>195</v>
      </c>
      <c r="C609" s="54">
        <f>'Ethernet-Total'!C161</f>
        <v>29111074.505874287</v>
      </c>
      <c r="D609" s="54">
        <f>'Ethernet-Total'!D161</f>
        <v>30323466.704485405</v>
      </c>
      <c r="E609" s="54">
        <f>'Ethernet-Total'!E161</f>
        <v>35796657.404849321</v>
      </c>
      <c r="F609" s="54"/>
      <c r="G609" s="54"/>
      <c r="H609" s="54"/>
      <c r="I609" s="54"/>
      <c r="J609" s="54"/>
      <c r="K609" s="10"/>
      <c r="L609" s="10"/>
      <c r="M609" s="10"/>
      <c r="N609" s="575" t="e">
        <f>(M609/H609)^(0.2)-1</f>
        <v>#DIV/0!</v>
      </c>
      <c r="O609" s="24" t="str">
        <f>B609</f>
        <v>Rest of World</v>
      </c>
      <c r="P609" s="68">
        <f>'Ethernet-Total'!C238</f>
        <v>2118.6660971692295</v>
      </c>
      <c r="Q609" s="68">
        <f>'Ethernet-Total'!D238</f>
        <v>2679.2155912264097</v>
      </c>
      <c r="R609" s="68">
        <f>'Ethernet-Total'!E238</f>
        <v>2832.3935298238816</v>
      </c>
      <c r="S609" s="68"/>
      <c r="T609" s="68"/>
      <c r="U609" s="68"/>
      <c r="V609" s="68"/>
      <c r="W609" s="68"/>
      <c r="X609" s="68"/>
      <c r="Y609" s="68"/>
      <c r="Z609" s="68"/>
      <c r="AA609" s="153" t="e">
        <f>(Z609/U609)^(1/5)-1</f>
        <v>#DIV/0!</v>
      </c>
      <c r="AD609" s="267"/>
    </row>
    <row r="610" spans="1:30">
      <c r="B610" s="182" t="s">
        <v>211</v>
      </c>
      <c r="C610" s="188">
        <f t="shared" ref="C610:E610" si="75">C609+C608</f>
        <v>36433414.034999996</v>
      </c>
      <c r="D610" s="188">
        <f t="shared" si="75"/>
        <v>38102112.149999991</v>
      </c>
      <c r="E610" s="188">
        <f t="shared" si="75"/>
        <v>46060310.336694673</v>
      </c>
      <c r="F610" s="188"/>
      <c r="G610" s="188"/>
      <c r="H610" s="188"/>
      <c r="I610" s="188"/>
      <c r="J610" s="188"/>
      <c r="K610" s="129"/>
      <c r="L610" s="129"/>
      <c r="M610" s="129"/>
      <c r="N610" s="575" t="e">
        <f>(M610/H610)^(0.2)-1</f>
        <v>#DIV/0!</v>
      </c>
      <c r="O610" s="182" t="str">
        <f>B610</f>
        <v>Global</v>
      </c>
      <c r="P610" s="286">
        <f t="shared" ref="P610:R610" si="76">P609+P608</f>
        <v>2687.6154076451867</v>
      </c>
      <c r="Q610" s="286">
        <f t="shared" si="76"/>
        <v>3178.3132920887733</v>
      </c>
      <c r="R610" s="286">
        <f t="shared" si="76"/>
        <v>3388.0175278135289</v>
      </c>
      <c r="S610" s="286"/>
      <c r="T610" s="286"/>
      <c r="U610" s="286"/>
      <c r="V610" s="286"/>
      <c r="W610" s="286"/>
      <c r="X610" s="286"/>
      <c r="Y610" s="286"/>
      <c r="Z610" s="286"/>
      <c r="AA610" s="158" t="e">
        <f>(Z610/U610)^(1/5)-1</f>
        <v>#DIV/0!</v>
      </c>
      <c r="AD610" s="267"/>
    </row>
    <row r="611" spans="1:30">
      <c r="B611" s="369" t="s">
        <v>231</v>
      </c>
      <c r="C611" s="370">
        <f t="shared" ref="C611:E611" si="77">C608/C610</f>
        <v>0.20097868187953666</v>
      </c>
      <c r="D611" s="370">
        <f t="shared" si="77"/>
        <v>0.20415260484488892</v>
      </c>
      <c r="E611" s="370">
        <f t="shared" si="77"/>
        <v>0.22283073771799264</v>
      </c>
      <c r="F611" s="370"/>
      <c r="G611" s="370"/>
      <c r="H611" s="370"/>
      <c r="I611" s="370"/>
      <c r="J611" s="370"/>
      <c r="K611" s="370"/>
      <c r="L611" s="370"/>
      <c r="M611" s="370"/>
      <c r="N611" s="32"/>
      <c r="O611" s="369" t="s">
        <v>231</v>
      </c>
      <c r="P611" s="370">
        <f t="shared" ref="P611:R611" si="78">P608/P610</f>
        <v>0.21169297841407103</v>
      </c>
      <c r="Q611" s="370">
        <f t="shared" si="78"/>
        <v>0.15703225421631065</v>
      </c>
      <c r="R611" s="370">
        <f t="shared" si="78"/>
        <v>0.16399678969436191</v>
      </c>
      <c r="S611" s="370"/>
      <c r="T611" s="370"/>
      <c r="U611" s="370"/>
      <c r="V611" s="370"/>
      <c r="W611" s="370"/>
      <c r="X611" s="370"/>
      <c r="Y611" s="370"/>
      <c r="Z611" s="370"/>
      <c r="AD611" s="267"/>
    </row>
    <row r="612" spans="1:30">
      <c r="B612" s="368"/>
      <c r="C612" s="20"/>
      <c r="D612" s="20"/>
      <c r="E612" s="20"/>
      <c r="F612" s="20"/>
      <c r="G612" s="20"/>
      <c r="H612" s="20"/>
      <c r="I612" s="20"/>
      <c r="J612" s="20"/>
      <c r="K612" s="20"/>
      <c r="L612" s="20"/>
      <c r="M612" s="20"/>
      <c r="N612" s="32"/>
      <c r="O612" s="368"/>
      <c r="P612" s="20"/>
      <c r="Q612" s="20"/>
      <c r="R612" s="20"/>
      <c r="S612" s="20"/>
      <c r="T612" s="20"/>
      <c r="U612" s="20"/>
      <c r="V612" s="20"/>
      <c r="W612" s="20"/>
      <c r="X612" s="20"/>
      <c r="Y612" s="20"/>
      <c r="Z612" s="20"/>
      <c r="AD612" s="267"/>
    </row>
    <row r="613" spans="1:30" ht="15.6">
      <c r="A613" s="55"/>
      <c r="B613" s="92" t="s">
        <v>245</v>
      </c>
      <c r="C613" s="60"/>
      <c r="D613" s="60"/>
      <c r="E613" s="60"/>
      <c r="F613" s="60"/>
      <c r="G613" s="60"/>
      <c r="H613" s="60"/>
      <c r="I613" s="60"/>
      <c r="J613" s="49"/>
      <c r="K613" s="49"/>
      <c r="L613" s="49"/>
      <c r="M613" s="49"/>
      <c r="N613" s="49"/>
      <c r="O613" s="92" t="s">
        <v>230</v>
      </c>
      <c r="P613" s="17"/>
      <c r="Q613" s="17"/>
      <c r="R613" s="17"/>
      <c r="S613" s="17"/>
      <c r="T613" s="151"/>
      <c r="U613" s="151"/>
      <c r="V613" s="151"/>
      <c r="W613" s="151"/>
      <c r="X613" s="151"/>
      <c r="Y613" s="151"/>
      <c r="Z613" s="151"/>
      <c r="AB613" s="151"/>
      <c r="AD613" s="267"/>
    </row>
    <row r="614" spans="1:30">
      <c r="B614" s="30"/>
      <c r="C614" s="31"/>
      <c r="D614" s="31"/>
      <c r="E614" s="31"/>
      <c r="F614" s="31"/>
      <c r="G614" s="31"/>
      <c r="H614" s="31"/>
      <c r="I614" s="31"/>
      <c r="J614" s="32"/>
      <c r="K614" s="32"/>
      <c r="L614" s="32"/>
      <c r="M614" s="32"/>
      <c r="N614" s="32"/>
      <c r="O614" s="32"/>
      <c r="P614" s="17"/>
      <c r="Q614" s="17"/>
      <c r="R614" s="17"/>
      <c r="S614" s="17"/>
      <c r="T614" s="151"/>
      <c r="U614" s="151"/>
      <c r="V614" s="151"/>
      <c r="W614" s="151"/>
      <c r="X614" s="151"/>
      <c r="Y614" s="151"/>
      <c r="Z614" s="151"/>
      <c r="AB614" s="151"/>
      <c r="AD614" s="267"/>
    </row>
    <row r="615" spans="1:30">
      <c r="B615" s="30"/>
      <c r="C615" s="31"/>
      <c r="D615" s="31"/>
      <c r="E615" s="31"/>
      <c r="F615" s="31"/>
      <c r="G615" s="31"/>
      <c r="H615" s="31"/>
      <c r="I615" s="31"/>
      <c r="J615" s="32"/>
      <c r="K615" s="32"/>
      <c r="L615" s="32"/>
      <c r="M615" s="32"/>
      <c r="N615" s="32"/>
      <c r="O615" s="32"/>
      <c r="P615" s="17"/>
      <c r="Q615" s="17"/>
      <c r="R615" s="17"/>
      <c r="S615" s="17"/>
      <c r="T615" s="151"/>
      <c r="U615" s="151"/>
      <c r="V615" s="151"/>
      <c r="W615" s="151"/>
      <c r="X615" s="151"/>
      <c r="Y615" s="151"/>
      <c r="Z615" s="151"/>
      <c r="AB615" s="151"/>
      <c r="AD615" s="267"/>
    </row>
    <row r="616" spans="1:30">
      <c r="B616" s="30"/>
      <c r="C616" s="31"/>
      <c r="D616" s="31"/>
      <c r="E616" s="31"/>
      <c r="F616" s="31"/>
      <c r="G616" s="31"/>
      <c r="H616" s="31"/>
      <c r="I616" s="31"/>
      <c r="J616" s="32"/>
      <c r="K616" s="32"/>
      <c r="L616" s="32"/>
      <c r="M616" s="32"/>
      <c r="N616" s="32"/>
      <c r="O616" s="32"/>
      <c r="P616" s="17"/>
      <c r="Q616" s="17"/>
      <c r="R616" s="17"/>
      <c r="S616" s="17"/>
      <c r="T616" s="151"/>
      <c r="U616" s="151"/>
      <c r="V616" s="151"/>
      <c r="W616" s="151"/>
      <c r="X616" s="151"/>
      <c r="Y616" s="151"/>
      <c r="Z616" s="151"/>
      <c r="AB616" s="151"/>
      <c r="AD616" s="267"/>
    </row>
    <row r="617" spans="1:30">
      <c r="B617" s="30"/>
      <c r="C617" s="31"/>
      <c r="D617" s="31"/>
      <c r="E617" s="31"/>
      <c r="F617" s="31"/>
      <c r="G617" s="31"/>
      <c r="H617" s="31"/>
      <c r="I617" s="31"/>
      <c r="J617" s="32"/>
      <c r="K617" s="32"/>
      <c r="L617" s="32"/>
      <c r="M617" s="32"/>
      <c r="N617" s="32"/>
      <c r="O617" s="32"/>
      <c r="P617" s="17"/>
      <c r="Q617" s="17"/>
      <c r="R617" s="17"/>
      <c r="S617" s="17"/>
      <c r="T617" s="151"/>
      <c r="U617" s="151"/>
      <c r="V617" s="151"/>
      <c r="W617" s="151"/>
      <c r="X617" s="151"/>
      <c r="Y617" s="151"/>
      <c r="Z617" s="151"/>
      <c r="AB617" s="151"/>
      <c r="AD617" s="267"/>
    </row>
    <row r="618" spans="1:30">
      <c r="B618" s="30"/>
      <c r="C618" s="31"/>
      <c r="D618" s="31"/>
      <c r="E618" s="31"/>
      <c r="F618" s="31"/>
      <c r="G618" s="31"/>
      <c r="H618" s="31"/>
      <c r="I618" s="31"/>
      <c r="J618" s="32"/>
      <c r="K618" s="32"/>
      <c r="L618" s="32"/>
      <c r="M618" s="32"/>
      <c r="N618" s="32"/>
      <c r="O618" s="32"/>
      <c r="P618" s="17"/>
      <c r="Q618" s="17"/>
      <c r="R618" s="17"/>
      <c r="S618" s="17"/>
      <c r="T618" s="151"/>
      <c r="U618" s="151"/>
      <c r="V618" s="151"/>
      <c r="W618" s="151"/>
      <c r="X618" s="151"/>
      <c r="Y618" s="151"/>
      <c r="Z618" s="151"/>
      <c r="AB618" s="151"/>
      <c r="AD618" s="267"/>
    </row>
    <row r="619" spans="1:30">
      <c r="B619" s="30"/>
      <c r="C619" s="31"/>
      <c r="D619" s="31"/>
      <c r="E619" s="31"/>
      <c r="F619" s="31"/>
      <c r="G619" s="31"/>
      <c r="H619" s="31"/>
      <c r="I619" s="31"/>
      <c r="J619" s="32"/>
      <c r="K619" s="32"/>
      <c r="L619" s="32"/>
      <c r="M619" s="32"/>
      <c r="N619" s="32"/>
      <c r="O619" s="32"/>
      <c r="P619" s="17"/>
      <c r="Q619" s="17"/>
      <c r="R619" s="17"/>
      <c r="S619" s="17"/>
      <c r="T619" s="151"/>
      <c r="U619" s="151"/>
      <c r="V619" s="151"/>
      <c r="W619" s="151"/>
      <c r="X619" s="151"/>
      <c r="Y619" s="151"/>
      <c r="Z619" s="151"/>
      <c r="AB619" s="151"/>
      <c r="AD619" s="267"/>
    </row>
    <row r="620" spans="1:30">
      <c r="B620" s="30"/>
      <c r="C620" s="31"/>
      <c r="D620" s="31"/>
      <c r="E620" s="31"/>
      <c r="F620" s="31"/>
      <c r="G620" s="31"/>
      <c r="H620" s="31"/>
      <c r="I620" s="31"/>
      <c r="J620" s="32"/>
      <c r="K620" s="32"/>
      <c r="L620" s="32"/>
      <c r="M620" s="32"/>
      <c r="N620" s="32"/>
      <c r="O620" s="32"/>
      <c r="P620" s="17"/>
      <c r="Q620" s="17"/>
      <c r="R620" s="17"/>
      <c r="S620" s="17"/>
      <c r="T620" s="151"/>
      <c r="U620" s="151"/>
      <c r="V620" s="151"/>
      <c r="W620" s="151"/>
      <c r="X620" s="151"/>
      <c r="Y620" s="151"/>
      <c r="Z620" s="151"/>
      <c r="AB620" s="151"/>
      <c r="AD620" s="267"/>
    </row>
    <row r="621" spans="1:30">
      <c r="B621" s="30"/>
      <c r="C621" s="31"/>
      <c r="D621" s="31"/>
      <c r="E621" s="31"/>
      <c r="F621" s="31"/>
      <c r="G621" s="31"/>
      <c r="H621" s="31"/>
      <c r="I621" s="31"/>
      <c r="J621" s="32"/>
      <c r="K621" s="32"/>
      <c r="L621" s="32"/>
      <c r="M621" s="32"/>
      <c r="N621" s="32"/>
      <c r="O621" s="32"/>
      <c r="P621" s="17"/>
      <c r="Q621" s="17"/>
      <c r="R621" s="17"/>
      <c r="S621" s="17"/>
      <c r="T621" s="151"/>
      <c r="U621" s="151"/>
      <c r="V621" s="151"/>
      <c r="W621" s="151"/>
      <c r="X621" s="151"/>
      <c r="Y621" s="151"/>
      <c r="Z621" s="151"/>
      <c r="AB621" s="151"/>
      <c r="AD621" s="267"/>
    </row>
    <row r="622" spans="1:30">
      <c r="B622" s="30"/>
      <c r="C622" s="31"/>
      <c r="D622" s="31"/>
      <c r="E622" s="31"/>
      <c r="F622" s="31"/>
      <c r="G622" s="31"/>
      <c r="H622" s="31"/>
      <c r="I622" s="31"/>
      <c r="J622" s="32"/>
      <c r="K622" s="32"/>
      <c r="L622" s="32"/>
      <c r="M622" s="32"/>
      <c r="N622" s="32"/>
      <c r="O622" s="32"/>
      <c r="P622" s="17"/>
      <c r="Q622" s="17"/>
      <c r="R622" s="17"/>
      <c r="S622" s="17"/>
      <c r="T622" s="151"/>
      <c r="U622" s="151"/>
      <c r="V622" s="151"/>
      <c r="W622" s="151"/>
      <c r="X622" s="151"/>
      <c r="Y622" s="151"/>
      <c r="Z622" s="151"/>
      <c r="AB622" s="151"/>
      <c r="AD622" s="267"/>
    </row>
    <row r="623" spans="1:30">
      <c r="B623" s="30"/>
      <c r="C623" s="31"/>
      <c r="D623" s="31"/>
      <c r="E623" s="31"/>
      <c r="F623" s="31"/>
      <c r="G623" s="31"/>
      <c r="H623" s="31"/>
      <c r="I623" s="31"/>
      <c r="J623" s="32"/>
      <c r="K623" s="32"/>
      <c r="L623" s="32"/>
      <c r="M623" s="32"/>
      <c r="N623" s="32"/>
      <c r="O623" s="32"/>
      <c r="P623" s="17"/>
      <c r="Q623" s="17"/>
      <c r="R623" s="17"/>
      <c r="S623" s="17"/>
      <c r="T623" s="151"/>
      <c r="U623" s="151"/>
      <c r="V623" s="151"/>
      <c r="W623" s="151"/>
      <c r="X623" s="151"/>
      <c r="Y623" s="151"/>
      <c r="Z623" s="151"/>
      <c r="AB623" s="151"/>
      <c r="AD623" s="267"/>
    </row>
    <row r="624" spans="1:30">
      <c r="B624" s="30"/>
      <c r="C624" s="31"/>
      <c r="D624" s="31"/>
      <c r="E624" s="31"/>
      <c r="F624" s="31"/>
      <c r="G624" s="31"/>
      <c r="H624" s="31"/>
      <c r="I624" s="31"/>
      <c r="J624" s="32"/>
      <c r="K624" s="32"/>
      <c r="L624" s="32"/>
      <c r="M624" s="32"/>
      <c r="N624" s="32"/>
      <c r="O624" s="32"/>
      <c r="P624" s="17"/>
      <c r="Q624" s="17"/>
      <c r="R624" s="17"/>
      <c r="S624" s="17"/>
      <c r="T624" s="151"/>
      <c r="U624" s="151"/>
      <c r="V624" s="151"/>
      <c r="W624" s="151"/>
      <c r="X624" s="151"/>
      <c r="Y624" s="151"/>
      <c r="Z624" s="151"/>
      <c r="AB624" s="151"/>
      <c r="AD624" s="267"/>
    </row>
    <row r="625" spans="2:30">
      <c r="B625" s="30"/>
      <c r="C625" s="31"/>
      <c r="D625" s="31"/>
      <c r="E625" s="31"/>
      <c r="F625" s="31"/>
      <c r="G625" s="31"/>
      <c r="H625" s="31"/>
      <c r="I625" s="31"/>
      <c r="J625" s="32"/>
      <c r="K625" s="32"/>
      <c r="L625" s="32"/>
      <c r="M625" s="32"/>
      <c r="N625" s="32"/>
      <c r="O625" s="32"/>
      <c r="P625" s="17"/>
      <c r="Q625" s="17"/>
      <c r="R625" s="17"/>
      <c r="S625" s="17"/>
      <c r="T625" s="151"/>
      <c r="U625" s="151"/>
      <c r="V625" s="151"/>
      <c r="W625" s="151"/>
      <c r="X625" s="151"/>
      <c r="Y625" s="151"/>
      <c r="Z625" s="151"/>
      <c r="AB625" s="151"/>
      <c r="AD625" s="267"/>
    </row>
    <row r="626" spans="2:30">
      <c r="B626" s="30"/>
      <c r="C626" s="31"/>
      <c r="D626" s="31"/>
      <c r="E626" s="31"/>
      <c r="F626" s="31"/>
      <c r="G626" s="31"/>
      <c r="H626" s="31"/>
      <c r="I626" s="31"/>
      <c r="J626" s="32"/>
      <c r="K626" s="32"/>
      <c r="L626" s="32"/>
      <c r="M626" s="32"/>
      <c r="N626" s="32"/>
      <c r="O626" s="32"/>
      <c r="P626" s="17"/>
      <c r="Q626" s="17"/>
      <c r="R626" s="17"/>
      <c r="S626" s="17"/>
      <c r="T626" s="151"/>
      <c r="U626" s="151"/>
      <c r="V626" s="151"/>
      <c r="W626" s="151"/>
      <c r="X626" s="151"/>
      <c r="Y626" s="151"/>
      <c r="Z626" s="151"/>
      <c r="AB626" s="151"/>
      <c r="AD626" s="267"/>
    </row>
    <row r="627" spans="2:30">
      <c r="B627" s="30"/>
      <c r="C627" s="31"/>
      <c r="D627" s="31"/>
      <c r="E627" s="31"/>
      <c r="F627" s="31"/>
      <c r="G627" s="31"/>
      <c r="H627" s="31"/>
      <c r="I627" s="31"/>
      <c r="J627" s="32"/>
      <c r="K627" s="32"/>
      <c r="L627" s="32"/>
      <c r="M627" s="32"/>
      <c r="N627" s="32"/>
      <c r="O627" s="32"/>
      <c r="P627" s="17"/>
      <c r="Q627" s="17"/>
      <c r="R627" s="17"/>
      <c r="S627" s="17"/>
      <c r="T627" s="151"/>
      <c r="U627" s="151"/>
      <c r="V627" s="151"/>
      <c r="W627" s="151"/>
      <c r="X627" s="151"/>
      <c r="Y627" s="151"/>
      <c r="Z627" s="151"/>
      <c r="AB627" s="151"/>
      <c r="AD627" s="267"/>
    </row>
    <row r="628" spans="2:30">
      <c r="B628" s="30"/>
      <c r="C628" s="31"/>
      <c r="D628" s="31"/>
      <c r="E628" s="31"/>
      <c r="F628" s="31"/>
      <c r="G628" s="31"/>
      <c r="H628" s="31"/>
      <c r="I628" s="31"/>
      <c r="J628" s="32"/>
      <c r="K628" s="32"/>
      <c r="L628" s="32"/>
      <c r="M628" s="32"/>
      <c r="N628" s="32"/>
      <c r="O628" s="32"/>
      <c r="P628" s="17"/>
      <c r="Q628" s="17"/>
      <c r="R628" s="17"/>
      <c r="S628" s="17"/>
      <c r="T628" s="151"/>
      <c r="U628" s="151"/>
      <c r="V628" s="151"/>
      <c r="W628" s="151"/>
      <c r="X628" s="151"/>
      <c r="Y628" s="151"/>
      <c r="Z628" s="151"/>
      <c r="AB628" s="151"/>
      <c r="AD628" s="267"/>
    </row>
    <row r="629" spans="2:30">
      <c r="B629" s="30"/>
      <c r="C629" s="31"/>
      <c r="D629" s="31"/>
      <c r="E629" s="31"/>
      <c r="F629" s="31"/>
      <c r="G629" s="31"/>
      <c r="H629" s="31"/>
      <c r="I629" s="31"/>
      <c r="J629" s="32"/>
      <c r="K629" s="32"/>
      <c r="L629" s="32"/>
      <c r="M629" s="32"/>
      <c r="N629" s="32"/>
      <c r="O629" s="32"/>
      <c r="P629" s="17"/>
      <c r="Q629" s="17"/>
      <c r="R629" s="17"/>
      <c r="S629" s="17"/>
      <c r="T629" s="151"/>
      <c r="U629" s="151"/>
      <c r="V629" s="151"/>
      <c r="W629" s="151"/>
      <c r="X629" s="151"/>
      <c r="Y629" s="151"/>
      <c r="Z629" s="151"/>
      <c r="AB629" s="151"/>
      <c r="AD629" s="267"/>
    </row>
    <row r="630" spans="2:30">
      <c r="B630" s="30"/>
      <c r="C630" s="31"/>
      <c r="D630" s="31"/>
      <c r="E630" s="31"/>
      <c r="F630" s="31"/>
      <c r="G630" s="31"/>
      <c r="H630" s="31"/>
      <c r="I630" s="31"/>
      <c r="J630" s="32"/>
      <c r="K630" s="32"/>
      <c r="L630" s="32"/>
      <c r="M630" s="32"/>
      <c r="N630" s="32"/>
      <c r="O630" s="32"/>
      <c r="P630" s="17"/>
      <c r="Q630" s="17"/>
      <c r="R630" s="17"/>
      <c r="S630" s="17"/>
      <c r="T630" s="151"/>
      <c r="U630" s="151"/>
      <c r="V630" s="151"/>
      <c r="W630" s="151"/>
      <c r="X630" s="151"/>
      <c r="Y630" s="151"/>
      <c r="Z630" s="151"/>
      <c r="AB630" s="151"/>
      <c r="AD630" s="267"/>
    </row>
    <row r="631" spans="2:30">
      <c r="B631" s="30"/>
      <c r="C631" s="31"/>
      <c r="D631" s="31"/>
      <c r="E631" s="31"/>
      <c r="F631" s="31"/>
      <c r="G631" s="31"/>
      <c r="H631" s="31"/>
      <c r="I631" s="31"/>
      <c r="J631" s="32"/>
      <c r="K631" s="32"/>
      <c r="L631" s="32"/>
      <c r="M631" s="32"/>
      <c r="N631" s="32"/>
      <c r="O631" s="32"/>
      <c r="P631" s="17"/>
      <c r="Q631" s="17"/>
      <c r="R631" s="17"/>
      <c r="S631" s="17"/>
      <c r="T631" s="151"/>
      <c r="U631" s="151"/>
      <c r="V631" s="151"/>
      <c r="W631" s="151"/>
      <c r="X631" s="151"/>
      <c r="Y631" s="151"/>
      <c r="Z631" s="151"/>
      <c r="AB631" s="151"/>
      <c r="AD631" s="267"/>
    </row>
    <row r="632" spans="2:30">
      <c r="B632" s="30"/>
      <c r="C632" s="31"/>
      <c r="D632" s="31"/>
      <c r="E632" s="31"/>
      <c r="F632" s="31"/>
      <c r="G632" s="31"/>
      <c r="H632" s="31"/>
      <c r="I632" s="31"/>
      <c r="J632" s="32"/>
      <c r="K632" s="32"/>
      <c r="L632" s="32"/>
      <c r="M632" s="32"/>
      <c r="N632" s="32"/>
      <c r="O632" s="32"/>
      <c r="P632" s="17"/>
      <c r="Q632" s="17"/>
      <c r="R632" s="17"/>
      <c r="S632" s="17"/>
      <c r="T632" s="151"/>
      <c r="U632" s="151"/>
      <c r="V632" s="151"/>
      <c r="W632" s="151"/>
      <c r="X632" s="151"/>
      <c r="Y632" s="151"/>
      <c r="Z632" s="151"/>
      <c r="AB632" s="151"/>
      <c r="AD632" s="267"/>
    </row>
    <row r="633" spans="2:30">
      <c r="B633" s="30"/>
      <c r="C633" s="31"/>
      <c r="D633" s="31"/>
      <c r="E633" s="31"/>
      <c r="F633" s="31"/>
      <c r="G633" s="31"/>
      <c r="H633" s="31"/>
      <c r="I633" s="31"/>
      <c r="J633" s="32"/>
      <c r="K633" s="32"/>
      <c r="L633" s="32"/>
      <c r="M633" s="32"/>
      <c r="N633" s="32"/>
      <c r="O633" s="32"/>
      <c r="P633" s="17"/>
      <c r="Q633" s="17"/>
      <c r="R633" s="17"/>
      <c r="S633" s="17"/>
      <c r="T633" s="151"/>
      <c r="U633" s="151"/>
      <c r="V633" s="151"/>
      <c r="W633" s="151"/>
      <c r="X633" s="151"/>
      <c r="Y633" s="151"/>
      <c r="Z633" s="151"/>
      <c r="AB633" s="151"/>
      <c r="AD633" s="267"/>
    </row>
    <row r="634" spans="2:30">
      <c r="B634" s="30"/>
      <c r="C634" s="31"/>
      <c r="D634" s="31"/>
      <c r="E634" s="31"/>
      <c r="F634" s="31"/>
      <c r="G634" s="31"/>
      <c r="H634" s="31"/>
      <c r="I634" s="31"/>
      <c r="J634" s="32"/>
      <c r="K634" s="32"/>
      <c r="L634" s="32"/>
      <c r="M634" s="32"/>
      <c r="N634" s="32"/>
      <c r="O634" s="32"/>
      <c r="P634" s="17"/>
      <c r="Q634" s="17"/>
      <c r="R634" s="17"/>
      <c r="S634" s="17"/>
      <c r="T634" s="151"/>
      <c r="U634" s="151"/>
      <c r="V634" s="151"/>
      <c r="W634" s="151"/>
      <c r="X634" s="151"/>
      <c r="Y634" s="151"/>
      <c r="Z634" s="151"/>
      <c r="AB634" s="151"/>
      <c r="AD634" s="267"/>
    </row>
    <row r="635" spans="2:30">
      <c r="B635" s="30"/>
      <c r="C635" s="31"/>
      <c r="D635" s="31"/>
      <c r="E635" s="31"/>
      <c r="F635" s="31"/>
      <c r="G635" s="31"/>
      <c r="H635" s="31"/>
      <c r="I635" s="31"/>
      <c r="J635" s="32"/>
      <c r="K635" s="32"/>
      <c r="L635" s="32"/>
      <c r="M635" s="32"/>
      <c r="N635" s="32"/>
      <c r="O635" s="32"/>
      <c r="P635" s="17"/>
      <c r="Q635" s="17"/>
      <c r="R635" s="17"/>
      <c r="S635" s="17"/>
      <c r="T635" s="151"/>
      <c r="U635" s="151"/>
      <c r="V635" s="151"/>
      <c r="W635" s="151"/>
      <c r="X635" s="151"/>
      <c r="Y635" s="151"/>
      <c r="Z635" s="151"/>
      <c r="AB635" s="151"/>
      <c r="AD635" s="267"/>
    </row>
    <row r="636" spans="2:30">
      <c r="B636" s="30"/>
      <c r="C636" s="31"/>
      <c r="D636" s="31"/>
      <c r="E636" s="31"/>
      <c r="F636" s="31"/>
      <c r="G636" s="31"/>
      <c r="H636" s="31"/>
      <c r="I636" s="31"/>
      <c r="J636" s="32"/>
      <c r="K636" s="32"/>
      <c r="L636" s="32"/>
      <c r="M636" s="32"/>
      <c r="N636" s="32"/>
      <c r="O636" s="32"/>
      <c r="P636" s="17"/>
      <c r="Q636" s="17"/>
      <c r="R636" s="17"/>
      <c r="S636" s="17"/>
      <c r="T636" s="151"/>
      <c r="U636" s="151"/>
      <c r="V636" s="151"/>
      <c r="W636" s="151"/>
      <c r="X636" s="151"/>
      <c r="Y636" s="151"/>
      <c r="Z636" s="151"/>
      <c r="AB636" s="151"/>
      <c r="AD636" s="267"/>
    </row>
    <row r="637" spans="2:30" ht="15.6">
      <c r="B637" s="83"/>
      <c r="C637" s="60"/>
      <c r="D637" s="60"/>
      <c r="E637" s="60"/>
      <c r="F637" s="60"/>
      <c r="G637" s="60"/>
      <c r="H637" s="60"/>
      <c r="I637" s="60"/>
      <c r="J637" s="64"/>
      <c r="K637" s="64"/>
      <c r="L637" s="64"/>
      <c r="M637" s="64"/>
      <c r="N637" s="64"/>
      <c r="P637" s="17"/>
      <c r="Q637" s="17"/>
      <c r="R637" s="17"/>
      <c r="S637" s="17"/>
      <c r="T637" s="151"/>
      <c r="U637" s="151"/>
      <c r="V637" s="151"/>
      <c r="W637" s="151"/>
      <c r="X637" s="151"/>
      <c r="Y637" s="151"/>
      <c r="Z637" s="151"/>
      <c r="AB637" s="151"/>
      <c r="AD637" s="267"/>
    </row>
    <row r="638" spans="2:30" ht="15.6">
      <c r="B638" s="83" t="s">
        <v>244</v>
      </c>
      <c r="C638" s="60"/>
      <c r="D638" s="60"/>
      <c r="E638" s="60"/>
      <c r="F638" s="60"/>
      <c r="G638" s="60"/>
      <c r="H638" s="60"/>
      <c r="I638" s="60"/>
      <c r="J638" s="351"/>
      <c r="K638" s="445"/>
      <c r="L638" s="518"/>
      <c r="M638" s="577"/>
      <c r="N638" s="64"/>
      <c r="O638" s="84" t="s">
        <v>243</v>
      </c>
      <c r="P638" s="351"/>
      <c r="Q638" s="351"/>
      <c r="R638" s="351"/>
      <c r="S638" s="351"/>
      <c r="T638" s="351"/>
      <c r="U638" s="351"/>
      <c r="V638" s="351"/>
      <c r="W638" s="351"/>
      <c r="X638" s="445"/>
      <c r="Y638" s="518"/>
      <c r="Z638" s="577"/>
      <c r="AA638" s="140" t="s">
        <v>2</v>
      </c>
      <c r="AD638" s="267"/>
    </row>
    <row r="639" spans="2:30">
      <c r="B639" s="180" t="s">
        <v>63</v>
      </c>
      <c r="C639" s="122">
        <v>2016</v>
      </c>
      <c r="D639" s="139">
        <v>2017</v>
      </c>
      <c r="E639" s="139">
        <v>2018</v>
      </c>
      <c r="F639" s="122">
        <v>2019</v>
      </c>
      <c r="G639" s="122">
        <v>2020</v>
      </c>
      <c r="H639" s="122">
        <v>2021</v>
      </c>
      <c r="I639" s="122">
        <v>2022</v>
      </c>
      <c r="J639" s="122">
        <v>2023</v>
      </c>
      <c r="K639" s="122">
        <v>2024</v>
      </c>
      <c r="L639" s="122">
        <v>2025</v>
      </c>
      <c r="M639" s="122">
        <v>2026</v>
      </c>
      <c r="N639" s="64"/>
      <c r="O639" s="180" t="s">
        <v>63</v>
      </c>
      <c r="P639" s="123">
        <v>2016</v>
      </c>
      <c r="Q639" s="122">
        <v>2017</v>
      </c>
      <c r="R639" s="139">
        <v>2018</v>
      </c>
      <c r="S639" s="139">
        <v>2019</v>
      </c>
      <c r="T639" s="139">
        <v>2020</v>
      </c>
      <c r="U639" s="139">
        <v>2021</v>
      </c>
      <c r="V639" s="139">
        <v>2022</v>
      </c>
      <c r="W639" s="139">
        <v>2023</v>
      </c>
      <c r="X639" s="139">
        <v>2024</v>
      </c>
      <c r="Y639" s="139">
        <v>2025</v>
      </c>
      <c r="Z639" s="139">
        <v>2026</v>
      </c>
      <c r="AA639" s="122" t="str">
        <f>$AA$98</f>
        <v>2021-2026</v>
      </c>
      <c r="AD639" s="267"/>
    </row>
    <row r="640" spans="2:30">
      <c r="B640" s="24" t="s">
        <v>172</v>
      </c>
      <c r="C640" s="10">
        <f>SUM('Ethernet-Total'!C14:C41)</f>
        <v>118288.33100000001</v>
      </c>
      <c r="D640" s="10">
        <f>SUM('Ethernet-Total'!D14:D41)</f>
        <v>255589.28199999998</v>
      </c>
      <c r="E640" s="10">
        <f>SUM('Ethernet-Total'!E14:E41)</f>
        <v>1257853.149417087</v>
      </c>
      <c r="F640" s="10"/>
      <c r="G640" s="10"/>
      <c r="H640" s="10"/>
      <c r="I640" s="10"/>
      <c r="J640" s="10"/>
      <c r="K640" s="10"/>
      <c r="L640" s="10"/>
      <c r="M640" s="10"/>
      <c r="N640" s="575" t="e">
        <f>(M640/H640)^(0.2)-1</f>
        <v>#DIV/0!</v>
      </c>
      <c r="O640" s="24" t="str">
        <f>B640</f>
        <v>China</v>
      </c>
      <c r="P640" s="124">
        <f>SUM('Ethernet-Total'!C91:C117)</f>
        <v>295.73026251697564</v>
      </c>
      <c r="Q640" s="124">
        <f>SUM('Ethernet-Total'!D91:D117)</f>
        <v>224.27858987207372</v>
      </c>
      <c r="R640" s="124">
        <f>SUM('Ethernet-Total'!E91:E117)</f>
        <v>309.32805479596419</v>
      </c>
      <c r="S640" s="124"/>
      <c r="T640" s="124"/>
      <c r="U640" s="124"/>
      <c r="V640" s="124"/>
      <c r="W640" s="124"/>
      <c r="X640" s="124"/>
      <c r="Y640" s="124"/>
      <c r="Z640" s="124"/>
      <c r="AA640" s="152" t="e">
        <f>(Z640/U640)^(1/5)-1</f>
        <v>#DIV/0!</v>
      </c>
      <c r="AD640" s="267"/>
    </row>
    <row r="641" spans="1:30">
      <c r="B641" s="24" t="s">
        <v>195</v>
      </c>
      <c r="C641" s="10">
        <f>SUM('Ethernet-Total'!C132:C157)</f>
        <v>801081.66899999999</v>
      </c>
      <c r="D641" s="10">
        <f>SUM('Ethernet-Total'!D132:D157)</f>
        <v>2625989.7180000003</v>
      </c>
      <c r="E641" s="10">
        <f>SUM('Ethernet-Total'!E132:E157)</f>
        <v>4969165.5872775903</v>
      </c>
      <c r="F641" s="10"/>
      <c r="G641" s="10"/>
      <c r="H641" s="10"/>
      <c r="I641" s="10"/>
      <c r="J641" s="10"/>
      <c r="K641" s="10"/>
      <c r="L641" s="10"/>
      <c r="M641" s="10"/>
      <c r="N641" s="575" t="e">
        <f>(M641/H641)^(0.2)-1</f>
        <v>#DIV/0!</v>
      </c>
      <c r="O641" s="24" t="str">
        <f>B641</f>
        <v>Rest of World</v>
      </c>
      <c r="P641" s="68">
        <f>SUM('Ethernet-Total'!C209:C236)</f>
        <v>847.42870095267267</v>
      </c>
      <c r="Q641" s="68">
        <f>SUM('Ethernet-Total'!D209:D236)</f>
        <v>1431.0441021020797</v>
      </c>
      <c r="R641" s="68">
        <f>SUM('Ethernet-Total'!E209:E236)</f>
        <v>1896.5892123092096</v>
      </c>
      <c r="S641" s="68"/>
      <c r="T641" s="68"/>
      <c r="U641" s="68"/>
      <c r="V641" s="68"/>
      <c r="W641" s="68"/>
      <c r="X641" s="68"/>
      <c r="Y641" s="68"/>
      <c r="Z641" s="68"/>
      <c r="AA641" s="153" t="e">
        <f>(Z641/U641)^(1/5)-1</f>
        <v>#DIV/0!</v>
      </c>
      <c r="AD641" s="267"/>
    </row>
    <row r="642" spans="1:30">
      <c r="B642" s="182" t="s">
        <v>211</v>
      </c>
      <c r="C642" s="129">
        <f>C641+C640</f>
        <v>919370</v>
      </c>
      <c r="D642" s="129">
        <f t="shared" ref="D642:E642" si="79">D641+D640</f>
        <v>2881579.0000000005</v>
      </c>
      <c r="E642" s="129">
        <f t="shared" si="79"/>
        <v>6227018.7366946768</v>
      </c>
      <c r="F642" s="129"/>
      <c r="G642" s="129"/>
      <c r="H642" s="129"/>
      <c r="I642" s="129"/>
      <c r="J642" s="129"/>
      <c r="K642" s="129"/>
      <c r="L642" s="129"/>
      <c r="M642" s="129"/>
      <c r="N642" s="575" t="e">
        <f>(M642/H642)^(0.2)-1</f>
        <v>#DIV/0!</v>
      </c>
      <c r="O642" s="182" t="str">
        <f>B642</f>
        <v>Global</v>
      </c>
      <c r="P642" s="286">
        <f>P641+P640</f>
        <v>1143.1589634696484</v>
      </c>
      <c r="Q642" s="286">
        <f>Q641+Q640</f>
        <v>1655.3226919741535</v>
      </c>
      <c r="R642" s="286">
        <f>R641+R640</f>
        <v>2205.9172671051738</v>
      </c>
      <c r="S642" s="286"/>
      <c r="T642" s="286"/>
      <c r="U642" s="286"/>
      <c r="V642" s="286"/>
      <c r="W642" s="286"/>
      <c r="X642" s="286"/>
      <c r="Y642" s="286"/>
      <c r="Z642" s="286"/>
      <c r="AA642" s="158" t="e">
        <f>(Z642/U642)^(1/5)-1</f>
        <v>#DIV/0!</v>
      </c>
      <c r="AD642" s="267"/>
    </row>
    <row r="643" spans="1:30">
      <c r="B643" s="369" t="s">
        <v>231</v>
      </c>
      <c r="C643" s="370">
        <f t="shared" ref="C643:E643" si="80">C640/C642</f>
        <v>0.12866237858533561</v>
      </c>
      <c r="D643" s="370">
        <f t="shared" si="80"/>
        <v>8.8697648754380826E-2</v>
      </c>
      <c r="E643" s="370">
        <f t="shared" si="80"/>
        <v>0.20199925559960011</v>
      </c>
      <c r="F643" s="370"/>
      <c r="G643" s="370"/>
      <c r="H643" s="370"/>
      <c r="I643" s="370"/>
      <c r="J643" s="370"/>
      <c r="K643" s="370"/>
      <c r="L643" s="370"/>
      <c r="M643" s="370"/>
      <c r="N643" s="64"/>
      <c r="O643" s="369" t="s">
        <v>231</v>
      </c>
      <c r="P643" s="370">
        <f>P640/P642</f>
        <v>0.25869565998012445</v>
      </c>
      <c r="Q643" s="370">
        <f>Q640/Q642</f>
        <v>0.13548934655429448</v>
      </c>
      <c r="R643" s="370">
        <f t="shared" ref="R643" si="81">R640/R642</f>
        <v>0.14022649870359624</v>
      </c>
      <c r="S643" s="370"/>
      <c r="T643" s="370"/>
      <c r="U643" s="370"/>
      <c r="V643" s="370"/>
      <c r="W643" s="370"/>
      <c r="X643" s="370"/>
      <c r="Y643" s="370"/>
      <c r="Z643" s="370"/>
      <c r="AA643" s="367"/>
      <c r="AD643" s="267"/>
    </row>
    <row r="644" spans="1:30">
      <c r="B644" s="368"/>
      <c r="C644" s="20"/>
      <c r="D644" s="20"/>
      <c r="E644" s="20"/>
      <c r="F644" s="20"/>
      <c r="G644" s="20"/>
      <c r="H644" s="20"/>
      <c r="I644" s="20"/>
      <c r="J644" s="20"/>
      <c r="K644" s="20"/>
      <c r="L644" s="20"/>
      <c r="M644" s="20"/>
      <c r="N644" s="64"/>
      <c r="O644" s="368"/>
      <c r="P644" s="20"/>
      <c r="Q644" s="20"/>
      <c r="R644" s="20"/>
      <c r="S644" s="20"/>
      <c r="T644" s="20"/>
      <c r="U644" s="20"/>
      <c r="V644" s="20"/>
      <c r="W644" s="20"/>
      <c r="X644" s="20"/>
      <c r="Y644" s="20"/>
      <c r="Z644" s="20"/>
      <c r="AA644" s="367"/>
      <c r="AD644" s="267"/>
    </row>
    <row r="645" spans="1:30" ht="15.6">
      <c r="A645" s="55"/>
      <c r="B645" s="92" t="s">
        <v>245</v>
      </c>
      <c r="C645" s="60"/>
      <c r="D645" s="60"/>
      <c r="E645" s="60"/>
      <c r="F645" s="60"/>
      <c r="G645" s="60"/>
      <c r="H645" s="60"/>
      <c r="I645" s="60"/>
      <c r="J645" s="49"/>
      <c r="K645" s="49"/>
      <c r="L645" s="49"/>
      <c r="M645" s="49"/>
      <c r="N645" s="49"/>
      <c r="O645" s="92" t="s">
        <v>230</v>
      </c>
      <c r="P645" s="17"/>
      <c r="Q645" s="17"/>
      <c r="R645" s="17"/>
      <c r="S645" s="17"/>
      <c r="T645" s="151"/>
      <c r="U645" s="151"/>
      <c r="V645" s="151"/>
      <c r="W645" s="151"/>
      <c r="X645" s="151"/>
      <c r="Y645" s="151"/>
      <c r="Z645" s="151"/>
      <c r="AB645" s="151"/>
      <c r="AD645" s="267"/>
    </row>
    <row r="646" spans="1:30">
      <c r="B646" s="30"/>
      <c r="C646" s="31"/>
      <c r="D646" s="31"/>
      <c r="E646" s="31"/>
      <c r="F646" s="31"/>
      <c r="G646" s="31"/>
      <c r="H646" s="31"/>
      <c r="I646" s="31"/>
      <c r="J646" s="32"/>
      <c r="K646" s="32"/>
      <c r="L646" s="32"/>
      <c r="M646" s="32"/>
      <c r="N646" s="32"/>
      <c r="O646" s="32"/>
      <c r="P646" s="17"/>
      <c r="Q646" s="17"/>
      <c r="R646" s="17"/>
      <c r="S646" s="17"/>
      <c r="T646" s="151"/>
      <c r="U646" s="151"/>
      <c r="V646" s="151"/>
      <c r="W646" s="151"/>
      <c r="X646" s="151"/>
      <c r="Y646" s="151"/>
      <c r="Z646" s="151"/>
      <c r="AB646" s="151"/>
      <c r="AD646" s="267"/>
    </row>
    <row r="647" spans="1:30">
      <c r="B647" s="30"/>
      <c r="C647" s="31"/>
      <c r="D647" s="31"/>
      <c r="E647" s="31"/>
      <c r="F647" s="31"/>
      <c r="G647" s="31"/>
      <c r="H647" s="31"/>
      <c r="I647" s="31"/>
      <c r="J647" s="32"/>
      <c r="K647" s="32"/>
      <c r="L647" s="32"/>
      <c r="M647" s="32"/>
      <c r="N647" s="32"/>
      <c r="O647" s="32"/>
      <c r="P647" s="17"/>
      <c r="Q647" s="17"/>
      <c r="R647" s="17"/>
      <c r="S647" s="17"/>
      <c r="T647" s="151"/>
      <c r="U647" s="151"/>
      <c r="V647" s="151"/>
      <c r="W647" s="151"/>
      <c r="X647" s="151"/>
      <c r="Y647" s="151"/>
      <c r="Z647" s="151"/>
      <c r="AB647" s="151"/>
      <c r="AD647" s="267"/>
    </row>
    <row r="648" spans="1:30">
      <c r="B648" s="30"/>
      <c r="C648" s="31"/>
      <c r="D648" s="31"/>
      <c r="E648" s="31"/>
      <c r="F648" s="31"/>
      <c r="G648" s="31"/>
      <c r="H648" s="31"/>
      <c r="I648" s="31"/>
      <c r="J648" s="32"/>
      <c r="K648" s="32"/>
      <c r="L648" s="32"/>
      <c r="M648" s="32"/>
      <c r="N648" s="32"/>
      <c r="O648" s="32"/>
      <c r="P648" s="17"/>
      <c r="Q648" s="17"/>
      <c r="R648" s="17"/>
      <c r="S648" s="17"/>
      <c r="T648" s="151"/>
      <c r="U648" s="151"/>
      <c r="V648" s="151"/>
      <c r="W648" s="151"/>
      <c r="X648" s="151"/>
      <c r="Y648" s="151"/>
      <c r="Z648" s="151"/>
      <c r="AB648" s="151"/>
      <c r="AD648" s="267"/>
    </row>
    <row r="649" spans="1:30">
      <c r="B649" s="30"/>
      <c r="C649" s="31"/>
      <c r="D649" s="31"/>
      <c r="E649" s="31"/>
      <c r="F649" s="31"/>
      <c r="G649" s="31"/>
      <c r="H649" s="31"/>
      <c r="I649" s="31"/>
      <c r="J649" s="32"/>
      <c r="K649" s="32"/>
      <c r="L649" s="32"/>
      <c r="M649" s="32"/>
      <c r="N649" s="32"/>
      <c r="O649" s="32"/>
      <c r="P649" s="17"/>
      <c r="Q649" s="17"/>
      <c r="R649" s="17"/>
      <c r="S649" s="17"/>
      <c r="T649" s="151"/>
      <c r="U649" s="151"/>
      <c r="V649" s="151"/>
      <c r="W649" s="151"/>
      <c r="X649" s="151"/>
      <c r="Y649" s="151"/>
      <c r="Z649" s="151"/>
      <c r="AB649" s="151"/>
      <c r="AD649" s="267"/>
    </row>
    <row r="650" spans="1:30">
      <c r="B650" s="30"/>
      <c r="C650" s="31"/>
      <c r="D650" s="31"/>
      <c r="E650" s="31"/>
      <c r="F650" s="31"/>
      <c r="G650" s="31"/>
      <c r="H650" s="31"/>
      <c r="I650" s="31"/>
      <c r="J650" s="32"/>
      <c r="K650" s="32"/>
      <c r="L650" s="32"/>
      <c r="M650" s="32"/>
      <c r="N650" s="32"/>
      <c r="O650" s="32"/>
      <c r="P650" s="17"/>
      <c r="Q650" s="17"/>
      <c r="R650" s="17"/>
      <c r="S650" s="17"/>
      <c r="T650" s="151"/>
      <c r="U650" s="151"/>
      <c r="V650" s="151"/>
      <c r="W650" s="151"/>
      <c r="X650" s="151"/>
      <c r="Y650" s="151"/>
      <c r="Z650" s="151"/>
      <c r="AB650" s="151"/>
      <c r="AD650" s="267"/>
    </row>
    <row r="651" spans="1:30">
      <c r="B651" s="30"/>
      <c r="C651" s="31"/>
      <c r="D651" s="31"/>
      <c r="E651" s="31"/>
      <c r="F651" s="31"/>
      <c r="G651" s="31"/>
      <c r="H651" s="31"/>
      <c r="I651" s="31"/>
      <c r="J651" s="32"/>
      <c r="K651" s="32"/>
      <c r="L651" s="32"/>
      <c r="M651" s="32"/>
      <c r="N651" s="32"/>
      <c r="O651" s="32"/>
      <c r="P651" s="17"/>
      <c r="Q651" s="17"/>
      <c r="R651" s="17"/>
      <c r="S651" s="17"/>
      <c r="T651" s="151"/>
      <c r="U651" s="151"/>
      <c r="V651" s="151"/>
      <c r="W651" s="151"/>
      <c r="X651" s="151"/>
      <c r="Y651" s="151"/>
      <c r="Z651" s="151"/>
      <c r="AB651" s="151"/>
      <c r="AD651" s="267"/>
    </row>
    <row r="652" spans="1:30">
      <c r="B652" s="30"/>
      <c r="C652" s="31"/>
      <c r="D652" s="31"/>
      <c r="E652" s="31"/>
      <c r="F652" s="31"/>
      <c r="G652" s="31"/>
      <c r="H652" s="31"/>
      <c r="I652" s="31"/>
      <c r="J652" s="32"/>
      <c r="K652" s="32"/>
      <c r="L652" s="32"/>
      <c r="M652" s="32"/>
      <c r="N652" s="32"/>
      <c r="O652" s="32"/>
      <c r="P652" s="17"/>
      <c r="Q652" s="17"/>
      <c r="R652" s="17"/>
      <c r="S652" s="17"/>
      <c r="T652" s="151"/>
      <c r="U652" s="151"/>
      <c r="V652" s="151"/>
      <c r="W652" s="151"/>
      <c r="X652" s="151"/>
      <c r="Y652" s="151"/>
      <c r="Z652" s="151"/>
      <c r="AB652" s="151"/>
      <c r="AD652" s="267"/>
    </row>
    <row r="653" spans="1:30">
      <c r="B653" s="30"/>
      <c r="C653" s="31"/>
      <c r="D653" s="31"/>
      <c r="E653" s="31"/>
      <c r="F653" s="31"/>
      <c r="G653" s="31"/>
      <c r="H653" s="31"/>
      <c r="I653" s="31"/>
      <c r="J653" s="32"/>
      <c r="K653" s="32"/>
      <c r="L653" s="32"/>
      <c r="M653" s="32"/>
      <c r="N653" s="32"/>
      <c r="O653" s="32"/>
      <c r="P653" s="17"/>
      <c r="Q653" s="17"/>
      <c r="R653" s="17"/>
      <c r="S653" s="17"/>
      <c r="T653" s="151"/>
      <c r="U653" s="151"/>
      <c r="V653" s="151"/>
      <c r="W653" s="151"/>
      <c r="X653" s="151"/>
      <c r="Y653" s="151"/>
      <c r="Z653" s="151"/>
      <c r="AB653" s="151"/>
      <c r="AD653" s="267"/>
    </row>
    <row r="654" spans="1:30">
      <c r="B654" s="30"/>
      <c r="C654" s="31"/>
      <c r="D654" s="31"/>
      <c r="E654" s="31"/>
      <c r="F654" s="31"/>
      <c r="G654" s="31"/>
      <c r="H654" s="31"/>
      <c r="I654" s="31"/>
      <c r="J654" s="32"/>
      <c r="K654" s="32"/>
      <c r="L654" s="32"/>
      <c r="M654" s="32"/>
      <c r="N654" s="32"/>
      <c r="O654" s="32"/>
      <c r="P654" s="17"/>
      <c r="Q654" s="17"/>
      <c r="R654" s="17"/>
      <c r="S654" s="17"/>
      <c r="T654" s="151"/>
      <c r="U654" s="151"/>
      <c r="V654" s="151"/>
      <c r="W654" s="151"/>
      <c r="X654" s="151"/>
      <c r="Y654" s="151"/>
      <c r="Z654" s="151"/>
      <c r="AB654" s="151"/>
      <c r="AD654" s="267"/>
    </row>
    <row r="655" spans="1:30">
      <c r="B655" s="30"/>
      <c r="C655" s="31"/>
      <c r="D655" s="31"/>
      <c r="E655" s="31"/>
      <c r="F655" s="31"/>
      <c r="G655" s="31"/>
      <c r="H655" s="31"/>
      <c r="I655" s="31"/>
      <c r="J655" s="32"/>
      <c r="K655" s="32"/>
      <c r="L655" s="32"/>
      <c r="M655" s="32"/>
      <c r="N655" s="32"/>
      <c r="O655" s="32"/>
      <c r="P655" s="17"/>
      <c r="Q655" s="17"/>
      <c r="R655" s="17"/>
      <c r="S655" s="17"/>
      <c r="T655" s="151"/>
      <c r="U655" s="151"/>
      <c r="V655" s="151"/>
      <c r="W655" s="151"/>
      <c r="X655" s="151"/>
      <c r="Y655" s="151"/>
      <c r="Z655" s="151"/>
      <c r="AB655" s="151"/>
      <c r="AD655" s="267"/>
    </row>
    <row r="656" spans="1:30">
      <c r="B656" s="30"/>
      <c r="C656" s="31"/>
      <c r="D656" s="31"/>
      <c r="E656" s="31"/>
      <c r="F656" s="31"/>
      <c r="G656" s="31"/>
      <c r="H656" s="31"/>
      <c r="I656" s="31"/>
      <c r="J656" s="32"/>
      <c r="K656" s="32"/>
      <c r="L656" s="32"/>
      <c r="M656" s="32"/>
      <c r="N656" s="32"/>
      <c r="O656" s="32"/>
      <c r="P656" s="17"/>
      <c r="Q656" s="17"/>
      <c r="R656" s="17"/>
      <c r="S656" s="17"/>
      <c r="T656" s="151"/>
      <c r="U656" s="151"/>
      <c r="V656" s="151"/>
      <c r="W656" s="151"/>
      <c r="X656" s="151"/>
      <c r="Y656" s="151"/>
      <c r="Z656" s="151"/>
      <c r="AB656" s="151"/>
      <c r="AD656" s="267"/>
    </row>
    <row r="657" spans="2:30">
      <c r="B657" s="30"/>
      <c r="C657" s="31"/>
      <c r="D657" s="31"/>
      <c r="E657" s="31"/>
      <c r="F657" s="31"/>
      <c r="G657" s="31"/>
      <c r="H657" s="31"/>
      <c r="I657" s="31"/>
      <c r="J657" s="32"/>
      <c r="K657" s="32"/>
      <c r="L657" s="32"/>
      <c r="M657" s="32"/>
      <c r="N657" s="32"/>
      <c r="O657" s="32"/>
      <c r="P657" s="17"/>
      <c r="Q657" s="17"/>
      <c r="R657" s="17"/>
      <c r="S657" s="17"/>
      <c r="T657" s="151"/>
      <c r="U657" s="151"/>
      <c r="V657" s="151"/>
      <c r="W657" s="151"/>
      <c r="X657" s="151"/>
      <c r="Y657" s="151"/>
      <c r="Z657" s="151"/>
      <c r="AB657" s="151"/>
      <c r="AD657" s="267"/>
    </row>
    <row r="658" spans="2:30">
      <c r="B658" s="30"/>
      <c r="C658" s="31"/>
      <c r="D658" s="31"/>
      <c r="E658" s="31"/>
      <c r="F658" s="31"/>
      <c r="G658" s="31"/>
      <c r="H658" s="31"/>
      <c r="I658" s="31"/>
      <c r="J658" s="32"/>
      <c r="K658" s="32"/>
      <c r="L658" s="32"/>
      <c r="M658" s="32"/>
      <c r="N658" s="32"/>
      <c r="O658" s="32"/>
      <c r="P658" s="17"/>
      <c r="Q658" s="17"/>
      <c r="R658" s="17"/>
      <c r="S658" s="17"/>
      <c r="T658" s="151"/>
      <c r="U658" s="151"/>
      <c r="V658" s="151"/>
      <c r="W658" s="151"/>
      <c r="X658" s="151"/>
      <c r="Y658" s="151"/>
      <c r="Z658" s="151"/>
      <c r="AB658" s="151"/>
      <c r="AD658" s="267"/>
    </row>
    <row r="659" spans="2:30">
      <c r="B659" s="30"/>
      <c r="C659" s="31"/>
      <c r="D659" s="31"/>
      <c r="E659" s="31"/>
      <c r="F659" s="31"/>
      <c r="G659" s="31"/>
      <c r="H659" s="31"/>
      <c r="I659" s="31"/>
      <c r="J659" s="32"/>
      <c r="K659" s="32"/>
      <c r="L659" s="32"/>
      <c r="M659" s="32"/>
      <c r="N659" s="32"/>
      <c r="O659" s="32"/>
      <c r="P659" s="17"/>
      <c r="Q659" s="17"/>
      <c r="R659" s="17"/>
      <c r="S659" s="17"/>
      <c r="T659" s="151"/>
      <c r="U659" s="151"/>
      <c r="V659" s="151"/>
      <c r="W659" s="151"/>
      <c r="X659" s="151"/>
      <c r="Y659" s="151"/>
      <c r="Z659" s="151"/>
      <c r="AB659" s="151"/>
      <c r="AD659" s="267"/>
    </row>
    <row r="660" spans="2:30">
      <c r="B660" s="30"/>
      <c r="C660" s="31"/>
      <c r="D660" s="31"/>
      <c r="E660" s="31"/>
      <c r="F660" s="31"/>
      <c r="G660" s="31"/>
      <c r="H660" s="31"/>
      <c r="I660" s="31"/>
      <c r="J660" s="32"/>
      <c r="K660" s="32"/>
      <c r="L660" s="32"/>
      <c r="M660" s="32"/>
      <c r="N660" s="32"/>
      <c r="O660" s="32"/>
      <c r="P660" s="17"/>
      <c r="Q660" s="17"/>
      <c r="R660" s="17"/>
      <c r="S660" s="17"/>
      <c r="T660" s="151"/>
      <c r="U660" s="151"/>
      <c r="V660" s="151"/>
      <c r="W660" s="151"/>
      <c r="X660" s="151"/>
      <c r="Y660" s="151"/>
      <c r="Z660" s="151"/>
      <c r="AB660" s="151"/>
      <c r="AD660" s="267"/>
    </row>
    <row r="661" spans="2:30">
      <c r="B661" s="30"/>
      <c r="C661" s="31"/>
      <c r="D661" s="31"/>
      <c r="E661" s="31"/>
      <c r="F661" s="31"/>
      <c r="G661" s="31"/>
      <c r="H661" s="31"/>
      <c r="I661" s="31"/>
      <c r="J661" s="32"/>
      <c r="K661" s="32"/>
      <c r="L661" s="32"/>
      <c r="M661" s="32"/>
      <c r="N661" s="32"/>
      <c r="O661" s="32"/>
      <c r="P661" s="17"/>
      <c r="Q661" s="17"/>
      <c r="R661" s="17"/>
      <c r="S661" s="17"/>
      <c r="T661" s="151"/>
      <c r="U661" s="151"/>
      <c r="V661" s="151"/>
      <c r="W661" s="151"/>
      <c r="X661" s="151"/>
      <c r="Y661" s="151"/>
      <c r="Z661" s="151"/>
      <c r="AB661" s="151"/>
      <c r="AD661" s="267"/>
    </row>
    <row r="662" spans="2:30">
      <c r="B662" s="30"/>
      <c r="C662" s="31"/>
      <c r="D662" s="31"/>
      <c r="E662" s="31"/>
      <c r="F662" s="31"/>
      <c r="G662" s="31"/>
      <c r="H662" s="31"/>
      <c r="I662" s="31"/>
      <c r="J662" s="32"/>
      <c r="K662" s="32"/>
      <c r="L662" s="32"/>
      <c r="M662" s="32"/>
      <c r="N662" s="32"/>
      <c r="O662" s="32"/>
      <c r="P662" s="17"/>
      <c r="Q662" s="17"/>
      <c r="R662" s="17"/>
      <c r="S662" s="17"/>
      <c r="T662" s="151"/>
      <c r="U662" s="151"/>
      <c r="V662" s="151"/>
      <c r="W662" s="151"/>
      <c r="X662" s="151"/>
      <c r="Y662" s="151"/>
      <c r="Z662" s="151"/>
      <c r="AB662" s="151"/>
      <c r="AD662" s="267"/>
    </row>
    <row r="663" spans="2:30">
      <c r="B663" s="30"/>
      <c r="C663" s="31"/>
      <c r="D663" s="31"/>
      <c r="E663" s="31"/>
      <c r="F663" s="31"/>
      <c r="G663" s="31"/>
      <c r="H663" s="31"/>
      <c r="I663" s="31"/>
      <c r="J663" s="32"/>
      <c r="K663" s="32"/>
      <c r="L663" s="32"/>
      <c r="M663" s="32"/>
      <c r="N663" s="32"/>
      <c r="O663" s="32"/>
      <c r="P663" s="17"/>
      <c r="Q663" s="17"/>
      <c r="R663" s="17"/>
      <c r="S663" s="17"/>
      <c r="T663" s="151"/>
      <c r="U663" s="151"/>
      <c r="V663" s="151"/>
      <c r="W663" s="151"/>
      <c r="X663" s="151"/>
      <c r="Y663" s="151"/>
      <c r="Z663" s="151"/>
      <c r="AB663" s="151"/>
      <c r="AD663" s="267"/>
    </row>
    <row r="664" spans="2:30">
      <c r="B664" s="30"/>
      <c r="C664" s="31"/>
      <c r="D664" s="31"/>
      <c r="E664" s="31"/>
      <c r="F664" s="31"/>
      <c r="G664" s="31"/>
      <c r="H664" s="31"/>
      <c r="I664" s="31"/>
      <c r="J664" s="32"/>
      <c r="K664" s="32"/>
      <c r="L664" s="32"/>
      <c r="M664" s="32"/>
      <c r="N664" s="32"/>
      <c r="O664" s="32"/>
      <c r="P664" s="17"/>
      <c r="Q664" s="17"/>
      <c r="R664" s="17"/>
      <c r="S664" s="17"/>
      <c r="T664" s="151"/>
      <c r="U664" s="151"/>
      <c r="V664" s="151"/>
      <c r="W664" s="151"/>
      <c r="X664" s="151"/>
      <c r="Y664" s="151"/>
      <c r="Z664" s="151"/>
      <c r="AB664" s="151"/>
      <c r="AD664" s="267"/>
    </row>
    <row r="665" spans="2:30">
      <c r="B665" s="30"/>
      <c r="C665" s="31"/>
      <c r="D665" s="31"/>
      <c r="E665" s="31"/>
      <c r="F665" s="31"/>
      <c r="G665" s="31"/>
      <c r="H665" s="31"/>
      <c r="I665" s="31"/>
      <c r="J665" s="32"/>
      <c r="K665" s="32"/>
      <c r="L665" s="32"/>
      <c r="M665" s="32"/>
      <c r="N665" s="32"/>
      <c r="O665" s="32"/>
      <c r="P665" s="17"/>
      <c r="Q665" s="17"/>
      <c r="R665" s="17"/>
      <c r="S665" s="17"/>
      <c r="T665" s="151"/>
      <c r="U665" s="151"/>
      <c r="V665" s="151"/>
      <c r="W665" s="151"/>
      <c r="X665" s="151"/>
      <c r="Y665" s="151"/>
      <c r="Z665" s="151"/>
      <c r="AB665" s="151"/>
      <c r="AD665" s="267"/>
    </row>
    <row r="666" spans="2:30">
      <c r="B666" s="30"/>
      <c r="C666" s="31"/>
      <c r="D666" s="31"/>
      <c r="E666" s="31"/>
      <c r="F666" s="31"/>
      <c r="G666" s="31"/>
      <c r="H666" s="31"/>
      <c r="I666" s="31"/>
      <c r="J666" s="32"/>
      <c r="K666" s="32"/>
      <c r="L666" s="32"/>
      <c r="M666" s="32"/>
      <c r="N666" s="32"/>
      <c r="O666" s="32"/>
      <c r="P666" s="17"/>
      <c r="Q666" s="17"/>
      <c r="R666" s="17"/>
      <c r="S666" s="17"/>
      <c r="T666" s="151"/>
      <c r="U666" s="151"/>
      <c r="V666" s="151"/>
      <c r="W666" s="151"/>
      <c r="X666" s="151"/>
      <c r="Y666" s="151"/>
      <c r="Z666" s="151"/>
      <c r="AB666" s="151"/>
      <c r="AD666" s="267"/>
    </row>
    <row r="667" spans="2:30">
      <c r="B667" s="30"/>
      <c r="C667" s="31"/>
      <c r="D667" s="31"/>
      <c r="E667" s="31"/>
      <c r="F667" s="31"/>
      <c r="G667" s="31"/>
      <c r="H667" s="31"/>
      <c r="I667" s="31"/>
      <c r="J667" s="32"/>
      <c r="K667" s="32"/>
      <c r="L667" s="32"/>
      <c r="M667" s="32"/>
      <c r="N667" s="32"/>
      <c r="O667" s="32"/>
      <c r="P667" s="17"/>
      <c r="Q667" s="17"/>
      <c r="R667" s="17"/>
      <c r="S667" s="17"/>
      <c r="T667" s="151"/>
      <c r="U667" s="151"/>
      <c r="V667" s="151"/>
      <c r="W667" s="151"/>
      <c r="X667" s="151"/>
      <c r="Y667" s="151"/>
      <c r="Z667" s="151"/>
      <c r="AB667" s="151"/>
      <c r="AD667" s="267"/>
    </row>
    <row r="668" spans="2:30">
      <c r="B668" s="30"/>
      <c r="C668" s="31"/>
      <c r="D668" s="31"/>
      <c r="E668" s="31"/>
      <c r="F668" s="31"/>
      <c r="G668" s="31"/>
      <c r="H668" s="31"/>
      <c r="I668" s="31"/>
      <c r="J668" s="32"/>
      <c r="K668" s="32"/>
      <c r="L668" s="32"/>
      <c r="M668" s="32"/>
      <c r="N668" s="32"/>
      <c r="O668" s="32"/>
      <c r="P668" s="17"/>
      <c r="Q668" s="17"/>
      <c r="R668" s="17"/>
      <c r="S668" s="17"/>
      <c r="T668" s="151"/>
      <c r="U668" s="151"/>
      <c r="V668" s="151"/>
      <c r="W668" s="151"/>
      <c r="X668" s="151"/>
      <c r="Y668" s="151"/>
      <c r="Z668" s="151"/>
      <c r="AB668" s="151"/>
      <c r="AD668" s="267"/>
    </row>
    <row r="669" spans="2:30" ht="15.6">
      <c r="B669" s="83"/>
      <c r="C669" s="60"/>
      <c r="D669" s="60"/>
      <c r="E669" s="60"/>
      <c r="F669" s="60"/>
      <c r="G669" s="60"/>
      <c r="H669" s="60"/>
      <c r="I669" s="60"/>
      <c r="J669" s="64"/>
      <c r="K669" s="64"/>
      <c r="L669" s="64"/>
      <c r="M669" s="64"/>
      <c r="N669" s="64"/>
      <c r="P669" s="17"/>
      <c r="Q669" s="17"/>
      <c r="R669" s="17"/>
      <c r="S669" s="17"/>
      <c r="T669" s="151"/>
      <c r="U669" s="151"/>
      <c r="V669" s="151"/>
      <c r="W669" s="151"/>
      <c r="X669" s="151"/>
      <c r="Y669" s="151"/>
      <c r="Z669" s="151"/>
      <c r="AB669" s="151"/>
      <c r="AD669" s="267"/>
    </row>
    <row r="670" spans="2:30" ht="15.6">
      <c r="B670" s="83" t="s">
        <v>361</v>
      </c>
      <c r="C670" s="60"/>
      <c r="D670" s="60"/>
      <c r="E670" s="60"/>
      <c r="F670" s="60"/>
      <c r="G670" s="60"/>
      <c r="H670" s="60"/>
      <c r="I670" s="60"/>
      <c r="J670" s="489"/>
      <c r="K670" s="489"/>
      <c r="L670" s="518"/>
      <c r="M670" s="577"/>
      <c r="N670" s="64"/>
      <c r="O670" s="84" t="s">
        <v>362</v>
      </c>
      <c r="P670" s="489"/>
      <c r="Q670" s="489"/>
      <c r="R670" s="489"/>
      <c r="S670" s="489"/>
      <c r="T670" s="489"/>
      <c r="U670" s="489"/>
      <c r="V670" s="489"/>
      <c r="W670" s="489"/>
      <c r="X670" s="489"/>
      <c r="Y670" s="518"/>
      <c r="Z670" s="577"/>
      <c r="AA670" s="140" t="s">
        <v>2</v>
      </c>
      <c r="AD670" s="267"/>
    </row>
    <row r="671" spans="2:30">
      <c r="B671" s="180" t="s">
        <v>364</v>
      </c>
      <c r="C671" s="122">
        <v>2016</v>
      </c>
      <c r="D671" s="122">
        <v>2017</v>
      </c>
      <c r="E671" s="122">
        <v>2018</v>
      </c>
      <c r="F671" s="122">
        <v>2019</v>
      </c>
      <c r="G671" s="122">
        <v>2020</v>
      </c>
      <c r="H671" s="122">
        <v>2021</v>
      </c>
      <c r="I671" s="122">
        <v>2022</v>
      </c>
      <c r="J671" s="122">
        <v>2023</v>
      </c>
      <c r="K671" s="122">
        <v>2024</v>
      </c>
      <c r="L671" s="122">
        <v>2025</v>
      </c>
      <c r="M671" s="122">
        <v>2026</v>
      </c>
      <c r="N671" s="64"/>
      <c r="O671" s="180" t="str">
        <f>B671</f>
        <v>China segments</v>
      </c>
      <c r="P671" s="123">
        <v>2016</v>
      </c>
      <c r="Q671" s="122">
        <v>2017</v>
      </c>
      <c r="R671" s="139">
        <v>2018</v>
      </c>
      <c r="S671" s="139">
        <v>2019</v>
      </c>
      <c r="T671" s="139">
        <v>2020</v>
      </c>
      <c r="U671" s="139">
        <v>2021</v>
      </c>
      <c r="V671" s="139">
        <v>2022</v>
      </c>
      <c r="W671" s="139">
        <v>2023</v>
      </c>
      <c r="X671" s="139">
        <v>2024</v>
      </c>
      <c r="Y671" s="139">
        <v>2025</v>
      </c>
      <c r="Z671" s="139">
        <v>2026</v>
      </c>
      <c r="AA671" s="122" t="str">
        <f>$AA$98</f>
        <v>2021-2026</v>
      </c>
      <c r="AD671" s="267"/>
    </row>
    <row r="672" spans="2:30">
      <c r="B672" s="24" t="s">
        <v>365</v>
      </c>
      <c r="C672" s="10">
        <f>'Ethernet-Cloud'!C43</f>
        <v>2253856.8049489926</v>
      </c>
      <c r="D672" s="10">
        <f>'Ethernet-Cloud'!D43</f>
        <v>2735800.913568269</v>
      </c>
      <c r="E672" s="10">
        <f>'Ethernet-Cloud'!E43</f>
        <v>3905395.9293613262</v>
      </c>
      <c r="F672" s="10"/>
      <c r="G672" s="10"/>
      <c r="H672" s="10"/>
      <c r="I672" s="10"/>
      <c r="J672" s="10"/>
      <c r="K672" s="10"/>
      <c r="L672" s="10"/>
      <c r="M672" s="10"/>
      <c r="N672" s="575" t="e">
        <f>(M672/H672)^(0.2)-1</f>
        <v>#DIV/0!</v>
      </c>
      <c r="O672" s="24" t="str">
        <f>B672</f>
        <v>Cloud</v>
      </c>
      <c r="P672" s="124">
        <f>'Ethernet-Cloud'!C120</f>
        <v>135.32144375489958</v>
      </c>
      <c r="Q672" s="124">
        <f>'Ethernet-Cloud'!D120</f>
        <v>184.23082016409973</v>
      </c>
      <c r="R672" s="124">
        <f>'Ethernet-Cloud'!E120</f>
        <v>284.66040279921566</v>
      </c>
      <c r="S672" s="124"/>
      <c r="T672" s="124"/>
      <c r="U672" s="124"/>
      <c r="V672" s="124"/>
      <c r="W672" s="124"/>
      <c r="X672" s="124"/>
      <c r="Y672" s="124"/>
      <c r="Z672" s="124"/>
      <c r="AA672" s="152" t="e">
        <f>(Z672/U672)^(1/5)-1</f>
        <v>#DIV/0!</v>
      </c>
      <c r="AD672" s="267"/>
    </row>
    <row r="673" spans="2:30">
      <c r="B673" s="24" t="s">
        <v>366</v>
      </c>
      <c r="C673" s="10">
        <f>'Ethernet-Telecom'!C43</f>
        <v>1585935.0581973381</v>
      </c>
      <c r="D673" s="10">
        <f>'Ethernet-Telecom'!D43</f>
        <v>1309796.6897407766</v>
      </c>
      <c r="E673" s="10">
        <f>'Ethernet-Telecom'!E43</f>
        <v>1698392.394417647</v>
      </c>
      <c r="F673" s="10"/>
      <c r="G673" s="10"/>
      <c r="H673" s="10"/>
      <c r="I673" s="10"/>
      <c r="J673" s="10"/>
      <c r="K673" s="10"/>
      <c r="L673" s="10"/>
      <c r="M673" s="10"/>
      <c r="N673" s="575" t="e">
        <f>(M673/H673)^(0.2)-1</f>
        <v>#DIV/0!</v>
      </c>
      <c r="O673" s="24" t="str">
        <f>B673</f>
        <v>Telecom</v>
      </c>
      <c r="P673" s="68">
        <f>'Ethernet-Telecom'!C120</f>
        <v>344.28935688636057</v>
      </c>
      <c r="Q673" s="68">
        <f>'Ethernet-Telecom'!D120</f>
        <v>221.69862551806125</v>
      </c>
      <c r="R673" s="68">
        <f>'Ethernet-Telecom'!E120</f>
        <v>171.40672155613427</v>
      </c>
      <c r="S673" s="68"/>
      <c r="T673" s="68"/>
      <c r="U673" s="68"/>
      <c r="V673" s="68"/>
      <c r="W673" s="68"/>
      <c r="X673" s="68"/>
      <c r="Y673" s="68"/>
      <c r="Z673" s="68"/>
      <c r="AA673" s="153" t="e">
        <f>(Z673/U673)^(1/5)-1</f>
        <v>#DIV/0!</v>
      </c>
      <c r="AD673" s="267"/>
    </row>
    <row r="674" spans="2:30">
      <c r="B674" s="24" t="s">
        <v>367</v>
      </c>
      <c r="C674" s="10">
        <f>'Ethernet-Enterprise'!C43</f>
        <v>3482547.6659793793</v>
      </c>
      <c r="D674" s="10">
        <f>'Ethernet-Enterprise'!D43</f>
        <v>3733047.842205544</v>
      </c>
      <c r="E674" s="10">
        <f>'Ethernet-Enterprise'!E43</f>
        <v>4659864.6080663819</v>
      </c>
      <c r="F674" s="10"/>
      <c r="G674" s="10"/>
      <c r="H674" s="10"/>
      <c r="I674" s="10"/>
      <c r="J674" s="10"/>
      <c r="K674" s="10"/>
      <c r="L674" s="10"/>
      <c r="M674" s="10"/>
      <c r="N674" s="575" t="e">
        <f>(M674/H674)^(0.2)-1</f>
        <v>#DIV/0!</v>
      </c>
      <c r="O674" s="24" t="str">
        <f>B674</f>
        <v>Enterprise</v>
      </c>
      <c r="P674" s="68">
        <f>'Ethernet-Enterprise'!C120</f>
        <v>89.338509834696993</v>
      </c>
      <c r="Q674" s="68">
        <f>'Ethernet-Enterprise'!D120</f>
        <v>93.16825518020238</v>
      </c>
      <c r="R674" s="68">
        <f>'Ethernet-Enterprise'!E120</f>
        <v>99.556873634297318</v>
      </c>
      <c r="S674" s="68"/>
      <c r="T674" s="68"/>
      <c r="U674" s="68"/>
      <c r="V674" s="68"/>
      <c r="W674" s="68"/>
      <c r="X674" s="68"/>
      <c r="Y674" s="68"/>
      <c r="Z674" s="68"/>
      <c r="AA674" s="154" t="e">
        <f>(Z674/U674)^(1/5)-1</f>
        <v>#DIV/0!</v>
      </c>
      <c r="AD674" s="267"/>
    </row>
    <row r="675" spans="2:30">
      <c r="B675" s="182" t="s">
        <v>363</v>
      </c>
      <c r="C675" s="129">
        <f>SUM(C672:C674)</f>
        <v>7322339.52912571</v>
      </c>
      <c r="D675" s="129">
        <f t="shared" ref="D675:E675" si="82">SUM(D672:D674)</f>
        <v>7778645.4455145895</v>
      </c>
      <c r="E675" s="129">
        <f t="shared" si="82"/>
        <v>10263652.931845356</v>
      </c>
      <c r="F675" s="129"/>
      <c r="G675" s="129"/>
      <c r="H675" s="129"/>
      <c r="I675" s="129"/>
      <c r="J675" s="129"/>
      <c r="K675" s="129"/>
      <c r="L675" s="129"/>
      <c r="M675" s="129"/>
      <c r="N675" s="575" t="e">
        <f>(M675/H675)^(0.2)-1</f>
        <v>#DIV/0!</v>
      </c>
      <c r="O675" s="182" t="str">
        <f>B675</f>
        <v>Total Ethernet - China</v>
      </c>
      <c r="P675" s="286">
        <f t="shared" ref="P675:R675" si="83">SUM(P672:P674)</f>
        <v>568.94931047595719</v>
      </c>
      <c r="Q675" s="286">
        <f t="shared" si="83"/>
        <v>499.09770086236335</v>
      </c>
      <c r="R675" s="286">
        <f t="shared" si="83"/>
        <v>555.62399798964725</v>
      </c>
      <c r="S675" s="286"/>
      <c r="T675" s="286"/>
      <c r="U675" s="286"/>
      <c r="V675" s="286"/>
      <c r="W675" s="286"/>
      <c r="X675" s="286"/>
      <c r="Y675" s="286"/>
      <c r="Z675" s="286"/>
      <c r="AA675" s="158" t="e">
        <f>(Z675/U675)^(1/5)-1</f>
        <v>#DIV/0!</v>
      </c>
      <c r="AD675" s="267"/>
    </row>
    <row r="676" spans="2:30">
      <c r="B676" s="369" t="s">
        <v>231</v>
      </c>
      <c r="C676" s="370">
        <f>C672/C675</f>
        <v>0.30780555804383791</v>
      </c>
      <c r="D676" s="370">
        <f t="shared" ref="D676:E676" si="84">D672/D675</f>
        <v>0.3517065963130917</v>
      </c>
      <c r="E676" s="370">
        <f t="shared" si="84"/>
        <v>0.38050740367924296</v>
      </c>
      <c r="F676" s="370"/>
      <c r="G676" s="370"/>
      <c r="H676" s="370"/>
      <c r="I676" s="370"/>
      <c r="J676" s="370"/>
      <c r="K676" s="370"/>
      <c r="L676" s="370"/>
      <c r="M676" s="370"/>
      <c r="N676" s="64"/>
      <c r="O676" s="369" t="s">
        <v>231</v>
      </c>
      <c r="P676" s="370">
        <f t="shared" ref="P676:R676" si="85">P672/P675</f>
        <v>0.23784446393246492</v>
      </c>
      <c r="Q676" s="370">
        <f t="shared" si="85"/>
        <v>0.36912776766107613</v>
      </c>
      <c r="R676" s="370">
        <f t="shared" si="85"/>
        <v>0.51232560837755547</v>
      </c>
      <c r="S676" s="370"/>
      <c r="T676" s="370"/>
      <c r="U676" s="370"/>
      <c r="V676" s="370"/>
      <c r="W676" s="370"/>
      <c r="X676" s="370"/>
      <c r="Y676" s="370"/>
      <c r="Z676" s="370"/>
      <c r="AA676" s="367"/>
      <c r="AD676" s="267"/>
    </row>
    <row r="677" spans="2:30">
      <c r="B677" s="395"/>
      <c r="C677" s="395"/>
      <c r="D677" s="395"/>
      <c r="E677" s="395"/>
      <c r="F677" s="395"/>
      <c r="G677" s="395"/>
      <c r="H677" s="395"/>
      <c r="I677" s="395"/>
      <c r="J677" s="395"/>
      <c r="K677" s="395"/>
      <c r="L677" s="395"/>
      <c r="M677" s="395"/>
      <c r="N677" s="64"/>
      <c r="O677" s="368"/>
      <c r="P677" s="368"/>
      <c r="Q677" s="368"/>
      <c r="R677" s="368"/>
      <c r="S677" s="368"/>
      <c r="T677" s="368"/>
      <c r="U677" s="368"/>
      <c r="V677" s="368"/>
      <c r="W677" s="368"/>
      <c r="X677" s="368"/>
      <c r="Y677" s="368"/>
      <c r="Z677" s="368"/>
      <c r="AA677" s="367"/>
      <c r="AD677" s="267"/>
    </row>
    <row r="678" spans="2:30" ht="15.6">
      <c r="B678" s="93" t="s">
        <v>78</v>
      </c>
      <c r="C678" s="31"/>
      <c r="D678" s="31"/>
      <c r="E678" s="31"/>
      <c r="F678" s="31"/>
      <c r="G678" s="31"/>
      <c r="H678" s="31"/>
      <c r="I678" s="31"/>
      <c r="J678" s="32"/>
      <c r="K678" s="32"/>
      <c r="L678" s="32"/>
      <c r="M678" s="32"/>
      <c r="N678" s="32"/>
      <c r="O678" s="93" t="s">
        <v>79</v>
      </c>
      <c r="P678" s="17"/>
      <c r="Q678" s="17"/>
      <c r="R678" s="17"/>
      <c r="S678" s="17"/>
      <c r="T678" s="151"/>
      <c r="U678" s="151"/>
      <c r="V678" s="151"/>
      <c r="W678" s="151"/>
      <c r="X678" s="151"/>
      <c r="Y678" s="151"/>
      <c r="Z678" s="151"/>
      <c r="AB678" s="151"/>
      <c r="AD678" s="267"/>
    </row>
    <row r="679" spans="2:30">
      <c r="B679" s="30"/>
      <c r="C679" s="31"/>
      <c r="D679" s="31"/>
      <c r="E679" s="31"/>
      <c r="F679" s="31"/>
      <c r="G679" s="31"/>
      <c r="H679" s="31"/>
      <c r="I679" s="31"/>
      <c r="J679" s="32"/>
      <c r="K679" s="32"/>
      <c r="L679" s="32"/>
      <c r="M679" s="32"/>
      <c r="N679" s="32"/>
      <c r="O679" s="32"/>
      <c r="P679" s="17"/>
      <c r="Q679" s="17"/>
      <c r="R679" s="17"/>
      <c r="S679" s="17"/>
      <c r="T679" s="151"/>
      <c r="U679" s="151"/>
      <c r="V679" s="151"/>
      <c r="W679" s="151"/>
      <c r="X679" s="151"/>
      <c r="Y679" s="151"/>
      <c r="Z679" s="151"/>
      <c r="AB679" s="151"/>
      <c r="AD679" s="267"/>
    </row>
    <row r="680" spans="2:30">
      <c r="B680" s="30"/>
      <c r="C680" s="31"/>
      <c r="D680" s="31"/>
      <c r="E680" s="31"/>
      <c r="F680" s="31"/>
      <c r="G680" s="31"/>
      <c r="H680" s="31"/>
      <c r="I680" s="31"/>
      <c r="J680" s="32"/>
      <c r="K680" s="32"/>
      <c r="L680" s="32"/>
      <c r="M680" s="32"/>
      <c r="N680" s="32"/>
      <c r="O680" s="32"/>
      <c r="P680" s="17"/>
      <c r="Q680" s="17"/>
      <c r="R680" s="17"/>
      <c r="S680" s="17"/>
      <c r="T680" s="151"/>
      <c r="U680" s="151"/>
      <c r="V680" s="151"/>
      <c r="W680" s="151"/>
      <c r="X680" s="151"/>
      <c r="Y680" s="151"/>
      <c r="Z680" s="151"/>
      <c r="AB680" s="151"/>
      <c r="AD680" s="267"/>
    </row>
    <row r="681" spans="2:30">
      <c r="B681" s="30"/>
      <c r="C681" s="31"/>
      <c r="D681" s="31"/>
      <c r="E681" s="31"/>
      <c r="F681" s="31"/>
      <c r="G681" s="31"/>
      <c r="H681" s="31"/>
      <c r="I681" s="31"/>
      <c r="J681" s="32"/>
      <c r="K681" s="32"/>
      <c r="L681" s="32"/>
      <c r="M681" s="32"/>
      <c r="N681" s="32"/>
      <c r="O681" s="32"/>
      <c r="P681" s="17"/>
      <c r="Q681" s="17"/>
      <c r="R681" s="17"/>
      <c r="S681" s="17"/>
      <c r="T681" s="151"/>
      <c r="U681" s="151"/>
      <c r="V681" s="151"/>
      <c r="W681" s="151"/>
      <c r="X681" s="151"/>
      <c r="Y681" s="151"/>
      <c r="Z681" s="151"/>
      <c r="AB681" s="151"/>
      <c r="AD681" s="267"/>
    </row>
    <row r="682" spans="2:30">
      <c r="B682" s="30"/>
      <c r="C682" s="31"/>
      <c r="D682" s="31"/>
      <c r="E682" s="31"/>
      <c r="F682" s="31"/>
      <c r="G682" s="31"/>
      <c r="H682" s="31"/>
      <c r="I682" s="31"/>
      <c r="J682" s="32"/>
      <c r="K682" s="32"/>
      <c r="L682" s="32"/>
      <c r="M682" s="32"/>
      <c r="N682" s="32"/>
      <c r="O682" s="32"/>
      <c r="P682" s="17"/>
      <c r="Q682" s="17"/>
      <c r="R682" s="17"/>
      <c r="S682" s="17"/>
      <c r="T682" s="151"/>
      <c r="U682" s="151"/>
      <c r="V682" s="151"/>
      <c r="W682" s="151"/>
      <c r="X682" s="151"/>
      <c r="Y682" s="151"/>
      <c r="Z682" s="151"/>
      <c r="AB682" s="151"/>
      <c r="AD682" s="267"/>
    </row>
    <row r="683" spans="2:30">
      <c r="B683" s="30"/>
      <c r="C683" s="31"/>
      <c r="D683" s="31"/>
      <c r="E683" s="31"/>
      <c r="F683" s="31"/>
      <c r="G683" s="31"/>
      <c r="H683" s="31"/>
      <c r="I683" s="31"/>
      <c r="J683" s="32"/>
      <c r="K683" s="32"/>
      <c r="L683" s="32"/>
      <c r="M683" s="32"/>
      <c r="N683" s="32"/>
      <c r="O683" s="32"/>
      <c r="P683" s="17"/>
      <c r="Q683" s="17"/>
      <c r="R683" s="17"/>
      <c r="S683" s="17"/>
      <c r="T683" s="151"/>
      <c r="U683" s="151"/>
      <c r="V683" s="151"/>
      <c r="W683" s="151"/>
      <c r="X683" s="151"/>
      <c r="Y683" s="151"/>
      <c r="Z683" s="151"/>
      <c r="AB683" s="151"/>
      <c r="AD683" s="267"/>
    </row>
    <row r="684" spans="2:30">
      <c r="B684" s="30"/>
      <c r="C684" s="31"/>
      <c r="D684" s="31"/>
      <c r="E684" s="31"/>
      <c r="F684" s="31"/>
      <c r="G684" s="31"/>
      <c r="H684" s="31"/>
      <c r="I684" s="31"/>
      <c r="J684" s="32"/>
      <c r="K684" s="32"/>
      <c r="L684" s="32"/>
      <c r="M684" s="32"/>
      <c r="N684" s="32"/>
      <c r="O684" s="32"/>
      <c r="P684" s="17"/>
      <c r="Q684" s="17"/>
      <c r="R684" s="17"/>
      <c r="S684" s="17"/>
      <c r="T684" s="151"/>
      <c r="U684" s="151"/>
      <c r="V684" s="151"/>
      <c r="W684" s="151"/>
      <c r="X684" s="151"/>
      <c r="Y684" s="151"/>
      <c r="Z684" s="151"/>
      <c r="AB684" s="151"/>
      <c r="AD684" s="267"/>
    </row>
    <row r="685" spans="2:30">
      <c r="B685" s="30"/>
      <c r="C685" s="31"/>
      <c r="D685" s="31"/>
      <c r="E685" s="31"/>
      <c r="F685" s="31"/>
      <c r="G685" s="31"/>
      <c r="H685" s="31"/>
      <c r="I685" s="31"/>
      <c r="J685" s="32"/>
      <c r="K685" s="32"/>
      <c r="L685" s="32"/>
      <c r="M685" s="32"/>
      <c r="N685" s="32"/>
      <c r="O685" s="32"/>
      <c r="P685" s="17"/>
      <c r="Q685" s="17"/>
      <c r="R685" s="17"/>
      <c r="S685" s="17"/>
      <c r="T685" s="151"/>
      <c r="U685" s="151"/>
      <c r="V685" s="151"/>
      <c r="W685" s="151"/>
      <c r="X685" s="151"/>
      <c r="Y685" s="151"/>
      <c r="Z685" s="151"/>
      <c r="AB685" s="151"/>
      <c r="AD685" s="267"/>
    </row>
    <row r="686" spans="2:30">
      <c r="B686" s="30"/>
      <c r="C686" s="31"/>
      <c r="D686" s="31"/>
      <c r="E686" s="31"/>
      <c r="F686" s="31"/>
      <c r="G686" s="31"/>
      <c r="H686" s="31"/>
      <c r="I686" s="31"/>
      <c r="J686" s="32"/>
      <c r="K686" s="32"/>
      <c r="L686" s="32"/>
      <c r="M686" s="32"/>
      <c r="N686" s="32"/>
      <c r="O686" s="32"/>
      <c r="P686" s="17"/>
      <c r="Q686" s="17"/>
      <c r="R686" s="17"/>
      <c r="S686" s="17"/>
      <c r="T686" s="151"/>
      <c r="U686" s="151"/>
      <c r="V686" s="151"/>
      <c r="W686" s="151"/>
      <c r="X686" s="151"/>
      <c r="Y686" s="151"/>
      <c r="Z686" s="151"/>
      <c r="AB686" s="151"/>
      <c r="AD686" s="267"/>
    </row>
    <row r="687" spans="2:30">
      <c r="B687" s="30"/>
      <c r="C687" s="31"/>
      <c r="D687" s="31"/>
      <c r="E687" s="31"/>
      <c r="F687" s="31"/>
      <c r="G687" s="31"/>
      <c r="H687" s="31"/>
      <c r="I687" s="31"/>
      <c r="J687" s="32"/>
      <c r="K687" s="32"/>
      <c r="L687" s="32"/>
      <c r="M687" s="32"/>
      <c r="N687" s="32"/>
      <c r="O687" s="32"/>
      <c r="P687" s="17"/>
      <c r="Q687" s="17"/>
      <c r="R687" s="17"/>
      <c r="S687" s="17"/>
      <c r="T687" s="151"/>
      <c r="U687" s="151"/>
      <c r="V687" s="151"/>
      <c r="W687" s="151"/>
      <c r="X687" s="151"/>
      <c r="Y687" s="151"/>
      <c r="Z687" s="151"/>
      <c r="AB687" s="151"/>
      <c r="AD687" s="267"/>
    </row>
    <row r="688" spans="2:30">
      <c r="B688" s="30"/>
      <c r="C688" s="31"/>
      <c r="D688" s="31"/>
      <c r="E688" s="31"/>
      <c r="F688" s="31"/>
      <c r="G688" s="31"/>
      <c r="H688" s="31"/>
      <c r="I688" s="31"/>
      <c r="J688" s="32"/>
      <c r="K688" s="32"/>
      <c r="L688" s="32"/>
      <c r="M688" s="32"/>
      <c r="N688" s="32"/>
      <c r="O688" s="32"/>
      <c r="P688" s="17"/>
      <c r="Q688" s="17"/>
      <c r="R688" s="17"/>
      <c r="S688" s="17"/>
      <c r="T688" s="151"/>
      <c r="U688" s="151"/>
      <c r="V688" s="151"/>
      <c r="W688" s="151"/>
      <c r="X688" s="151"/>
      <c r="Y688" s="151"/>
      <c r="Z688" s="151"/>
      <c r="AB688" s="151"/>
      <c r="AD688" s="267"/>
    </row>
    <row r="689" spans="2:52">
      <c r="B689" s="30"/>
      <c r="C689" s="31"/>
      <c r="D689" s="31"/>
      <c r="E689" s="31"/>
      <c r="F689" s="31"/>
      <c r="G689" s="31"/>
      <c r="H689" s="31"/>
      <c r="I689" s="31"/>
      <c r="J689" s="32"/>
      <c r="K689" s="32"/>
      <c r="L689" s="32"/>
      <c r="M689" s="32"/>
      <c r="N689" s="32"/>
      <c r="O689" s="32"/>
      <c r="P689" s="17"/>
      <c r="Q689" s="17"/>
      <c r="R689" s="17"/>
      <c r="S689" s="17"/>
      <c r="T689" s="151"/>
      <c r="U689" s="151"/>
      <c r="V689" s="151"/>
      <c r="W689" s="151"/>
      <c r="X689" s="151"/>
      <c r="Y689" s="151"/>
      <c r="Z689" s="151"/>
      <c r="AB689" s="151"/>
      <c r="AD689" s="267"/>
    </row>
    <row r="690" spans="2:52">
      <c r="B690" s="30"/>
      <c r="C690" s="31"/>
      <c r="D690" s="31"/>
      <c r="E690" s="31"/>
      <c r="F690" s="31"/>
      <c r="G690" s="31"/>
      <c r="H690" s="31"/>
      <c r="I690" s="31"/>
      <c r="J690" s="32"/>
      <c r="K690" s="32"/>
      <c r="L690" s="32"/>
      <c r="M690" s="32"/>
      <c r="N690" s="32"/>
      <c r="O690" s="32"/>
      <c r="P690" s="17"/>
      <c r="Q690" s="17"/>
      <c r="R690" s="17"/>
      <c r="S690" s="17"/>
      <c r="T690" s="151"/>
      <c r="U690" s="151"/>
      <c r="V690" s="151"/>
      <c r="W690" s="151"/>
      <c r="X690" s="151"/>
      <c r="Y690" s="151"/>
      <c r="Z690" s="151"/>
      <c r="AB690" s="151"/>
      <c r="AD690" s="267"/>
    </row>
    <row r="691" spans="2:52">
      <c r="B691" s="30"/>
      <c r="C691" s="31"/>
      <c r="D691" s="31"/>
      <c r="E691" s="31"/>
      <c r="F691" s="31"/>
      <c r="G691" s="31"/>
      <c r="H691" s="31"/>
      <c r="I691" s="31"/>
      <c r="J691" s="32"/>
      <c r="K691" s="32"/>
      <c r="L691" s="32"/>
      <c r="M691" s="32"/>
      <c r="N691" s="32"/>
      <c r="O691" s="32"/>
      <c r="P691" s="17"/>
      <c r="Q691" s="17"/>
      <c r="R691" s="17"/>
      <c r="S691" s="17"/>
      <c r="T691" s="151"/>
      <c r="U691" s="151"/>
      <c r="V691" s="151"/>
      <c r="W691" s="151"/>
      <c r="X691" s="151"/>
      <c r="Y691" s="151"/>
      <c r="Z691" s="151"/>
      <c r="AB691" s="151"/>
      <c r="AD691" s="267"/>
    </row>
    <row r="692" spans="2:52">
      <c r="B692" s="30"/>
      <c r="C692" s="31"/>
      <c r="D692" s="31"/>
      <c r="E692" s="31"/>
      <c r="F692" s="31"/>
      <c r="G692" s="31"/>
      <c r="H692" s="31"/>
      <c r="I692" s="31"/>
      <c r="J692" s="32"/>
      <c r="K692" s="32"/>
      <c r="L692" s="32"/>
      <c r="M692" s="32"/>
      <c r="N692" s="32"/>
      <c r="O692" s="32"/>
      <c r="P692" s="17"/>
      <c r="Q692" s="17"/>
      <c r="R692" s="17"/>
      <c r="S692" s="17"/>
      <c r="T692" s="151"/>
      <c r="U692" s="151"/>
      <c r="V692" s="151"/>
      <c r="W692" s="151"/>
      <c r="X692" s="151"/>
      <c r="Y692" s="151"/>
      <c r="Z692" s="151"/>
      <c r="AB692" s="151"/>
      <c r="AD692" s="267"/>
    </row>
    <row r="693" spans="2:52">
      <c r="B693" s="30"/>
      <c r="C693" s="31"/>
      <c r="D693" s="31"/>
      <c r="E693" s="31"/>
      <c r="F693" s="31"/>
      <c r="G693" s="31"/>
      <c r="H693" s="31"/>
      <c r="I693" s="31"/>
      <c r="J693" s="32"/>
      <c r="K693" s="32"/>
      <c r="L693" s="32"/>
      <c r="M693" s="32"/>
      <c r="N693" s="32"/>
      <c r="O693" s="32"/>
      <c r="P693" s="17"/>
      <c r="Q693" s="17"/>
      <c r="R693" s="17"/>
      <c r="S693" s="17"/>
      <c r="T693" s="151"/>
      <c r="U693" s="151"/>
      <c r="V693" s="151"/>
      <c r="W693" s="151"/>
      <c r="X693" s="151"/>
      <c r="Y693" s="151"/>
      <c r="Z693" s="151"/>
      <c r="AB693" s="151"/>
      <c r="AD693" s="267"/>
    </row>
    <row r="694" spans="2:52">
      <c r="B694" s="30"/>
      <c r="C694" s="31"/>
      <c r="D694" s="31"/>
      <c r="E694" s="31"/>
      <c r="F694" s="31"/>
      <c r="G694" s="31"/>
      <c r="H694" s="31"/>
      <c r="I694" s="31"/>
      <c r="J694" s="32"/>
      <c r="K694" s="32"/>
      <c r="L694" s="32"/>
      <c r="M694" s="32"/>
      <c r="N694" s="32"/>
      <c r="O694" s="32"/>
      <c r="P694" s="17"/>
      <c r="Q694" s="17"/>
      <c r="R694" s="17"/>
      <c r="S694" s="17"/>
      <c r="T694" s="151"/>
      <c r="U694" s="151"/>
      <c r="V694" s="151"/>
      <c r="W694" s="151"/>
      <c r="X694" s="151"/>
      <c r="Y694" s="151"/>
      <c r="Z694" s="151"/>
      <c r="AB694" s="151"/>
      <c r="AD694" s="267"/>
    </row>
    <row r="695" spans="2:52">
      <c r="B695" s="30"/>
      <c r="C695" s="31"/>
      <c r="D695" s="31"/>
      <c r="E695" s="31"/>
      <c r="F695" s="31"/>
      <c r="G695" s="31"/>
      <c r="H695" s="31"/>
      <c r="I695" s="31"/>
      <c r="J695" s="32"/>
      <c r="K695" s="32"/>
      <c r="L695" s="32"/>
      <c r="M695" s="32"/>
      <c r="N695" s="32"/>
      <c r="O695" s="32"/>
      <c r="P695" s="17"/>
      <c r="Q695" s="17"/>
      <c r="R695" s="17"/>
      <c r="S695" s="17"/>
      <c r="T695" s="151"/>
      <c r="U695" s="151"/>
      <c r="V695" s="151"/>
      <c r="W695" s="151"/>
      <c r="X695" s="151"/>
      <c r="Y695" s="151"/>
      <c r="Z695" s="151"/>
      <c r="AB695" s="151"/>
      <c r="AD695" s="267"/>
    </row>
    <row r="696" spans="2:52">
      <c r="B696" s="30"/>
      <c r="C696" s="31"/>
      <c r="D696" s="31"/>
      <c r="E696" s="31"/>
      <c r="F696" s="31"/>
      <c r="G696" s="31"/>
      <c r="H696" s="31"/>
      <c r="I696" s="31"/>
      <c r="J696" s="32"/>
      <c r="K696" s="32"/>
      <c r="L696" s="32"/>
      <c r="M696" s="32"/>
      <c r="N696" s="32"/>
      <c r="O696" s="32"/>
      <c r="P696" s="17"/>
      <c r="Q696" s="17"/>
      <c r="R696" s="17"/>
      <c r="S696" s="17"/>
      <c r="T696" s="151"/>
      <c r="U696" s="151"/>
      <c r="V696" s="151"/>
      <c r="W696" s="151"/>
      <c r="X696" s="151"/>
      <c r="Y696" s="151"/>
      <c r="Z696" s="151"/>
      <c r="AB696" s="151"/>
      <c r="AD696" s="267"/>
    </row>
    <row r="697" spans="2:52">
      <c r="B697" s="30"/>
      <c r="C697" s="31"/>
      <c r="D697" s="31"/>
      <c r="E697" s="31"/>
      <c r="F697" s="31"/>
      <c r="G697" s="31"/>
      <c r="H697" s="31"/>
      <c r="I697" s="31"/>
      <c r="J697" s="32"/>
      <c r="K697" s="32"/>
      <c r="L697" s="32"/>
      <c r="M697" s="32"/>
      <c r="N697" s="32"/>
      <c r="O697" s="32"/>
      <c r="P697" s="17"/>
      <c r="Q697" s="17"/>
      <c r="R697" s="17"/>
      <c r="S697" s="17"/>
      <c r="T697" s="151"/>
      <c r="U697" s="151"/>
      <c r="V697" s="151"/>
      <c r="W697" s="151"/>
      <c r="X697" s="151"/>
      <c r="Y697" s="151"/>
      <c r="Z697" s="151"/>
      <c r="AB697" s="151"/>
      <c r="AD697" s="267"/>
    </row>
    <row r="698" spans="2:52">
      <c r="B698" s="30"/>
      <c r="C698" s="31"/>
      <c r="D698" s="31"/>
      <c r="E698" s="31"/>
      <c r="F698" s="31"/>
      <c r="G698" s="31"/>
      <c r="H698" s="31"/>
      <c r="I698" s="31"/>
      <c r="J698" s="32"/>
      <c r="K698" s="32"/>
      <c r="L698" s="32"/>
      <c r="M698" s="32"/>
      <c r="N698" s="32"/>
      <c r="O698" s="32"/>
      <c r="P698" s="17"/>
      <c r="Q698" s="17"/>
      <c r="R698" s="17"/>
      <c r="S698" s="17"/>
      <c r="T698" s="151"/>
      <c r="U698" s="151"/>
      <c r="V698" s="151"/>
      <c r="W698" s="151"/>
      <c r="X698" s="151"/>
      <c r="Y698" s="151"/>
      <c r="Z698" s="151"/>
      <c r="AB698" s="151"/>
      <c r="AD698" s="267"/>
    </row>
    <row r="699" spans="2:52">
      <c r="B699" s="30"/>
      <c r="C699" s="31"/>
      <c r="D699" s="31"/>
      <c r="E699" s="31"/>
      <c r="F699" s="31"/>
      <c r="G699" s="31"/>
      <c r="H699" s="31"/>
      <c r="I699" s="31"/>
      <c r="J699" s="32"/>
      <c r="K699" s="32"/>
      <c r="L699" s="32"/>
      <c r="M699" s="32"/>
      <c r="N699" s="32"/>
      <c r="O699" s="32"/>
      <c r="P699" s="17"/>
      <c r="Q699" s="17"/>
      <c r="R699" s="17"/>
      <c r="S699" s="17"/>
      <c r="T699" s="151"/>
      <c r="U699" s="151"/>
      <c r="V699" s="151"/>
      <c r="W699" s="151"/>
      <c r="X699" s="151"/>
      <c r="Y699" s="151"/>
      <c r="Z699" s="151"/>
      <c r="AB699" s="151"/>
      <c r="AD699" s="267"/>
    </row>
    <row r="700" spans="2:52">
      <c r="B700" s="30"/>
      <c r="C700" s="31"/>
      <c r="D700" s="31"/>
      <c r="E700" s="31"/>
      <c r="F700" s="31"/>
      <c r="G700" s="31"/>
      <c r="H700" s="31"/>
      <c r="I700" s="31"/>
      <c r="J700" s="32"/>
      <c r="K700" s="32"/>
      <c r="L700" s="32"/>
      <c r="M700" s="32"/>
      <c r="N700" s="32"/>
      <c r="O700" s="32"/>
      <c r="P700" s="17"/>
      <c r="Q700" s="17"/>
      <c r="R700" s="17"/>
      <c r="S700" s="17"/>
      <c r="T700" s="151"/>
      <c r="U700" s="151"/>
      <c r="V700" s="151"/>
      <c r="W700" s="151"/>
      <c r="X700" s="151"/>
      <c r="Y700" s="151"/>
      <c r="Z700" s="151"/>
      <c r="AB700" s="151"/>
      <c r="AD700" s="267"/>
    </row>
    <row r="701" spans="2:52">
      <c r="B701" s="30"/>
      <c r="C701" s="31"/>
      <c r="D701" s="31"/>
      <c r="E701" s="31"/>
      <c r="F701" s="31"/>
      <c r="G701" s="31"/>
      <c r="H701" s="31"/>
      <c r="I701" s="31"/>
      <c r="J701" s="32"/>
      <c r="K701" s="32"/>
      <c r="L701" s="32"/>
      <c r="M701" s="32"/>
      <c r="N701" s="32"/>
      <c r="O701" s="32"/>
      <c r="P701" s="17"/>
      <c r="Q701" s="17"/>
      <c r="R701" s="17"/>
      <c r="S701" s="17"/>
      <c r="T701" s="151"/>
      <c r="U701" s="151"/>
      <c r="V701" s="151"/>
      <c r="W701" s="151"/>
      <c r="X701" s="151"/>
      <c r="Y701" s="151"/>
      <c r="Z701" s="151"/>
      <c r="AB701" s="151"/>
      <c r="AD701" s="267"/>
    </row>
    <row r="702" spans="2:52">
      <c r="B702" s="30"/>
      <c r="C702" s="31"/>
      <c r="D702" s="31"/>
      <c r="E702" s="31"/>
      <c r="F702" s="31"/>
      <c r="G702" s="31"/>
      <c r="H702" s="31"/>
      <c r="I702" s="31"/>
      <c r="J702" s="32"/>
      <c r="K702" s="32"/>
      <c r="L702" s="32"/>
      <c r="M702" s="32"/>
      <c r="N702" s="32"/>
      <c r="O702" s="32"/>
      <c r="P702" s="17"/>
      <c r="Q702" s="17"/>
      <c r="R702" s="17"/>
      <c r="S702" s="17"/>
      <c r="T702" s="151"/>
      <c r="U702" s="151"/>
      <c r="V702" s="151"/>
      <c r="W702" s="151"/>
      <c r="X702" s="151"/>
      <c r="Y702" s="151"/>
      <c r="Z702" s="151"/>
      <c r="AB702" s="151"/>
      <c r="AD702" s="267"/>
    </row>
    <row r="703" spans="2:52" ht="15.6">
      <c r="B703" s="83"/>
      <c r="C703" s="60"/>
      <c r="D703" s="60"/>
      <c r="E703" s="60"/>
      <c r="F703" s="60"/>
      <c r="G703" s="60"/>
      <c r="H703" s="60"/>
      <c r="I703" s="60"/>
      <c r="J703" s="64"/>
      <c r="K703" s="64"/>
      <c r="L703" s="64"/>
      <c r="M703" s="64"/>
      <c r="N703" s="64"/>
      <c r="O703" s="84"/>
      <c r="P703" s="17"/>
      <c r="Q703" s="17"/>
      <c r="R703" s="17"/>
      <c r="S703" s="17"/>
      <c r="T703" s="151"/>
      <c r="U703" s="151"/>
      <c r="V703" s="151"/>
      <c r="W703" s="151"/>
      <c r="X703" s="151"/>
      <c r="Y703" s="151"/>
      <c r="Z703" s="151"/>
      <c r="AD703" s="267"/>
    </row>
    <row r="704" spans="2:52" ht="15.6">
      <c r="B704" s="83" t="s">
        <v>121</v>
      </c>
      <c r="D704" s="60"/>
      <c r="E704" s="60"/>
      <c r="F704" s="83" t="s">
        <v>346</v>
      </c>
      <c r="G704" s="60"/>
      <c r="H704" s="60"/>
      <c r="I704" s="60"/>
      <c r="J704" s="64"/>
      <c r="K704" s="64"/>
      <c r="L704" s="64"/>
      <c r="M704" s="64"/>
      <c r="N704" s="64"/>
      <c r="O704" s="84" t="s">
        <v>122</v>
      </c>
      <c r="Q704" s="17"/>
      <c r="R704" s="17"/>
      <c r="S704" s="83" t="str">
        <f>F704</f>
        <v>China market only</v>
      </c>
      <c r="T704" s="151"/>
      <c r="U704" s="151"/>
      <c r="V704" s="151"/>
      <c r="W704" s="151"/>
      <c r="X704" s="151"/>
      <c r="Y704" s="151"/>
      <c r="Z704" s="151"/>
      <c r="AA704" s="140" t="s">
        <v>2</v>
      </c>
      <c r="AC704" s="60"/>
      <c r="AD704" s="267"/>
      <c r="AF704" s="60"/>
      <c r="AG704" s="60"/>
      <c r="AH704" s="60"/>
      <c r="AI704" s="60"/>
      <c r="AJ704" s="60"/>
      <c r="AK704" s="60"/>
      <c r="AL704" s="60"/>
      <c r="AM704" s="64"/>
      <c r="AN704" s="784"/>
      <c r="AO704" s="64"/>
      <c r="AP704" s="64"/>
      <c r="AQ704" s="64"/>
      <c r="AR704" s="64"/>
      <c r="AS704" s="64"/>
      <c r="AT704" s="64"/>
      <c r="AU704" s="64"/>
      <c r="AV704" s="399"/>
      <c r="AW704" s="399"/>
      <c r="AX704" s="399"/>
      <c r="AY704" s="399"/>
      <c r="AZ704" s="400"/>
    </row>
    <row r="705" spans="2:30">
      <c r="B705" s="180" t="s">
        <v>73</v>
      </c>
      <c r="C705" s="122">
        <v>2016</v>
      </c>
      <c r="D705" s="139">
        <v>2017</v>
      </c>
      <c r="E705" s="122">
        <v>2018</v>
      </c>
      <c r="F705" s="122">
        <v>2019</v>
      </c>
      <c r="G705" s="122">
        <v>2020</v>
      </c>
      <c r="H705" s="122">
        <v>2021</v>
      </c>
      <c r="I705" s="122">
        <v>2022</v>
      </c>
      <c r="J705" s="122">
        <v>2023</v>
      </c>
      <c r="K705" s="122">
        <v>2024</v>
      </c>
      <c r="L705" s="122">
        <v>2025</v>
      </c>
      <c r="M705" s="122">
        <v>2026</v>
      </c>
      <c r="N705" s="64"/>
      <c r="O705" s="180" t="s">
        <v>10</v>
      </c>
      <c r="P705" s="123">
        <v>2016</v>
      </c>
      <c r="Q705" s="122">
        <v>2017</v>
      </c>
      <c r="R705" s="139">
        <v>2018</v>
      </c>
      <c r="S705" s="139">
        <v>2019</v>
      </c>
      <c r="T705" s="139">
        <v>2020</v>
      </c>
      <c r="U705" s="139">
        <v>2021</v>
      </c>
      <c r="V705" s="139">
        <v>2022</v>
      </c>
      <c r="W705" s="139">
        <v>2023</v>
      </c>
      <c r="X705" s="139">
        <v>2024</v>
      </c>
      <c r="Y705" s="139">
        <v>2025</v>
      </c>
      <c r="Z705" s="139">
        <v>2026</v>
      </c>
      <c r="AA705" s="122" t="str">
        <f>$AA$98</f>
        <v>2021-2026</v>
      </c>
      <c r="AD705" s="267"/>
    </row>
    <row r="706" spans="2:30">
      <c r="B706" s="33" t="s">
        <v>401</v>
      </c>
      <c r="C706" s="146">
        <f>SUM('Ethernet-Total'!C8:C8)</f>
        <v>2920693.1830922649</v>
      </c>
      <c r="D706" s="146">
        <f>SUM('Ethernet-Total'!D8:D8)</f>
        <v>2381256.8681999999</v>
      </c>
      <c r="E706" s="146">
        <f>SUM('Ethernet-Total'!E8:E8)</f>
        <v>3005730.4378623515</v>
      </c>
      <c r="F706" s="146"/>
      <c r="G706" s="146"/>
      <c r="H706" s="146"/>
      <c r="I706" s="146"/>
      <c r="J706" s="146"/>
      <c r="K706" s="146"/>
      <c r="L706" s="146"/>
      <c r="M706" s="146"/>
      <c r="N706" s="575" t="e">
        <f>(M706/H706)^(0.2)-1</f>
        <v>#DIV/0!</v>
      </c>
      <c r="O706" s="33" t="str">
        <f t="shared" ref="O706:O716" si="86">B706</f>
        <v>1 G</v>
      </c>
      <c r="P706" s="124">
        <f>SUM('Ethernet-Total'!C85:C85)</f>
        <v>34.78354405229328</v>
      </c>
      <c r="Q706" s="124">
        <f>SUM('Ethernet-Total'!D85:D85)</f>
        <v>24.12801298184791</v>
      </c>
      <c r="R706" s="124">
        <f>SUM('Ethernet-Total'!E85:E85)</f>
        <v>28.885444351377874</v>
      </c>
      <c r="S706" s="124"/>
      <c r="T706" s="124"/>
      <c r="U706" s="124"/>
      <c r="V706" s="124"/>
      <c r="W706" s="124"/>
      <c r="X706" s="124"/>
      <c r="Y706" s="124"/>
      <c r="Z706" s="124"/>
      <c r="AA706" s="152" t="e">
        <f>(Z706/U706)^(1/5)-1</f>
        <v>#DIV/0!</v>
      </c>
      <c r="AD706" s="267"/>
    </row>
    <row r="707" spans="2:30">
      <c r="B707" s="33" t="s">
        <v>402</v>
      </c>
      <c r="C707" s="10">
        <f>SUM('Ethernet-Total'!C9:C9)</f>
        <v>3715057.5420334442</v>
      </c>
      <c r="D707" s="10">
        <f>SUM('Ethernet-Total'!D9:D9)</f>
        <v>4360570.7390645901</v>
      </c>
      <c r="E707" s="10">
        <f>SUM('Ethernet-Total'!E9:E9)</f>
        <v>5191793.565690917</v>
      </c>
      <c r="F707" s="10"/>
      <c r="G707" s="10"/>
      <c r="H707" s="10"/>
      <c r="I707" s="10"/>
      <c r="J707" s="10"/>
      <c r="K707" s="10"/>
      <c r="L707" s="10"/>
      <c r="M707" s="10"/>
      <c r="N707" s="575" t="e">
        <f>(M707/H707)^(0.2)-1</f>
        <v>#DIV/0!</v>
      </c>
      <c r="O707" s="33" t="str">
        <f t="shared" si="86"/>
        <v>10 G</v>
      </c>
      <c r="P707" s="68">
        <f>SUM('Ethernet-Total'!C86:C86)</f>
        <v>126.58803802856906</v>
      </c>
      <c r="Q707" s="68">
        <f>SUM('Ethernet-Total'!D86:D86)</f>
        <v>111.73522316723253</v>
      </c>
      <c r="R707" s="68">
        <f>SUM('Ethernet-Total'!E86:E86)</f>
        <v>114.3780030832763</v>
      </c>
      <c r="S707" s="68"/>
      <c r="T707" s="68"/>
      <c r="U707" s="68"/>
      <c r="V707" s="68"/>
      <c r="W707" s="68"/>
      <c r="X707" s="68"/>
      <c r="Y707" s="68"/>
      <c r="Z707" s="68"/>
      <c r="AA707" s="153" t="e">
        <f>(Z707/U707)^(1/5)-1</f>
        <v>#DIV/0!</v>
      </c>
      <c r="AD707" s="267"/>
    </row>
    <row r="708" spans="2:30">
      <c r="B708" s="33" t="s">
        <v>409</v>
      </c>
      <c r="C708" s="10">
        <f>'Ethernet-Total'!C10</f>
        <v>584.70000000000005</v>
      </c>
      <c r="D708" s="10">
        <f>'Ethernet-Total'!D10</f>
        <v>7932.89</v>
      </c>
      <c r="E708" s="10">
        <f>'Ethernet-Total'!E10</f>
        <v>33811.83</v>
      </c>
      <c r="F708" s="10"/>
      <c r="G708" s="10"/>
      <c r="H708" s="10"/>
      <c r="I708" s="10"/>
      <c r="J708" s="10"/>
      <c r="K708" s="10"/>
      <c r="L708" s="10"/>
      <c r="M708" s="10"/>
      <c r="N708" s="575" t="e">
        <f>(M708/H708)^(0.2)-1</f>
        <v>#DIV/0!</v>
      </c>
      <c r="O708" s="33" t="str">
        <f t="shared" si="86"/>
        <v>25G</v>
      </c>
      <c r="P708" s="68">
        <f>'Ethernet-Total'!C87</f>
        <v>0.17061530000000003</v>
      </c>
      <c r="Q708" s="68">
        <f>'Ethernet-Total'!D87</f>
        <v>1.3430952714839963</v>
      </c>
      <c r="R708" s="68">
        <f>'Ethernet-Total'!E87</f>
        <v>3.4994439108000015</v>
      </c>
      <c r="S708" s="68"/>
      <c r="T708" s="68"/>
      <c r="U708" s="68"/>
      <c r="V708" s="68"/>
      <c r="W708" s="68"/>
      <c r="X708" s="68"/>
      <c r="Y708" s="68"/>
      <c r="Z708" s="68"/>
      <c r="AA708" s="153" t="e">
        <f>(Z708/U708)^(1/5)-1</f>
        <v>#DIV/0!</v>
      </c>
      <c r="AD708" s="267"/>
    </row>
    <row r="709" spans="2:30">
      <c r="B709" s="33" t="s">
        <v>403</v>
      </c>
      <c r="C709" s="10">
        <f>SUM('Ethernet-Total'!C11:C12)</f>
        <v>567715.77299999993</v>
      </c>
      <c r="D709" s="10">
        <f>SUM('Ethernet-Total'!D11:D12)</f>
        <v>773295.66625000001</v>
      </c>
      <c r="E709" s="10">
        <f>SUM('Ethernet-Total'!E11:E12)</f>
        <v>774463.948875</v>
      </c>
      <c r="F709" s="10"/>
      <c r="G709" s="10"/>
      <c r="H709" s="10"/>
      <c r="I709" s="10"/>
      <c r="J709" s="10"/>
      <c r="K709" s="10"/>
      <c r="L709" s="10"/>
      <c r="M709" s="10"/>
      <c r="N709" s="575" t="e">
        <f>(M709/H709)^(0.2)-1</f>
        <v>#DIV/0!</v>
      </c>
      <c r="O709" s="33" t="str">
        <f t="shared" si="86"/>
        <v>40 G</v>
      </c>
      <c r="P709" s="68">
        <f>SUM('Ethernet-Total'!C88:C89)</f>
        <v>111.67685057811919</v>
      </c>
      <c r="Q709" s="68">
        <f>SUM('Ethernet-Total'!D88:D89)</f>
        <v>137.61277956972521</v>
      </c>
      <c r="R709" s="68">
        <f>SUM('Ethernet-Total'!E88:E89)</f>
        <v>99.533051848228894</v>
      </c>
      <c r="S709" s="68"/>
      <c r="T709" s="68"/>
      <c r="U709" s="68"/>
      <c r="V709" s="68"/>
      <c r="W709" s="68"/>
      <c r="X709" s="68"/>
      <c r="Y709" s="68"/>
      <c r="Z709" s="68"/>
      <c r="AA709" s="153" t="e">
        <f>(Z709/U709)^(1/5)-1</f>
        <v>#DIV/0!</v>
      </c>
      <c r="AC709" s="179"/>
      <c r="AD709" s="267"/>
    </row>
    <row r="710" spans="2:30">
      <c r="B710" s="33" t="s">
        <v>404</v>
      </c>
      <c r="C710" s="10">
        <f>'Ethernet-Total'!C13</f>
        <v>0</v>
      </c>
      <c r="D710" s="10">
        <f>'Ethernet-Total'!D13</f>
        <v>0</v>
      </c>
      <c r="E710" s="10">
        <f>'Ethernet-Total'!E13</f>
        <v>0</v>
      </c>
      <c r="F710" s="10"/>
      <c r="G710" s="10"/>
      <c r="H710" s="10"/>
      <c r="I710" s="10"/>
      <c r="J710" s="10"/>
      <c r="K710" s="10"/>
      <c r="L710" s="10"/>
      <c r="M710" s="10"/>
      <c r="N710" s="575"/>
      <c r="O710" s="33" t="str">
        <f t="shared" si="86"/>
        <v>50 G</v>
      </c>
      <c r="P710" s="68">
        <f>SUM('Ethernet-Total'!C90:C90)</f>
        <v>0</v>
      </c>
      <c r="Q710" s="68">
        <f>SUM('Ethernet-Total'!D90:D90)</f>
        <v>0</v>
      </c>
      <c r="R710" s="68">
        <f>SUM('Ethernet-Total'!E90:E90)</f>
        <v>0</v>
      </c>
      <c r="S710" s="68"/>
      <c r="T710" s="68"/>
      <c r="U710" s="68"/>
      <c r="V710" s="68"/>
      <c r="W710" s="68"/>
      <c r="X710" s="68"/>
      <c r="Y710" s="68"/>
      <c r="Z710" s="68"/>
      <c r="AA710" s="153"/>
      <c r="AC710" s="179"/>
      <c r="AD710" s="267"/>
    </row>
    <row r="711" spans="2:30">
      <c r="B711" s="33" t="s">
        <v>405</v>
      </c>
      <c r="C711" s="10">
        <f>SUM('Ethernet-Total'!C14:C18)</f>
        <v>118288.33100000001</v>
      </c>
      <c r="D711" s="10">
        <f>SUM('Ethernet-Total'!D14:D18)</f>
        <v>255589.28199999998</v>
      </c>
      <c r="E711" s="10">
        <f>SUM('Ethernet-Total'!E14:E18)</f>
        <v>1256148.149417087</v>
      </c>
      <c r="F711" s="10"/>
      <c r="G711" s="10"/>
      <c r="H711" s="10"/>
      <c r="I711" s="10"/>
      <c r="J711" s="10"/>
      <c r="K711" s="10"/>
      <c r="L711" s="10"/>
      <c r="M711" s="10"/>
      <c r="N711" s="575" t="e">
        <f>(M711/H711)^(0.2)-1</f>
        <v>#DIV/0!</v>
      </c>
      <c r="O711" s="33" t="str">
        <f t="shared" si="86"/>
        <v>100 G</v>
      </c>
      <c r="P711" s="68">
        <f>SUM('Ethernet-Total'!C91:C95)</f>
        <v>295.73026251697564</v>
      </c>
      <c r="Q711" s="68">
        <f>SUM('Ethernet-Total'!D91:D95)</f>
        <v>224.27858987207372</v>
      </c>
      <c r="R711" s="68">
        <f>SUM('Ethernet-Total'!E91:E95)</f>
        <v>308.09745479596415</v>
      </c>
      <c r="S711" s="68"/>
      <c r="T711" s="68"/>
      <c r="U711" s="68"/>
      <c r="V711" s="68"/>
      <c r="W711" s="68"/>
      <c r="X711" s="68"/>
      <c r="Y711" s="68"/>
      <c r="Z711" s="68"/>
      <c r="AA711" s="153" t="e">
        <f>(Z711/U711)^(1/5)-1</f>
        <v>#DIV/0!</v>
      </c>
      <c r="AD711" s="267"/>
    </row>
    <row r="712" spans="2:30">
      <c r="B712" s="33" t="s">
        <v>406</v>
      </c>
      <c r="C712" s="10">
        <f>SUM('Ethernet-Total'!C19:C23)</f>
        <v>0</v>
      </c>
      <c r="D712" s="10">
        <f>SUM('Ethernet-Total'!D19:D23)</f>
        <v>0</v>
      </c>
      <c r="E712" s="10">
        <f>SUM('Ethernet-Total'!E19:E23)</f>
        <v>500</v>
      </c>
      <c r="F712" s="10"/>
      <c r="G712" s="10"/>
      <c r="H712" s="10"/>
      <c r="I712" s="10"/>
      <c r="J712" s="10"/>
      <c r="K712" s="10"/>
      <c r="L712" s="10"/>
      <c r="M712" s="10"/>
      <c r="N712" s="575" t="e">
        <f>(M712/H712)^(0.2)-1</f>
        <v>#DIV/0!</v>
      </c>
      <c r="O712" s="33" t="str">
        <f t="shared" si="86"/>
        <v>200 G</v>
      </c>
      <c r="P712" s="68">
        <f>SUM('Ethernet-Total'!C96:C100)</f>
        <v>0</v>
      </c>
      <c r="Q712" s="68">
        <f>SUM('Ethernet-Total'!D96:D100)</f>
        <v>0</v>
      </c>
      <c r="R712" s="68">
        <f>SUM('Ethernet-Total'!E96:E100)</f>
        <v>0.35</v>
      </c>
      <c r="S712" s="68"/>
      <c r="T712" s="68"/>
      <c r="U712" s="68"/>
      <c r="V712" s="68"/>
      <c r="W712" s="68"/>
      <c r="X712" s="68"/>
      <c r="Y712" s="68"/>
      <c r="Z712" s="68"/>
      <c r="AA712" s="153" t="e">
        <f>(Z712/U712)^(1/5)-1</f>
        <v>#DIV/0!</v>
      </c>
      <c r="AD712" s="267"/>
    </row>
    <row r="713" spans="2:30">
      <c r="B713" s="33" t="s">
        <v>410</v>
      </c>
      <c r="C713" s="10">
        <f>SUM('Ethernet-Total'!C24:C30)</f>
        <v>0</v>
      </c>
      <c r="D713" s="10">
        <f>SUM('Ethernet-Total'!D24:D30)</f>
        <v>0</v>
      </c>
      <c r="E713" s="10">
        <f>SUM('Ethernet-Total'!E24:E30)</f>
        <v>1205</v>
      </c>
      <c r="F713" s="10"/>
      <c r="G713" s="10"/>
      <c r="H713" s="10"/>
      <c r="I713" s="10"/>
      <c r="J713" s="10"/>
      <c r="K713" s="10"/>
      <c r="L713" s="10"/>
      <c r="M713" s="10"/>
      <c r="N713" s="575" t="e">
        <f>(M713/H713)^(0.2)-1</f>
        <v>#DIV/0!</v>
      </c>
      <c r="O713" s="33" t="str">
        <f t="shared" si="86"/>
        <v>400G</v>
      </c>
      <c r="P713" s="68">
        <f>SUM('Ethernet-Total'!C101:C107)</f>
        <v>0</v>
      </c>
      <c r="Q713" s="68">
        <f>SUM('Ethernet-Total'!D101:D107)</f>
        <v>0</v>
      </c>
      <c r="R713" s="68">
        <f>SUM('Ethernet-Total'!E101:E107)</f>
        <v>0.88060000000000005</v>
      </c>
      <c r="S713" s="68"/>
      <c r="T713" s="68"/>
      <c r="U713" s="68"/>
      <c r="V713" s="68"/>
      <c r="W713" s="68"/>
      <c r="X713" s="68"/>
      <c r="Y713" s="68"/>
      <c r="Z713" s="68"/>
      <c r="AA713" s="153" t="e">
        <f>(Z713/U713)^(1/5)-1</f>
        <v>#DIV/0!</v>
      </c>
      <c r="AD713" s="267"/>
    </row>
    <row r="714" spans="2:30">
      <c r="B714" s="33" t="s">
        <v>411</v>
      </c>
      <c r="C714" s="10">
        <f>SUM('Ethernet-Total'!C31:C36)</f>
        <v>0</v>
      </c>
      <c r="D714" s="10">
        <f>SUM('Ethernet-Total'!D31:D36)</f>
        <v>0</v>
      </c>
      <c r="E714" s="10">
        <f>SUM('Ethernet-Total'!E31:E36)</f>
        <v>0</v>
      </c>
      <c r="F714" s="10"/>
      <c r="G714" s="10"/>
      <c r="H714" s="10"/>
      <c r="I714" s="10"/>
      <c r="J714" s="10"/>
      <c r="K714" s="10"/>
      <c r="L714" s="10"/>
      <c r="M714" s="10"/>
      <c r="N714" s="575" t="e">
        <f>(M714/H714)^(0.2)-1</f>
        <v>#DIV/0!</v>
      </c>
      <c r="O714" s="33" t="str">
        <f t="shared" si="86"/>
        <v>800G</v>
      </c>
      <c r="P714" s="68">
        <f>SUM('Ethernet-Total'!C108:C113)</f>
        <v>0</v>
      </c>
      <c r="Q714" s="68">
        <f>SUM('Ethernet-Total'!D108:D113)</f>
        <v>0</v>
      </c>
      <c r="R714" s="68">
        <f>SUM('Ethernet-Total'!E108:E113)</f>
        <v>0</v>
      </c>
      <c r="S714" s="68"/>
      <c r="T714" s="68"/>
      <c r="U714" s="68"/>
      <c r="V714" s="68"/>
      <c r="W714" s="68"/>
      <c r="X714" s="68"/>
      <c r="Y714" s="68"/>
      <c r="Z714" s="68"/>
      <c r="AA714" s="153" t="e">
        <f>(Z714/U714)^(1/5)-1</f>
        <v>#DIV/0!</v>
      </c>
      <c r="AD714" s="267"/>
    </row>
    <row r="715" spans="2:30">
      <c r="B715" s="33" t="s">
        <v>432</v>
      </c>
      <c r="C715" s="10">
        <f>SUM('Ethernet-Total'!C37:C41)</f>
        <v>0</v>
      </c>
      <c r="D715" s="10">
        <f>SUM('Ethernet-Total'!D37:D41)</f>
        <v>0</v>
      </c>
      <c r="E715" s="10">
        <f>SUM('Ethernet-Total'!E37:E41)</f>
        <v>0</v>
      </c>
      <c r="F715" s="10"/>
      <c r="G715" s="10"/>
      <c r="H715" s="10"/>
      <c r="I715" s="10"/>
      <c r="J715" s="10"/>
      <c r="K715" s="10"/>
      <c r="L715" s="10"/>
      <c r="M715" s="10"/>
      <c r="N715" s="575"/>
      <c r="O715" s="33" t="str">
        <f t="shared" si="86"/>
        <v>1.6T</v>
      </c>
      <c r="P715" s="68">
        <f>SUM('Ethernet-Total'!C114:C118)</f>
        <v>0</v>
      </c>
      <c r="Q715" s="68">
        <f>SUM('Ethernet-Total'!D114:D118)</f>
        <v>0</v>
      </c>
      <c r="R715" s="68">
        <f>SUM('Ethernet-Total'!E114:E118)</f>
        <v>0</v>
      </c>
      <c r="S715" s="68"/>
      <c r="T715" s="68"/>
      <c r="U715" s="68"/>
      <c r="V715" s="68"/>
      <c r="W715" s="68"/>
      <c r="X715" s="68"/>
      <c r="Y715" s="68"/>
      <c r="Z715" s="68"/>
      <c r="AA715" s="153"/>
      <c r="AD715" s="267"/>
    </row>
    <row r="716" spans="2:30">
      <c r="B716" s="33" t="s">
        <v>431</v>
      </c>
      <c r="C716" s="10">
        <f>SUM('Ethernet-Total'!C42:C42)</f>
        <v>0</v>
      </c>
      <c r="D716" s="10">
        <f>SUM('Ethernet-Total'!D42:D42)</f>
        <v>0</v>
      </c>
      <c r="E716" s="10">
        <f>SUM('Ethernet-Total'!E42:E42)</f>
        <v>0</v>
      </c>
      <c r="F716" s="10"/>
      <c r="G716" s="10"/>
      <c r="H716" s="10"/>
      <c r="I716" s="10"/>
      <c r="J716" s="10"/>
      <c r="K716" s="10"/>
      <c r="L716" s="10"/>
      <c r="M716" s="10"/>
      <c r="N716" s="575"/>
      <c r="O716" s="33" t="str">
        <f t="shared" si="86"/>
        <v>3.2T</v>
      </c>
      <c r="P716" s="560">
        <f>SUM('Ethernet-Total'!C119:C119)</f>
        <v>0</v>
      </c>
      <c r="Q716" s="560">
        <f>SUM('Ethernet-Total'!D119:D119)</f>
        <v>0</v>
      </c>
      <c r="R716" s="560">
        <f>SUM('Ethernet-Total'!E119:E119)</f>
        <v>0</v>
      </c>
      <c r="S716" s="560"/>
      <c r="T716" s="560"/>
      <c r="U716" s="560"/>
      <c r="V716" s="560"/>
      <c r="W716" s="560"/>
      <c r="X716" s="560"/>
      <c r="Y716" s="560"/>
      <c r="Z716" s="560"/>
      <c r="AA716" s="153"/>
      <c r="AD716" s="267"/>
    </row>
    <row r="717" spans="2:30">
      <c r="B717" s="182" t="s">
        <v>72</v>
      </c>
      <c r="C717" s="129">
        <f>SUM(C706:C716)</f>
        <v>7322339.52912571</v>
      </c>
      <c r="D717" s="129">
        <f t="shared" ref="D717:E717" si="87">SUM(D706:D716)</f>
        <v>7778645.4455145886</v>
      </c>
      <c r="E717" s="129">
        <f t="shared" si="87"/>
        <v>10263652.931845356</v>
      </c>
      <c r="F717" s="129"/>
      <c r="G717" s="129"/>
      <c r="H717" s="129"/>
      <c r="I717" s="129"/>
      <c r="J717" s="129"/>
      <c r="K717" s="129"/>
      <c r="L717" s="129"/>
      <c r="M717" s="129"/>
      <c r="N717" s="575" t="e">
        <f>(M717/H717)^(0.2)-1</f>
        <v>#DIV/0!</v>
      </c>
      <c r="O717" s="182" t="s">
        <v>72</v>
      </c>
      <c r="P717" s="125">
        <f>SUM(P706:P716)</f>
        <v>568.94931047595719</v>
      </c>
      <c r="Q717" s="125">
        <f t="shared" ref="Q717" si="88">SUM(Q706:Q716)</f>
        <v>499.09770086236341</v>
      </c>
      <c r="R717" s="125">
        <f t="shared" ref="R717" si="89">SUM(R706:R716)</f>
        <v>555.62399798964725</v>
      </c>
      <c r="S717" s="125"/>
      <c r="T717" s="125"/>
      <c r="U717" s="125"/>
      <c r="V717" s="125"/>
      <c r="W717" s="125"/>
      <c r="X717" s="125"/>
      <c r="Y717" s="125"/>
      <c r="Z717" s="125"/>
      <c r="AA717" s="158" t="e">
        <f>(Z717/U717)^(1/5)-1</f>
        <v>#DIV/0!</v>
      </c>
      <c r="AD717" s="267"/>
    </row>
    <row r="718" spans="2:30">
      <c r="B718" s="30"/>
      <c r="C718" s="50"/>
      <c r="D718" s="50">
        <f t="shared" ref="D718:E718" si="90">D717/C717-1</f>
        <v>6.2316956837886739E-2</v>
      </c>
      <c r="E718" s="50">
        <f t="shared" si="90"/>
        <v>0.31946532384551607</v>
      </c>
      <c r="F718" s="50"/>
      <c r="G718" s="50"/>
      <c r="H718" s="50"/>
      <c r="I718" s="50"/>
      <c r="J718" s="50"/>
      <c r="K718" s="50"/>
      <c r="L718" s="50"/>
      <c r="M718" s="50"/>
      <c r="N718" s="32"/>
      <c r="O718" s="32"/>
      <c r="P718" s="58"/>
      <c r="Q718" s="58">
        <f t="shared" ref="Q718:R718" si="91">Q717/P717-1</f>
        <v>-0.12277299282630127</v>
      </c>
      <c r="R718" s="58">
        <f t="shared" si="91"/>
        <v>0.11325697760100906</v>
      </c>
      <c r="S718" s="58"/>
      <c r="T718" s="58"/>
      <c r="U718" s="58"/>
      <c r="V718" s="58"/>
      <c r="W718" s="58"/>
      <c r="X718" s="58"/>
      <c r="Y718" s="58"/>
      <c r="Z718" s="58"/>
      <c r="AD718" s="267"/>
    </row>
    <row r="719" spans="2:30">
      <c r="B719" s="30"/>
      <c r="C719" s="30"/>
      <c r="D719" s="30"/>
      <c r="E719" s="30"/>
      <c r="F719" s="30"/>
      <c r="G719" s="30"/>
      <c r="H719" s="30"/>
      <c r="I719" s="30"/>
      <c r="J719" s="30"/>
      <c r="K719" s="30"/>
      <c r="L719" s="30"/>
      <c r="M719" s="30"/>
      <c r="N719" s="30"/>
      <c r="O719" s="32"/>
      <c r="P719" s="17"/>
      <c r="Q719" s="17"/>
      <c r="R719" s="17"/>
      <c r="S719" s="17"/>
      <c r="T719" s="151"/>
      <c r="U719" s="151"/>
      <c r="V719" s="151"/>
      <c r="W719" s="151"/>
      <c r="X719" s="151"/>
      <c r="Y719" s="151"/>
      <c r="Z719" s="151"/>
      <c r="AB719" s="151"/>
      <c r="AD719" s="267"/>
    </row>
    <row r="720" spans="2:30" ht="15.6">
      <c r="B720" s="93" t="s">
        <v>128</v>
      </c>
      <c r="C720" s="31"/>
      <c r="D720" s="31"/>
      <c r="E720" s="31"/>
      <c r="F720" s="31"/>
      <c r="G720" s="31"/>
      <c r="H720" s="31"/>
      <c r="I720" s="31"/>
      <c r="J720" s="32"/>
      <c r="K720" s="32"/>
      <c r="L720" s="32"/>
      <c r="M720" s="32"/>
      <c r="N720" s="32"/>
      <c r="O720" s="93" t="s">
        <v>129</v>
      </c>
      <c r="P720" s="17"/>
      <c r="Q720" s="17"/>
      <c r="R720" s="17"/>
      <c r="S720" s="17"/>
      <c r="T720" s="151"/>
      <c r="U720" s="151"/>
      <c r="V720" s="151"/>
      <c r="W720" s="151"/>
      <c r="X720" s="151"/>
      <c r="Y720" s="151"/>
      <c r="Z720" s="151"/>
      <c r="AB720" s="151"/>
      <c r="AD720" s="267"/>
    </row>
    <row r="721" spans="2:30">
      <c r="B721" s="30"/>
      <c r="C721" s="31"/>
      <c r="D721" s="31"/>
      <c r="E721" s="31"/>
      <c r="F721" s="31"/>
      <c r="G721" s="31"/>
      <c r="H721" s="31"/>
      <c r="I721" s="31"/>
      <c r="J721" s="32"/>
      <c r="K721" s="32"/>
      <c r="L721" s="32"/>
      <c r="M721" s="32"/>
      <c r="N721" s="32"/>
      <c r="O721" s="32"/>
      <c r="P721" s="17"/>
      <c r="Q721" s="17"/>
      <c r="R721" s="17"/>
      <c r="S721" s="17"/>
      <c r="T721" s="151"/>
      <c r="U721" s="151"/>
      <c r="V721" s="151"/>
      <c r="W721" s="151"/>
      <c r="X721" s="151"/>
      <c r="Y721" s="151"/>
      <c r="Z721" s="151"/>
      <c r="AB721" s="151"/>
      <c r="AD721" s="267"/>
    </row>
    <row r="722" spans="2:30">
      <c r="B722" s="30"/>
      <c r="C722" s="31"/>
      <c r="D722" s="31"/>
      <c r="E722" s="31"/>
      <c r="F722" s="31"/>
      <c r="G722" s="31"/>
      <c r="H722" s="31"/>
      <c r="I722" s="31"/>
      <c r="J722" s="32"/>
      <c r="K722" s="32"/>
      <c r="L722" s="32"/>
      <c r="M722" s="32"/>
      <c r="N722" s="32"/>
      <c r="O722" s="32"/>
      <c r="P722" s="17"/>
      <c r="Q722" s="17"/>
      <c r="R722" s="17"/>
      <c r="S722" s="17"/>
      <c r="T722" s="151"/>
      <c r="U722" s="151"/>
      <c r="V722" s="151"/>
      <c r="W722" s="151"/>
      <c r="X722" s="151"/>
      <c r="Y722" s="151"/>
      <c r="Z722" s="151"/>
      <c r="AB722" s="151"/>
      <c r="AD722" s="267"/>
    </row>
    <row r="723" spans="2:30">
      <c r="B723" s="30"/>
      <c r="C723" s="31"/>
      <c r="D723" s="31"/>
      <c r="E723" s="31"/>
      <c r="F723" s="31"/>
      <c r="G723" s="31"/>
      <c r="H723" s="31"/>
      <c r="I723" s="31"/>
      <c r="J723" s="32"/>
      <c r="K723" s="32"/>
      <c r="L723" s="32"/>
      <c r="M723" s="32"/>
      <c r="N723" s="32"/>
      <c r="O723" s="32"/>
      <c r="P723" s="17"/>
      <c r="Q723" s="17"/>
      <c r="R723" s="17"/>
      <c r="S723" s="17"/>
      <c r="T723" s="151"/>
      <c r="U723" s="151"/>
      <c r="V723" s="151"/>
      <c r="W723" s="151"/>
      <c r="X723" s="151"/>
      <c r="Y723" s="151"/>
      <c r="Z723" s="151"/>
      <c r="AB723" s="151"/>
      <c r="AD723" s="267"/>
    </row>
    <row r="724" spans="2:30">
      <c r="B724" s="30"/>
      <c r="C724" s="31"/>
      <c r="D724" s="31"/>
      <c r="E724" s="31"/>
      <c r="F724" s="31"/>
      <c r="G724" s="31"/>
      <c r="H724" s="31"/>
      <c r="I724" s="31"/>
      <c r="J724" s="32"/>
      <c r="K724" s="32"/>
      <c r="L724" s="32"/>
      <c r="M724" s="32"/>
      <c r="N724" s="32"/>
      <c r="O724" s="32"/>
      <c r="P724" s="17"/>
      <c r="Q724" s="17"/>
      <c r="R724" s="17"/>
      <c r="S724" s="17"/>
      <c r="T724" s="151"/>
      <c r="U724" s="151"/>
      <c r="V724" s="151"/>
      <c r="W724" s="151"/>
      <c r="X724" s="151"/>
      <c r="Y724" s="151"/>
      <c r="Z724" s="151"/>
      <c r="AB724" s="151"/>
      <c r="AD724" s="267"/>
    </row>
    <row r="725" spans="2:30">
      <c r="B725" s="30"/>
      <c r="C725" s="31"/>
      <c r="D725" s="31"/>
      <c r="E725" s="31"/>
      <c r="F725" s="31"/>
      <c r="G725" s="31"/>
      <c r="H725" s="31"/>
      <c r="I725" s="31"/>
      <c r="J725" s="32"/>
      <c r="K725" s="32"/>
      <c r="L725" s="32"/>
      <c r="M725" s="32"/>
      <c r="N725" s="32"/>
      <c r="O725" s="32"/>
      <c r="P725" s="17"/>
      <c r="Q725" s="17"/>
      <c r="R725" s="17"/>
      <c r="S725" s="17"/>
      <c r="T725" s="151"/>
      <c r="U725" s="151"/>
      <c r="V725" s="151"/>
      <c r="W725" s="151"/>
      <c r="X725" s="151"/>
      <c r="Y725" s="151"/>
      <c r="Z725" s="151"/>
      <c r="AB725" s="151"/>
      <c r="AD725" s="267"/>
    </row>
    <row r="726" spans="2:30">
      <c r="B726" s="30"/>
      <c r="C726" s="31"/>
      <c r="D726" s="31"/>
      <c r="E726" s="31"/>
      <c r="F726" s="31"/>
      <c r="G726" s="31"/>
      <c r="H726" s="31"/>
      <c r="I726" s="31"/>
      <c r="J726" s="32"/>
      <c r="K726" s="32"/>
      <c r="L726" s="32"/>
      <c r="M726" s="32"/>
      <c r="N726" s="32"/>
      <c r="O726" s="32"/>
      <c r="P726" s="17"/>
      <c r="Q726" s="17"/>
      <c r="R726" s="17"/>
      <c r="S726" s="17"/>
      <c r="T726" s="151"/>
      <c r="U726" s="151"/>
      <c r="V726" s="151"/>
      <c r="W726" s="151"/>
      <c r="X726" s="151"/>
      <c r="Y726" s="151"/>
      <c r="Z726" s="151"/>
      <c r="AB726" s="151"/>
      <c r="AD726" s="267"/>
    </row>
    <row r="727" spans="2:30">
      <c r="B727" s="30"/>
      <c r="C727" s="31"/>
      <c r="D727" s="31"/>
      <c r="E727" s="31"/>
      <c r="F727" s="31"/>
      <c r="G727" s="31"/>
      <c r="H727" s="31"/>
      <c r="I727" s="31"/>
      <c r="J727" s="32"/>
      <c r="K727" s="32"/>
      <c r="L727" s="32"/>
      <c r="M727" s="32"/>
      <c r="N727" s="32"/>
      <c r="O727" s="32"/>
      <c r="P727" s="17"/>
      <c r="Q727" s="17"/>
      <c r="R727" s="17"/>
      <c r="S727" s="17"/>
      <c r="T727" s="151"/>
      <c r="U727" s="151"/>
      <c r="V727" s="151"/>
      <c r="W727" s="151"/>
      <c r="X727" s="151"/>
      <c r="Y727" s="151"/>
      <c r="Z727" s="151"/>
      <c r="AB727" s="151"/>
      <c r="AD727" s="267"/>
    </row>
    <row r="728" spans="2:30">
      <c r="B728" s="30"/>
      <c r="C728" s="31"/>
      <c r="D728" s="31"/>
      <c r="E728" s="31"/>
      <c r="F728" s="31"/>
      <c r="G728" s="31"/>
      <c r="H728" s="31"/>
      <c r="I728" s="31"/>
      <c r="J728" s="32"/>
      <c r="K728" s="32"/>
      <c r="L728" s="32"/>
      <c r="M728" s="32"/>
      <c r="N728" s="32"/>
      <c r="O728" s="32"/>
      <c r="P728" s="17"/>
      <c r="Q728" s="17"/>
      <c r="R728" s="17"/>
      <c r="S728" s="17"/>
      <c r="T728" s="151"/>
      <c r="U728" s="151"/>
      <c r="V728" s="151"/>
      <c r="W728" s="151"/>
      <c r="X728" s="151"/>
      <c r="Y728" s="151"/>
      <c r="Z728" s="151"/>
      <c r="AB728" s="151"/>
      <c r="AD728" s="267"/>
    </row>
    <row r="729" spans="2:30">
      <c r="B729" s="30"/>
      <c r="C729" s="31"/>
      <c r="D729" s="31"/>
      <c r="E729" s="31"/>
      <c r="F729" s="31"/>
      <c r="G729" s="31"/>
      <c r="H729" s="31"/>
      <c r="I729" s="31"/>
      <c r="J729" s="32"/>
      <c r="K729" s="32"/>
      <c r="L729" s="32"/>
      <c r="M729" s="32"/>
      <c r="N729" s="32"/>
      <c r="O729" s="32"/>
      <c r="P729" s="17"/>
      <c r="Q729" s="17"/>
      <c r="R729" s="17"/>
      <c r="S729" s="17"/>
      <c r="T729" s="151"/>
      <c r="U729" s="151"/>
      <c r="V729" s="151"/>
      <c r="W729" s="151"/>
      <c r="X729" s="151"/>
      <c r="Y729" s="151"/>
      <c r="Z729" s="151"/>
      <c r="AB729" s="151"/>
      <c r="AD729" s="267"/>
    </row>
    <row r="730" spans="2:30">
      <c r="B730" s="30"/>
      <c r="C730" s="31"/>
      <c r="D730" s="31"/>
      <c r="E730" s="31"/>
      <c r="F730" s="31"/>
      <c r="G730" s="31"/>
      <c r="H730" s="31"/>
      <c r="I730" s="31"/>
      <c r="J730" s="32"/>
      <c r="K730" s="32"/>
      <c r="L730" s="32"/>
      <c r="M730" s="32"/>
      <c r="N730" s="32"/>
      <c r="O730" s="32"/>
      <c r="P730" s="17"/>
      <c r="Q730" s="17"/>
      <c r="R730" s="17"/>
      <c r="S730" s="17"/>
      <c r="T730" s="151"/>
      <c r="U730" s="151"/>
      <c r="V730" s="151"/>
      <c r="W730" s="151"/>
      <c r="X730" s="151"/>
      <c r="Y730" s="151"/>
      <c r="Z730" s="151"/>
      <c r="AB730" s="151"/>
      <c r="AD730" s="267"/>
    </row>
    <row r="731" spans="2:30">
      <c r="B731" s="30"/>
      <c r="C731" s="31"/>
      <c r="D731" s="31"/>
      <c r="E731" s="31"/>
      <c r="F731" s="31"/>
      <c r="G731" s="31"/>
      <c r="H731" s="31"/>
      <c r="I731" s="31"/>
      <c r="J731" s="32"/>
      <c r="K731" s="32"/>
      <c r="L731" s="32"/>
      <c r="M731" s="32"/>
      <c r="N731" s="32"/>
      <c r="O731" s="32"/>
      <c r="P731" s="17"/>
      <c r="Q731" s="17"/>
      <c r="R731" s="17"/>
      <c r="S731" s="17"/>
      <c r="T731" s="151"/>
      <c r="U731" s="151"/>
      <c r="V731" s="151"/>
      <c r="W731" s="151"/>
      <c r="X731" s="151"/>
      <c r="Y731" s="151"/>
      <c r="Z731" s="151"/>
      <c r="AB731" s="151"/>
      <c r="AD731" s="267"/>
    </row>
    <row r="732" spans="2:30">
      <c r="B732" s="30"/>
      <c r="C732" s="31"/>
      <c r="D732" s="31"/>
      <c r="E732" s="31"/>
      <c r="F732" s="31"/>
      <c r="G732" s="31"/>
      <c r="H732" s="31"/>
      <c r="I732" s="31"/>
      <c r="J732" s="32"/>
      <c r="K732" s="32"/>
      <c r="L732" s="32"/>
      <c r="M732" s="32"/>
      <c r="N732" s="32"/>
      <c r="O732" s="32"/>
      <c r="P732" s="17"/>
      <c r="Q732" s="17"/>
      <c r="R732" s="17"/>
      <c r="S732" s="17"/>
      <c r="T732" s="151"/>
      <c r="U732" s="151"/>
      <c r="V732" s="151"/>
      <c r="W732" s="151"/>
      <c r="X732" s="151"/>
      <c r="Y732" s="151"/>
      <c r="Z732" s="151"/>
      <c r="AB732" s="151"/>
      <c r="AD732" s="267"/>
    </row>
    <row r="733" spans="2:30">
      <c r="B733" s="30"/>
      <c r="C733" s="31"/>
      <c r="D733" s="31"/>
      <c r="E733" s="31"/>
      <c r="F733" s="31"/>
      <c r="G733" s="31"/>
      <c r="H733" s="31"/>
      <c r="I733" s="31"/>
      <c r="J733" s="32"/>
      <c r="K733" s="32"/>
      <c r="L733" s="32"/>
      <c r="M733" s="32"/>
      <c r="N733" s="32"/>
      <c r="O733" s="32"/>
      <c r="P733" s="17"/>
      <c r="Q733" s="17"/>
      <c r="R733" s="17"/>
      <c r="S733" s="17"/>
      <c r="T733" s="151"/>
      <c r="U733" s="151"/>
      <c r="V733" s="151"/>
      <c r="W733" s="151"/>
      <c r="X733" s="151"/>
      <c r="Y733" s="151"/>
      <c r="Z733" s="151"/>
      <c r="AB733" s="151"/>
      <c r="AD733" s="267"/>
    </row>
    <row r="734" spans="2:30">
      <c r="B734" s="30"/>
      <c r="C734" s="31"/>
      <c r="D734" s="31"/>
      <c r="E734" s="31"/>
      <c r="F734" s="31"/>
      <c r="G734" s="31"/>
      <c r="H734" s="31"/>
      <c r="I734" s="31"/>
      <c r="J734" s="32"/>
      <c r="K734" s="32"/>
      <c r="L734" s="32"/>
      <c r="M734" s="32"/>
      <c r="N734" s="32"/>
      <c r="O734" s="32"/>
      <c r="P734" s="17"/>
      <c r="Q734" s="17"/>
      <c r="R734" s="17"/>
      <c r="S734" s="17"/>
      <c r="T734" s="151"/>
      <c r="U734" s="151"/>
      <c r="V734" s="151"/>
      <c r="W734" s="151"/>
      <c r="X734" s="151"/>
      <c r="Y734" s="151"/>
      <c r="Z734" s="151"/>
      <c r="AB734" s="151"/>
      <c r="AD734" s="267"/>
    </row>
    <row r="735" spans="2:30">
      <c r="B735" s="30"/>
      <c r="C735" s="31"/>
      <c r="D735" s="31"/>
      <c r="E735" s="31"/>
      <c r="F735" s="31"/>
      <c r="G735" s="31"/>
      <c r="H735" s="31"/>
      <c r="I735" s="31"/>
      <c r="J735" s="32"/>
      <c r="K735" s="32"/>
      <c r="L735" s="32"/>
      <c r="M735" s="32"/>
      <c r="N735" s="32"/>
      <c r="O735" s="32"/>
      <c r="P735" s="17"/>
      <c r="Q735" s="17"/>
      <c r="R735" s="17"/>
      <c r="S735" s="17"/>
      <c r="T735" s="151"/>
      <c r="U735" s="151"/>
      <c r="V735" s="151"/>
      <c r="W735" s="151"/>
      <c r="X735" s="151"/>
      <c r="Y735" s="151"/>
      <c r="Z735" s="151"/>
      <c r="AB735" s="151"/>
      <c r="AD735" s="267"/>
    </row>
    <row r="736" spans="2:30">
      <c r="B736" s="30"/>
      <c r="C736" s="31"/>
      <c r="D736" s="31"/>
      <c r="E736" s="31"/>
      <c r="F736" s="31"/>
      <c r="G736" s="31"/>
      <c r="H736" s="31"/>
      <c r="I736" s="31"/>
      <c r="J736" s="32"/>
      <c r="K736" s="32"/>
      <c r="L736" s="32"/>
      <c r="M736" s="32"/>
      <c r="N736" s="32"/>
      <c r="O736" s="32"/>
      <c r="P736" s="17"/>
      <c r="Q736" s="17"/>
      <c r="R736" s="17"/>
      <c r="S736" s="17"/>
      <c r="T736" s="151"/>
      <c r="U736" s="151"/>
      <c r="V736" s="151"/>
      <c r="W736" s="151"/>
      <c r="X736" s="151"/>
      <c r="Y736" s="151"/>
      <c r="Z736" s="151"/>
      <c r="AB736" s="151"/>
      <c r="AD736" s="267"/>
    </row>
    <row r="737" spans="2:30">
      <c r="B737" s="30"/>
      <c r="C737" s="31"/>
      <c r="D737" s="31"/>
      <c r="E737" s="31"/>
      <c r="F737" s="31"/>
      <c r="G737" s="31"/>
      <c r="H737" s="31"/>
      <c r="I737" s="31"/>
      <c r="J737" s="32"/>
      <c r="K737" s="32"/>
      <c r="L737" s="32"/>
      <c r="M737" s="32"/>
      <c r="N737" s="32"/>
      <c r="O737" s="32"/>
      <c r="P737" s="17"/>
      <c r="Q737" s="17"/>
      <c r="R737" s="17"/>
      <c r="S737" s="17"/>
      <c r="T737" s="151"/>
      <c r="U737" s="151"/>
      <c r="V737" s="151"/>
      <c r="W737" s="151"/>
      <c r="X737" s="151"/>
      <c r="Y737" s="151"/>
      <c r="Z737" s="151"/>
      <c r="AB737" s="151"/>
      <c r="AD737" s="267"/>
    </row>
    <row r="738" spans="2:30">
      <c r="B738" s="30"/>
      <c r="C738" s="31"/>
      <c r="D738" s="31"/>
      <c r="E738" s="31"/>
      <c r="F738" s="31"/>
      <c r="G738" s="31"/>
      <c r="H738" s="31"/>
      <c r="I738" s="31"/>
      <c r="J738" s="32"/>
      <c r="K738" s="32"/>
      <c r="L738" s="32"/>
      <c r="M738" s="32"/>
      <c r="N738" s="32"/>
      <c r="O738" s="32"/>
      <c r="P738" s="17"/>
      <c r="Q738" s="17"/>
      <c r="R738" s="17"/>
      <c r="S738" s="17"/>
      <c r="T738" s="151"/>
      <c r="U738" s="151"/>
      <c r="V738" s="151"/>
      <c r="W738" s="151"/>
      <c r="X738" s="151"/>
      <c r="Y738" s="151"/>
      <c r="Z738" s="151"/>
      <c r="AB738" s="151"/>
      <c r="AD738" s="267"/>
    </row>
    <row r="739" spans="2:30">
      <c r="B739" s="30"/>
      <c r="C739" s="31"/>
      <c r="D739" s="31"/>
      <c r="E739" s="31"/>
      <c r="F739" s="31"/>
      <c r="G739" s="31"/>
      <c r="H739" s="31"/>
      <c r="I739" s="31"/>
      <c r="J739" s="32"/>
      <c r="K739" s="32"/>
      <c r="L739" s="32"/>
      <c r="M739" s="32"/>
      <c r="N739" s="32"/>
      <c r="O739" s="32"/>
      <c r="P739" s="17"/>
      <c r="Q739" s="17"/>
      <c r="R739" s="17"/>
      <c r="S739" s="17"/>
      <c r="T739" s="151"/>
      <c r="U739" s="151"/>
      <c r="V739" s="151"/>
      <c r="W739" s="151"/>
      <c r="X739" s="151"/>
      <c r="Y739" s="151"/>
      <c r="Z739" s="151"/>
      <c r="AB739" s="151"/>
      <c r="AD739" s="267"/>
    </row>
    <row r="740" spans="2:30">
      <c r="B740" s="30"/>
      <c r="C740" s="31"/>
      <c r="D740" s="31"/>
      <c r="E740" s="31"/>
      <c r="F740" s="31"/>
      <c r="G740" s="31"/>
      <c r="H740" s="31"/>
      <c r="I740" s="31"/>
      <c r="J740" s="32"/>
      <c r="K740" s="32"/>
      <c r="L740" s="32"/>
      <c r="M740" s="32"/>
      <c r="N740" s="32"/>
      <c r="O740" s="32"/>
      <c r="P740" s="17"/>
      <c r="Q740" s="17"/>
      <c r="R740" s="17"/>
      <c r="S740" s="17"/>
      <c r="T740" s="151"/>
      <c r="U740" s="151"/>
      <c r="V740" s="151"/>
      <c r="W740" s="151"/>
      <c r="X740" s="151"/>
      <c r="Y740" s="151"/>
      <c r="Z740" s="151"/>
      <c r="AB740" s="151"/>
      <c r="AD740" s="267"/>
    </row>
    <row r="741" spans="2:30">
      <c r="B741" s="30"/>
      <c r="C741" s="31"/>
      <c r="D741" s="31"/>
      <c r="E741" s="31"/>
      <c r="F741" s="31"/>
      <c r="G741" s="31"/>
      <c r="H741" s="31"/>
      <c r="I741" s="31"/>
      <c r="J741" s="32"/>
      <c r="K741" s="32"/>
      <c r="L741" s="32"/>
      <c r="M741" s="32"/>
      <c r="N741" s="32"/>
      <c r="O741" s="32"/>
      <c r="P741" s="17"/>
      <c r="Q741" s="17"/>
      <c r="R741" s="17"/>
      <c r="S741" s="17"/>
      <c r="T741" s="151"/>
      <c r="U741" s="151"/>
      <c r="V741" s="151"/>
      <c r="W741" s="151"/>
      <c r="X741" s="151"/>
      <c r="Y741" s="151"/>
      <c r="Z741" s="151"/>
      <c r="AB741" s="151"/>
      <c r="AD741" s="267"/>
    </row>
    <row r="742" spans="2:30" ht="15.6">
      <c r="B742" s="57"/>
      <c r="C742" s="31"/>
      <c r="D742" s="31"/>
      <c r="E742" s="31"/>
      <c r="F742" s="31"/>
      <c r="G742" s="31"/>
      <c r="H742" s="31"/>
      <c r="I742" s="31"/>
      <c r="J742" s="32"/>
      <c r="K742" s="32"/>
      <c r="L742" s="32"/>
      <c r="M742" s="32"/>
      <c r="N742" s="32"/>
      <c r="O742" s="32"/>
      <c r="P742" s="17"/>
      <c r="Q742" s="17"/>
      <c r="R742" s="17"/>
      <c r="S742" s="17"/>
      <c r="T742" s="151"/>
      <c r="U742" s="151"/>
      <c r="V742" s="151"/>
      <c r="W742" s="151"/>
      <c r="X742" s="151"/>
      <c r="Y742" s="151"/>
      <c r="Z742" s="151"/>
      <c r="AB742" s="151"/>
      <c r="AD742" s="267"/>
    </row>
    <row r="743" spans="2:30">
      <c r="B743" s="30"/>
      <c r="C743" s="31"/>
      <c r="D743" s="31"/>
      <c r="E743" s="31"/>
      <c r="F743" s="31"/>
      <c r="G743" s="31"/>
      <c r="H743" s="31"/>
      <c r="I743" s="31"/>
      <c r="J743" s="32"/>
      <c r="K743" s="32"/>
      <c r="L743" s="32"/>
      <c r="M743" s="32"/>
      <c r="N743" s="32"/>
      <c r="O743" s="32"/>
      <c r="P743" s="17"/>
      <c r="Q743" s="17"/>
      <c r="R743" s="17"/>
      <c r="S743" s="17"/>
      <c r="T743" s="151"/>
      <c r="U743" s="151"/>
      <c r="V743" s="151"/>
      <c r="W743" s="151"/>
      <c r="X743" s="151"/>
      <c r="Y743" s="151"/>
      <c r="Z743" s="151"/>
      <c r="AB743" s="151"/>
      <c r="AD743" s="267"/>
    </row>
    <row r="744" spans="2:30">
      <c r="B744" s="30"/>
      <c r="C744" s="31"/>
      <c r="D744" s="31"/>
      <c r="E744" s="31"/>
      <c r="F744" s="31"/>
      <c r="G744" s="31"/>
      <c r="H744" s="31"/>
      <c r="I744" s="31"/>
      <c r="J744" s="32"/>
      <c r="K744" s="32"/>
      <c r="L744" s="32"/>
      <c r="M744" s="32"/>
      <c r="N744" s="32"/>
      <c r="O744" s="32"/>
      <c r="P744" s="17"/>
      <c r="Q744" s="17"/>
      <c r="R744" s="17"/>
      <c r="S744" s="17"/>
      <c r="T744" s="151"/>
      <c r="U744" s="151"/>
      <c r="V744" s="151"/>
      <c r="W744" s="151"/>
      <c r="X744" s="151"/>
      <c r="Y744" s="151"/>
      <c r="Z744" s="151"/>
      <c r="AB744" s="151"/>
      <c r="AD744" s="267"/>
    </row>
    <row r="745" spans="2:30">
      <c r="B745" s="30"/>
      <c r="C745" s="31"/>
      <c r="D745" s="31"/>
      <c r="E745" s="31"/>
      <c r="F745" s="31"/>
      <c r="G745" s="31"/>
      <c r="H745" s="31"/>
      <c r="I745" s="31"/>
      <c r="J745" s="32"/>
      <c r="K745" s="32"/>
      <c r="L745" s="32"/>
      <c r="M745" s="32"/>
      <c r="N745" s="222"/>
      <c r="O745" s="32"/>
      <c r="P745" s="17"/>
      <c r="Q745" s="17"/>
      <c r="R745" s="17"/>
      <c r="S745" s="17"/>
      <c r="T745" s="151"/>
      <c r="U745" s="151"/>
      <c r="V745" s="151"/>
      <c r="W745" s="151"/>
      <c r="X745" s="151"/>
      <c r="Y745" s="151"/>
      <c r="Z745" s="151"/>
      <c r="AB745" s="151"/>
      <c r="AD745" s="267"/>
    </row>
    <row r="746" spans="2:30" ht="15.6">
      <c r="B746" s="83" t="s">
        <v>525</v>
      </c>
      <c r="C746" s="60"/>
      <c r="D746" s="60"/>
      <c r="E746" s="60"/>
      <c r="F746" s="60"/>
      <c r="G746" s="60"/>
      <c r="H746" s="60"/>
      <c r="I746" s="60"/>
      <c r="J746" s="64"/>
      <c r="K746" s="64"/>
      <c r="L746" s="64"/>
      <c r="M746" s="64"/>
      <c r="N746" s="222"/>
      <c r="O746" s="84" t="s">
        <v>526</v>
      </c>
      <c r="P746" s="17"/>
      <c r="Q746" s="17"/>
      <c r="R746" s="17"/>
      <c r="S746" s="151"/>
      <c r="AA746" s="140" t="s">
        <v>2</v>
      </c>
      <c r="AD746" s="267"/>
    </row>
    <row r="747" spans="2:30">
      <c r="B747" s="180" t="s">
        <v>11</v>
      </c>
      <c r="C747" s="122">
        <v>2016</v>
      </c>
      <c r="D747" s="139">
        <v>2017</v>
      </c>
      <c r="E747" s="139">
        <v>2018</v>
      </c>
      <c r="F747" s="122">
        <v>2019</v>
      </c>
      <c r="G747" s="122">
        <v>2020</v>
      </c>
      <c r="H747" s="122">
        <v>2021</v>
      </c>
      <c r="I747" s="122">
        <v>2022</v>
      </c>
      <c r="J747" s="122">
        <v>2023</v>
      </c>
      <c r="K747" s="122">
        <v>2024</v>
      </c>
      <c r="L747" s="122">
        <v>2025</v>
      </c>
      <c r="M747" s="122">
        <v>2026</v>
      </c>
      <c r="N747" s="222"/>
      <c r="O747" s="180" t="s">
        <v>11</v>
      </c>
      <c r="P747" s="123">
        <v>2016</v>
      </c>
      <c r="Q747" s="122">
        <v>2017</v>
      </c>
      <c r="R747" s="139">
        <v>2018</v>
      </c>
      <c r="S747" s="139">
        <v>2019</v>
      </c>
      <c r="T747" s="139">
        <v>2020</v>
      </c>
      <c r="U747" s="139">
        <v>2021</v>
      </c>
      <c r="V747" s="139">
        <v>2022</v>
      </c>
      <c r="W747" s="139">
        <v>2023</v>
      </c>
      <c r="X747" s="139">
        <v>2024</v>
      </c>
      <c r="Y747" s="139">
        <v>2025</v>
      </c>
      <c r="Z747" s="139">
        <v>2026</v>
      </c>
      <c r="AA747" s="122" t="str">
        <f>$AA$98</f>
        <v>2021-2026</v>
      </c>
      <c r="AD747" s="267"/>
    </row>
    <row r="748" spans="2:30">
      <c r="B748" s="24" t="s">
        <v>476</v>
      </c>
      <c r="C748" s="127">
        <f>'Ethernet-Total'!C14</f>
        <v>28869.035000000003</v>
      </c>
      <c r="D748" s="127">
        <f>'Ethernet-Total'!D14</f>
        <v>125017.50000000001</v>
      </c>
      <c r="E748" s="127">
        <f>'Ethernet-Total'!E14</f>
        <v>986203.51970000006</v>
      </c>
      <c r="F748" s="127"/>
      <c r="G748" s="127"/>
      <c r="H748" s="127"/>
      <c r="I748" s="127"/>
      <c r="J748" s="127"/>
      <c r="K748" s="127"/>
      <c r="L748" s="127"/>
      <c r="M748" s="127"/>
      <c r="N748" s="575" t="e">
        <f t="shared" ref="N748:N753" si="92">(M748/H748)^(0.2)-1</f>
        <v>#DIV/0!</v>
      </c>
      <c r="O748" s="35" t="str">
        <f>B748</f>
        <v>100G 100-300m</v>
      </c>
      <c r="P748" s="124">
        <f>'Ethernet-Total'!C91</f>
        <v>8.4134355900000006</v>
      </c>
      <c r="Q748" s="124">
        <f>'Ethernet-Total'!D91</f>
        <v>23.236572126144001</v>
      </c>
      <c r="R748" s="124"/>
      <c r="S748" s="124"/>
      <c r="T748" s="124"/>
      <c r="U748" s="124"/>
      <c r="V748" s="124"/>
      <c r="W748" s="124"/>
      <c r="X748" s="124"/>
      <c r="Y748" s="124"/>
      <c r="Z748" s="124"/>
      <c r="AA748" s="152" t="e">
        <f t="shared" ref="AA748:AA753" si="93">(Z748/U748)^(1/5)-1</f>
        <v>#DIV/0!</v>
      </c>
      <c r="AD748" s="267"/>
    </row>
    <row r="749" spans="2:30">
      <c r="B749" s="24" t="s">
        <v>477</v>
      </c>
      <c r="C749" s="74">
        <f>'Ethernet-Total'!C15</f>
        <v>0</v>
      </c>
      <c r="D749" s="74">
        <f>'Ethernet-Total'!D15</f>
        <v>27869.002000000004</v>
      </c>
      <c r="E749" s="74">
        <f>'Ethernet-Total'!E15</f>
        <v>64572.44</v>
      </c>
      <c r="F749" s="74"/>
      <c r="G749" s="74"/>
      <c r="H749" s="74"/>
      <c r="I749" s="74"/>
      <c r="J749" s="74"/>
      <c r="K749" s="74"/>
      <c r="L749" s="74"/>
      <c r="M749" s="74"/>
      <c r="N749" s="575" t="e">
        <f t="shared" si="92"/>
        <v>#DIV/0!</v>
      </c>
      <c r="O749" s="33" t="str">
        <f>B749</f>
        <v>100G 500m</v>
      </c>
      <c r="P749" s="68">
        <f>'Ethernet-Total'!C92</f>
        <v>0</v>
      </c>
      <c r="Q749" s="68">
        <f>'Ethernet-Total'!D92</f>
        <v>9.3125889599999994</v>
      </c>
      <c r="R749" s="68"/>
      <c r="S749" s="68"/>
      <c r="T749" s="68"/>
      <c r="U749" s="68"/>
      <c r="V749" s="68"/>
      <c r="W749" s="68"/>
      <c r="X749" s="68"/>
      <c r="Y749" s="68"/>
      <c r="Z749" s="68"/>
      <c r="AA749" s="153" t="e">
        <f t="shared" si="93"/>
        <v>#DIV/0!</v>
      </c>
      <c r="AD749" s="267"/>
    </row>
    <row r="750" spans="2:30">
      <c r="B750" s="24" t="s">
        <v>478</v>
      </c>
      <c r="C750" s="74">
        <f>'Ethernet-Total'!C16</f>
        <v>0</v>
      </c>
      <c r="D750" s="74">
        <f>'Ethernet-Total'!D16</f>
        <v>5857.8180000000002</v>
      </c>
      <c r="E750" s="74">
        <f>'Ethernet-Total'!E16</f>
        <v>93464.630952380947</v>
      </c>
      <c r="F750" s="74"/>
      <c r="G750" s="74"/>
      <c r="H750" s="74"/>
      <c r="I750" s="74"/>
      <c r="J750" s="74"/>
      <c r="K750" s="74"/>
      <c r="L750" s="74"/>
      <c r="M750" s="74"/>
      <c r="N750" s="575" t="e">
        <f t="shared" si="92"/>
        <v>#DIV/0!</v>
      </c>
      <c r="O750" s="33" t="str">
        <f>B750</f>
        <v>100G 2km</v>
      </c>
      <c r="P750" s="68">
        <f>'Ethernet-Total'!C93</f>
        <v>0</v>
      </c>
      <c r="Q750" s="68">
        <f>'Ethernet-Total'!D93</f>
        <v>3.8075817000000001</v>
      </c>
      <c r="R750" s="68"/>
      <c r="S750" s="68"/>
      <c r="T750" s="68"/>
      <c r="U750" s="68"/>
      <c r="V750" s="68"/>
      <c r="W750" s="68"/>
      <c r="X750" s="68"/>
      <c r="Y750" s="68"/>
      <c r="Z750" s="68"/>
      <c r="AA750" s="153" t="e">
        <f t="shared" si="93"/>
        <v>#DIV/0!</v>
      </c>
      <c r="AC750" s="179"/>
      <c r="AD750" s="267"/>
    </row>
    <row r="751" spans="2:30">
      <c r="B751" s="24" t="s">
        <v>479</v>
      </c>
      <c r="C751" s="74">
        <f>'Ethernet-Total'!C17</f>
        <v>88107.040000000008</v>
      </c>
      <c r="D751" s="74">
        <f>'Ethernet-Total'!D17</f>
        <v>94872.737999999983</v>
      </c>
      <c r="E751" s="74">
        <f>'Ethernet-Total'!E17</f>
        <v>109806.75876470588</v>
      </c>
      <c r="F751" s="74"/>
      <c r="G751" s="74"/>
      <c r="H751" s="74"/>
      <c r="I751" s="74"/>
      <c r="J751" s="74"/>
      <c r="K751" s="74"/>
      <c r="L751" s="74"/>
      <c r="M751" s="74"/>
      <c r="N751" s="575" t="e">
        <f t="shared" si="92"/>
        <v>#DIV/0!</v>
      </c>
      <c r="O751" s="33" t="str">
        <f>B751</f>
        <v>100G 10-20km</v>
      </c>
      <c r="P751" s="68">
        <f>'Ethernet-Total'!C94</f>
        <v>275.51654796896685</v>
      </c>
      <c r="Q751" s="68">
        <f>'Ethernet-Total'!D94</f>
        <v>175.9805796164346</v>
      </c>
      <c r="R751" s="68"/>
      <c r="S751" s="68"/>
      <c r="T751" s="68"/>
      <c r="U751" s="68"/>
      <c r="V751" s="68"/>
      <c r="W751" s="68"/>
      <c r="X751" s="68"/>
      <c r="Y751" s="68"/>
      <c r="Z751" s="68"/>
      <c r="AA751" s="153" t="e">
        <f t="shared" si="93"/>
        <v>#DIV/0!</v>
      </c>
      <c r="AC751" s="179"/>
      <c r="AD751" s="267"/>
    </row>
    <row r="752" spans="2:30">
      <c r="B752" s="24" t="s">
        <v>480</v>
      </c>
      <c r="C752" s="71">
        <f>'Ethernet-Total'!C18</f>
        <v>1312.2560000000001</v>
      </c>
      <c r="D752" s="71">
        <f>'Ethernet-Total'!D18</f>
        <v>1972.2239999999999</v>
      </c>
      <c r="E752" s="71">
        <f>'Ethernet-Total'!E18</f>
        <v>2100.8000000000002</v>
      </c>
      <c r="F752" s="71"/>
      <c r="G752" s="71"/>
      <c r="H752" s="71"/>
      <c r="I752" s="71"/>
      <c r="J752" s="71"/>
      <c r="K752" s="71"/>
      <c r="L752" s="71"/>
      <c r="M752" s="71"/>
      <c r="N752" s="575" t="e">
        <f t="shared" si="92"/>
        <v>#DIV/0!</v>
      </c>
      <c r="O752" s="24" t="str">
        <f>B752</f>
        <v>100G 30-80km</v>
      </c>
      <c r="P752" s="69">
        <f>'Ethernet-Total'!C95</f>
        <v>11.80027895800878</v>
      </c>
      <c r="Q752" s="69">
        <f>'Ethernet-Total'!D95</f>
        <v>11.941267469495122</v>
      </c>
      <c r="R752" s="69"/>
      <c r="S752" s="69"/>
      <c r="T752" s="69"/>
      <c r="U752" s="69"/>
      <c r="V752" s="69"/>
      <c r="W752" s="69"/>
      <c r="X752" s="69"/>
      <c r="Y752" s="69"/>
      <c r="Z752" s="69"/>
      <c r="AA752" s="153" t="e">
        <f t="shared" si="93"/>
        <v>#DIV/0!</v>
      </c>
      <c r="AD752" s="267"/>
    </row>
    <row r="753" spans="1:69">
      <c r="B753" s="182" t="s">
        <v>72</v>
      </c>
      <c r="C753" s="187">
        <f t="shared" ref="C753:E753" si="94">SUM(C748:C752)</f>
        <v>118288.33100000001</v>
      </c>
      <c r="D753" s="187">
        <f t="shared" si="94"/>
        <v>255589.28199999998</v>
      </c>
      <c r="E753" s="126">
        <f t="shared" si="94"/>
        <v>1256148.149417087</v>
      </c>
      <c r="F753" s="126"/>
      <c r="G753" s="126"/>
      <c r="H753" s="126"/>
      <c r="I753" s="126"/>
      <c r="J753" s="126"/>
      <c r="K753" s="126"/>
      <c r="L753" s="126"/>
      <c r="M753" s="126"/>
      <c r="N753" s="575" t="e">
        <f t="shared" si="92"/>
        <v>#DIV/0!</v>
      </c>
      <c r="O753" s="182" t="s">
        <v>72</v>
      </c>
      <c r="P753" s="186">
        <f>SUM(P748:P752)</f>
        <v>295.73026251697564</v>
      </c>
      <c r="Q753" s="186">
        <f>SUM(Q748:Q752)</f>
        <v>224.27858987207372</v>
      </c>
      <c r="R753" s="186"/>
      <c r="S753" s="186"/>
      <c r="T753" s="186"/>
      <c r="U753" s="186"/>
      <c r="V753" s="186"/>
      <c r="W753" s="186"/>
      <c r="X753" s="186"/>
      <c r="Y753" s="186"/>
      <c r="Z753" s="186"/>
      <c r="AA753" s="158" t="e">
        <f t="shared" si="93"/>
        <v>#DIV/0!</v>
      </c>
      <c r="AD753" s="267"/>
    </row>
    <row r="754" spans="1:69">
      <c r="B754" s="30"/>
      <c r="C754" s="30"/>
      <c r="D754" s="30"/>
      <c r="E754" s="30"/>
      <c r="F754" s="30"/>
      <c r="G754" s="30"/>
      <c r="H754" s="30"/>
      <c r="I754" s="30"/>
      <c r="J754" s="30"/>
      <c r="K754" s="30"/>
      <c r="L754" s="30"/>
      <c r="M754" s="30"/>
      <c r="N754" s="222"/>
      <c r="O754" s="30"/>
      <c r="P754" s="30"/>
      <c r="Q754" s="30"/>
      <c r="R754" s="30"/>
      <c r="S754" s="30"/>
      <c r="T754" s="30"/>
      <c r="U754" s="30"/>
      <c r="V754" s="30"/>
      <c r="W754" s="30"/>
      <c r="X754" s="30"/>
      <c r="Y754" s="30"/>
      <c r="Z754" s="30"/>
      <c r="AA754" s="30"/>
      <c r="AD754" s="267"/>
    </row>
    <row r="755" spans="1:69">
      <c r="B755" s="30"/>
      <c r="C755" s="32"/>
      <c r="D755" s="32"/>
      <c r="E755" s="32"/>
      <c r="F755" s="32"/>
      <c r="G755" s="32"/>
      <c r="H755" s="32"/>
      <c r="I755" s="32"/>
      <c r="J755" s="32"/>
      <c r="K755" s="32"/>
      <c r="L755" s="32"/>
      <c r="M755" s="32"/>
      <c r="N755" s="32"/>
      <c r="O755" s="32"/>
      <c r="P755" s="17"/>
      <c r="Q755" s="17"/>
      <c r="R755" s="17"/>
      <c r="S755" s="17"/>
      <c r="T755" s="151"/>
      <c r="U755" s="151"/>
      <c r="V755" s="151"/>
      <c r="W755" s="151"/>
      <c r="X755" s="151"/>
      <c r="Y755" s="151"/>
      <c r="Z755" s="151"/>
      <c r="AD755" s="267"/>
    </row>
    <row r="756" spans="1:69" s="41" customFormat="1" ht="17.399999999999999">
      <c r="A756" s="82" t="s">
        <v>7</v>
      </c>
      <c r="AB756" s="109"/>
      <c r="AD756" s="267"/>
      <c r="AE756" s="401"/>
      <c r="AF756" s="43"/>
      <c r="AG756" s="43"/>
      <c r="AH756" s="43"/>
      <c r="AI756" s="43"/>
      <c r="AJ756" s="43"/>
      <c r="AK756" s="43"/>
      <c r="AL756" s="43"/>
      <c r="AM756" s="43"/>
      <c r="AN756" s="43"/>
      <c r="AO756" s="43"/>
      <c r="AP756" s="43"/>
      <c r="AQ756" s="43"/>
      <c r="AR756" s="43"/>
      <c r="AS756" s="43"/>
      <c r="AT756" s="43"/>
      <c r="AU756" s="43"/>
      <c r="AV756" s="43"/>
      <c r="AW756" s="43"/>
      <c r="AX756" s="43"/>
      <c r="AY756" s="43"/>
      <c r="AZ756" s="43"/>
      <c r="BA756" s="43"/>
      <c r="BB756" s="43"/>
      <c r="BC756" s="43"/>
      <c r="BD756" s="43"/>
      <c r="BE756" s="43"/>
      <c r="BF756" s="43"/>
      <c r="BG756" s="43"/>
      <c r="BH756" s="43"/>
      <c r="BI756" s="43"/>
      <c r="BJ756" s="43"/>
      <c r="BK756" s="43"/>
      <c r="BL756" s="43"/>
      <c r="BM756" s="43"/>
      <c r="BN756" s="43"/>
      <c r="BO756" s="43"/>
      <c r="BP756" s="43"/>
      <c r="BQ756" s="43"/>
    </row>
    <row r="757" spans="1:69" ht="15.6">
      <c r="A757" s="55"/>
      <c r="B757" s="92" t="s">
        <v>224</v>
      </c>
      <c r="C757" s="60"/>
      <c r="D757" s="60"/>
      <c r="E757" s="60"/>
      <c r="F757" s="60"/>
      <c r="G757" s="60"/>
      <c r="H757" s="60"/>
      <c r="I757" s="60"/>
      <c r="J757" s="49"/>
      <c r="K757" s="49"/>
      <c r="L757" s="49"/>
      <c r="M757" s="49"/>
      <c r="N757" s="49"/>
      <c r="O757" s="92" t="s">
        <v>225</v>
      </c>
      <c r="P757" s="17"/>
      <c r="Q757" s="17"/>
      <c r="R757" s="17"/>
      <c r="S757" s="17"/>
      <c r="T757" s="151"/>
      <c r="U757" s="151"/>
      <c r="V757" s="151"/>
      <c r="W757" s="151"/>
      <c r="X757" s="151"/>
      <c r="Y757" s="151"/>
      <c r="Z757" s="151"/>
      <c r="AB757" s="151"/>
      <c r="AD757" s="267"/>
    </row>
    <row r="758" spans="1:69">
      <c r="B758" s="30"/>
      <c r="C758" s="31"/>
      <c r="D758" s="31"/>
      <c r="E758" s="31"/>
      <c r="F758" s="31"/>
      <c r="G758" s="31"/>
      <c r="H758" s="31"/>
      <c r="I758" s="31"/>
      <c r="J758" s="32"/>
      <c r="K758" s="32"/>
      <c r="L758" s="32"/>
      <c r="M758" s="32"/>
      <c r="N758" s="32"/>
      <c r="O758" s="32"/>
      <c r="P758" s="17"/>
      <c r="Q758" s="17"/>
      <c r="R758" s="17"/>
      <c r="S758" s="17"/>
      <c r="T758" s="151"/>
      <c r="U758" s="151"/>
      <c r="V758" s="151"/>
      <c r="W758" s="151"/>
      <c r="X758" s="151"/>
      <c r="Y758" s="151"/>
      <c r="Z758" s="151"/>
      <c r="AB758" s="151"/>
      <c r="AD758" s="267"/>
    </row>
    <row r="759" spans="1:69">
      <c r="B759" s="30"/>
      <c r="C759" s="31"/>
      <c r="D759" s="31"/>
      <c r="E759" s="31"/>
      <c r="F759" s="31"/>
      <c r="G759" s="31"/>
      <c r="H759" s="31"/>
      <c r="I759" s="31"/>
      <c r="J759" s="32"/>
      <c r="K759" s="32"/>
      <c r="L759" s="32"/>
      <c r="M759" s="32"/>
      <c r="N759" s="32"/>
      <c r="O759" s="32"/>
      <c r="P759" s="17"/>
      <c r="Q759" s="17"/>
      <c r="R759" s="17"/>
      <c r="S759" s="17"/>
      <c r="T759" s="151"/>
      <c r="U759" s="151"/>
      <c r="V759" s="151"/>
      <c r="W759" s="151"/>
      <c r="X759" s="151"/>
      <c r="Y759" s="151"/>
      <c r="Z759" s="151"/>
      <c r="AB759" s="151"/>
      <c r="AD759" s="267"/>
    </row>
    <row r="760" spans="1:69">
      <c r="B760" s="30"/>
      <c r="C760" s="31"/>
      <c r="D760" s="31"/>
      <c r="E760" s="31"/>
      <c r="F760" s="31"/>
      <c r="G760" s="31"/>
      <c r="H760" s="31"/>
      <c r="I760" s="31"/>
      <c r="J760" s="32"/>
      <c r="K760" s="32"/>
      <c r="L760" s="32"/>
      <c r="M760" s="32"/>
      <c r="N760" s="32"/>
      <c r="O760" s="32"/>
      <c r="P760" s="17"/>
      <c r="Q760" s="17"/>
      <c r="R760" s="17"/>
      <c r="S760" s="17"/>
      <c r="T760" s="151"/>
      <c r="U760" s="151"/>
      <c r="V760" s="151"/>
      <c r="W760" s="151"/>
      <c r="X760" s="151"/>
      <c r="Y760" s="151"/>
      <c r="Z760" s="151"/>
      <c r="AB760" s="151"/>
      <c r="AD760" s="267"/>
    </row>
    <row r="761" spans="1:69">
      <c r="B761" s="30"/>
      <c r="C761" s="31"/>
      <c r="D761" s="31"/>
      <c r="E761" s="31"/>
      <c r="F761" s="31"/>
      <c r="G761" s="31"/>
      <c r="H761" s="31"/>
      <c r="I761" s="31"/>
      <c r="J761" s="32"/>
      <c r="K761" s="32"/>
      <c r="L761" s="32"/>
      <c r="M761" s="32"/>
      <c r="N761" s="32"/>
      <c r="O761" s="32"/>
      <c r="P761" s="17"/>
      <c r="Q761" s="17"/>
      <c r="R761" s="17"/>
      <c r="S761" s="17"/>
      <c r="T761" s="151"/>
      <c r="U761" s="151"/>
      <c r="V761" s="151"/>
      <c r="W761" s="151"/>
      <c r="X761" s="151"/>
      <c r="Y761" s="151"/>
      <c r="Z761" s="151"/>
      <c r="AB761" s="151"/>
      <c r="AD761" s="267"/>
    </row>
    <row r="762" spans="1:69">
      <c r="B762" s="30"/>
      <c r="C762" s="31"/>
      <c r="D762" s="31"/>
      <c r="E762" s="31"/>
      <c r="F762" s="31"/>
      <c r="G762" s="31"/>
      <c r="H762" s="31"/>
      <c r="I762" s="31"/>
      <c r="J762" s="32"/>
      <c r="K762" s="32"/>
      <c r="L762" s="32"/>
      <c r="M762" s="32"/>
      <c r="N762" s="32"/>
      <c r="O762" s="32"/>
      <c r="P762" s="17"/>
      <c r="Q762" s="17"/>
      <c r="R762" s="17"/>
      <c r="S762" s="17"/>
      <c r="T762" s="151"/>
      <c r="U762" s="151"/>
      <c r="V762" s="151"/>
      <c r="W762" s="151"/>
      <c r="X762" s="151"/>
      <c r="Y762" s="151"/>
      <c r="Z762" s="151"/>
      <c r="AB762" s="151"/>
      <c r="AD762" s="267"/>
    </row>
    <row r="763" spans="1:69">
      <c r="B763" s="30"/>
      <c r="C763" s="31"/>
      <c r="D763" s="31"/>
      <c r="E763" s="31"/>
      <c r="F763" s="31"/>
      <c r="G763" s="31"/>
      <c r="H763" s="31"/>
      <c r="I763" s="31"/>
      <c r="J763" s="32"/>
      <c r="K763" s="32"/>
      <c r="L763" s="32"/>
      <c r="M763" s="32"/>
      <c r="N763" s="32"/>
      <c r="O763" s="32"/>
      <c r="P763" s="17"/>
      <c r="Q763" s="17"/>
      <c r="R763" s="17"/>
      <c r="S763" s="17"/>
      <c r="T763" s="151"/>
      <c r="U763" s="151"/>
      <c r="V763" s="151"/>
      <c r="W763" s="151"/>
      <c r="X763" s="151"/>
      <c r="Y763" s="151"/>
      <c r="Z763" s="151"/>
      <c r="AB763" s="151"/>
      <c r="AD763" s="267"/>
    </row>
    <row r="764" spans="1:69">
      <c r="B764" s="30"/>
      <c r="C764" s="31"/>
      <c r="D764" s="31"/>
      <c r="E764" s="31"/>
      <c r="F764" s="31"/>
      <c r="G764" s="31"/>
      <c r="H764" s="31"/>
      <c r="I764" s="31"/>
      <c r="J764" s="32"/>
      <c r="K764" s="32"/>
      <c r="L764" s="32"/>
      <c r="M764" s="32"/>
      <c r="N764" s="32"/>
      <c r="O764" s="32"/>
      <c r="P764" s="17"/>
      <c r="Q764" s="17"/>
      <c r="R764" s="17"/>
      <c r="S764" s="17"/>
      <c r="T764" s="151"/>
      <c r="U764" s="151"/>
      <c r="V764" s="151"/>
      <c r="W764" s="151"/>
      <c r="X764" s="151"/>
      <c r="Y764" s="151"/>
      <c r="Z764" s="151"/>
      <c r="AB764" s="151"/>
      <c r="AD764" s="267"/>
    </row>
    <row r="765" spans="1:69">
      <c r="B765" s="30"/>
      <c r="C765" s="31"/>
      <c r="D765" s="31"/>
      <c r="E765" s="31"/>
      <c r="F765" s="31"/>
      <c r="G765" s="31"/>
      <c r="H765" s="31"/>
      <c r="I765" s="31"/>
      <c r="J765" s="32"/>
      <c r="K765" s="32"/>
      <c r="L765" s="32"/>
      <c r="M765" s="32"/>
      <c r="N765" s="32"/>
      <c r="O765" s="32"/>
      <c r="P765" s="17"/>
      <c r="Q765" s="17"/>
      <c r="R765" s="17"/>
      <c r="S765" s="17"/>
      <c r="T765" s="151"/>
      <c r="U765" s="151"/>
      <c r="V765" s="151"/>
      <c r="W765" s="151"/>
      <c r="X765" s="151"/>
      <c r="Y765" s="151"/>
      <c r="Z765" s="151"/>
      <c r="AB765" s="151"/>
      <c r="AD765" s="267"/>
    </row>
    <row r="766" spans="1:69">
      <c r="B766" s="30"/>
      <c r="C766" s="31"/>
      <c r="D766" s="31"/>
      <c r="E766" s="31"/>
      <c r="F766" s="31"/>
      <c r="G766" s="31"/>
      <c r="H766" s="31"/>
      <c r="I766" s="31"/>
      <c r="J766" s="32"/>
      <c r="K766" s="32"/>
      <c r="L766" s="32"/>
      <c r="M766" s="32"/>
      <c r="N766" s="32"/>
      <c r="O766" s="32"/>
      <c r="P766" s="17"/>
      <c r="Q766" s="17"/>
      <c r="R766" s="17"/>
      <c r="S766" s="17"/>
      <c r="T766" s="151"/>
      <c r="U766" s="151"/>
      <c r="V766" s="151"/>
      <c r="W766" s="151"/>
      <c r="X766" s="151"/>
      <c r="Y766" s="151"/>
      <c r="Z766" s="151"/>
      <c r="AB766" s="151"/>
      <c r="AD766" s="267"/>
    </row>
    <row r="767" spans="1:69">
      <c r="B767" s="30"/>
      <c r="C767" s="31"/>
      <c r="D767" s="31"/>
      <c r="E767" s="31"/>
      <c r="F767" s="31"/>
      <c r="G767" s="31"/>
      <c r="H767" s="31"/>
      <c r="I767" s="31"/>
      <c r="J767" s="32"/>
      <c r="K767" s="32"/>
      <c r="L767" s="32"/>
      <c r="M767" s="32"/>
      <c r="N767" s="32"/>
      <c r="O767" s="32"/>
      <c r="P767" s="17"/>
      <c r="Q767" s="17"/>
      <c r="R767" s="17"/>
      <c r="S767" s="17"/>
      <c r="T767" s="151"/>
      <c r="U767" s="151"/>
      <c r="V767" s="151"/>
      <c r="W767" s="151"/>
      <c r="X767" s="151"/>
      <c r="Y767" s="151"/>
      <c r="Z767" s="151"/>
      <c r="AB767" s="151"/>
      <c r="AD767" s="267"/>
    </row>
    <row r="768" spans="1:69">
      <c r="B768" s="30"/>
      <c r="C768" s="31"/>
      <c r="D768" s="31"/>
      <c r="E768" s="31"/>
      <c r="F768" s="31"/>
      <c r="G768" s="31"/>
      <c r="H768" s="31"/>
      <c r="I768" s="31"/>
      <c r="J768" s="32"/>
      <c r="K768" s="32"/>
      <c r="L768" s="32"/>
      <c r="M768" s="32"/>
      <c r="N768" s="32"/>
      <c r="O768" s="32"/>
      <c r="P768" s="17"/>
      <c r="Q768" s="17"/>
      <c r="R768" s="17"/>
      <c r="S768" s="17"/>
      <c r="T768" s="151"/>
      <c r="U768" s="151"/>
      <c r="V768" s="151"/>
      <c r="W768" s="151"/>
      <c r="X768" s="151"/>
      <c r="Y768" s="151"/>
      <c r="Z768" s="151"/>
      <c r="AB768" s="151"/>
      <c r="AD768" s="267"/>
    </row>
    <row r="769" spans="2:30">
      <c r="B769" s="30"/>
      <c r="C769" s="31"/>
      <c r="D769" s="31"/>
      <c r="E769" s="31"/>
      <c r="F769" s="31"/>
      <c r="G769" s="31"/>
      <c r="H769" s="31"/>
      <c r="I769" s="31"/>
      <c r="J769" s="32"/>
      <c r="K769" s="32"/>
      <c r="L769" s="32"/>
      <c r="M769" s="32"/>
      <c r="N769" s="32"/>
      <c r="O769" s="32"/>
      <c r="P769" s="17"/>
      <c r="Q769" s="17"/>
      <c r="R769" s="17"/>
      <c r="S769" s="17"/>
      <c r="T769" s="151"/>
      <c r="U769" s="151"/>
      <c r="V769" s="151"/>
      <c r="W769" s="151"/>
      <c r="X769" s="151"/>
      <c r="Y769" s="151"/>
      <c r="Z769" s="151"/>
      <c r="AB769" s="151"/>
      <c r="AD769" s="267"/>
    </row>
    <row r="770" spans="2:30">
      <c r="B770" s="30"/>
      <c r="C770" s="31"/>
      <c r="D770" s="31"/>
      <c r="E770" s="31"/>
      <c r="F770" s="31"/>
      <c r="G770" s="31"/>
      <c r="H770" s="31"/>
      <c r="I770" s="31"/>
      <c r="J770" s="32"/>
      <c r="K770" s="32"/>
      <c r="L770" s="32"/>
      <c r="M770" s="32"/>
      <c r="N770" s="32"/>
      <c r="O770" s="32"/>
      <c r="P770" s="17"/>
      <c r="Q770" s="17"/>
      <c r="R770" s="17"/>
      <c r="S770" s="17"/>
      <c r="T770" s="151"/>
      <c r="U770" s="151"/>
      <c r="V770" s="151"/>
      <c r="W770" s="151"/>
      <c r="X770" s="151"/>
      <c r="Y770" s="151"/>
      <c r="Z770" s="151"/>
      <c r="AB770" s="151"/>
      <c r="AD770" s="267"/>
    </row>
    <row r="771" spans="2:30">
      <c r="B771" s="30"/>
      <c r="C771" s="31"/>
      <c r="D771" s="31"/>
      <c r="E771" s="31"/>
      <c r="F771" s="31"/>
      <c r="G771" s="31"/>
      <c r="H771" s="31"/>
      <c r="I771" s="31"/>
      <c r="J771" s="32"/>
      <c r="K771" s="32"/>
      <c r="L771" s="32"/>
      <c r="M771" s="32"/>
      <c r="N771" s="32"/>
      <c r="O771" s="32"/>
      <c r="P771" s="17"/>
      <c r="Q771" s="17"/>
      <c r="R771" s="17"/>
      <c r="S771" s="17"/>
      <c r="T771" s="151"/>
      <c r="U771" s="151"/>
      <c r="V771" s="151"/>
      <c r="W771" s="151"/>
      <c r="X771" s="151"/>
      <c r="Y771" s="151"/>
      <c r="Z771" s="151"/>
      <c r="AB771" s="151"/>
      <c r="AD771" s="267"/>
    </row>
    <row r="772" spans="2:30">
      <c r="B772" s="30"/>
      <c r="C772" s="31"/>
      <c r="D772" s="31"/>
      <c r="E772" s="31"/>
      <c r="F772" s="31"/>
      <c r="G772" s="31"/>
      <c r="H772" s="31"/>
      <c r="I772" s="31"/>
      <c r="J772" s="32"/>
      <c r="K772" s="32"/>
      <c r="L772" s="32"/>
      <c r="M772" s="32"/>
      <c r="N772" s="32"/>
      <c r="O772" s="32"/>
      <c r="P772" s="17"/>
      <c r="Q772" s="17"/>
      <c r="R772" s="17"/>
      <c r="S772" s="17"/>
      <c r="T772" s="151"/>
      <c r="U772" s="151"/>
      <c r="V772" s="151"/>
      <c r="W772" s="151"/>
      <c r="X772" s="151"/>
      <c r="Y772" s="151"/>
      <c r="Z772" s="151"/>
      <c r="AB772" s="151"/>
      <c r="AD772" s="267"/>
    </row>
    <row r="773" spans="2:30">
      <c r="B773" s="30"/>
      <c r="C773" s="31"/>
      <c r="D773" s="31"/>
      <c r="E773" s="31"/>
      <c r="F773" s="31"/>
      <c r="G773" s="31"/>
      <c r="H773" s="31"/>
      <c r="I773" s="31"/>
      <c r="J773" s="32"/>
      <c r="K773" s="32"/>
      <c r="L773" s="32"/>
      <c r="M773" s="32"/>
      <c r="N773" s="32"/>
      <c r="O773" s="32"/>
      <c r="P773" s="17"/>
      <c r="Q773" s="17"/>
      <c r="R773" s="17"/>
      <c r="S773" s="17"/>
      <c r="T773" s="151"/>
      <c r="U773" s="151"/>
      <c r="V773" s="151"/>
      <c r="W773" s="151"/>
      <c r="X773" s="151"/>
      <c r="Y773" s="151"/>
      <c r="Z773" s="151"/>
      <c r="AB773" s="151"/>
      <c r="AD773" s="267"/>
    </row>
    <row r="774" spans="2:30">
      <c r="B774" s="30"/>
      <c r="C774" s="31"/>
      <c r="D774" s="31"/>
      <c r="E774" s="31"/>
      <c r="F774" s="31"/>
      <c r="G774" s="31"/>
      <c r="H774" s="31"/>
      <c r="I774" s="31"/>
      <c r="J774" s="32"/>
      <c r="K774" s="32"/>
      <c r="L774" s="32"/>
      <c r="M774" s="32"/>
      <c r="N774" s="32"/>
      <c r="O774" s="32"/>
      <c r="P774" s="17"/>
      <c r="Q774" s="17"/>
      <c r="R774" s="17"/>
      <c r="S774" s="17"/>
      <c r="T774" s="151"/>
      <c r="U774" s="151"/>
      <c r="V774" s="151"/>
      <c r="W774" s="151"/>
      <c r="X774" s="151"/>
      <c r="Y774" s="151"/>
      <c r="Z774" s="151"/>
      <c r="AB774" s="151"/>
      <c r="AD774" s="267"/>
    </row>
    <row r="775" spans="2:30">
      <c r="B775" s="30"/>
      <c r="C775" s="31"/>
      <c r="D775" s="31"/>
      <c r="E775" s="31"/>
      <c r="F775" s="31"/>
      <c r="G775" s="31"/>
      <c r="H775" s="31"/>
      <c r="I775" s="31"/>
      <c r="J775" s="32"/>
      <c r="K775" s="32"/>
      <c r="L775" s="32"/>
      <c r="M775" s="32"/>
      <c r="N775" s="32"/>
      <c r="O775" s="32"/>
      <c r="P775" s="17"/>
      <c r="Q775" s="17"/>
      <c r="R775" s="17"/>
      <c r="S775" s="17"/>
      <c r="T775" s="151"/>
      <c r="U775" s="151"/>
      <c r="V775" s="151"/>
      <c r="W775" s="151"/>
      <c r="X775" s="151"/>
      <c r="Y775" s="151"/>
      <c r="Z775" s="151"/>
      <c r="AB775" s="151"/>
      <c r="AD775" s="267"/>
    </row>
    <row r="776" spans="2:30">
      <c r="B776" s="30"/>
      <c r="C776" s="31"/>
      <c r="D776" s="31"/>
      <c r="E776" s="31"/>
      <c r="F776" s="31"/>
      <c r="G776" s="31"/>
      <c r="H776" s="31"/>
      <c r="I776" s="31"/>
      <c r="J776" s="32"/>
      <c r="K776" s="32"/>
      <c r="L776" s="32"/>
      <c r="M776" s="32"/>
      <c r="N776" s="32"/>
      <c r="O776" s="32"/>
      <c r="P776" s="17"/>
      <c r="Q776" s="17"/>
      <c r="R776" s="17"/>
      <c r="S776" s="17"/>
      <c r="T776" s="151"/>
      <c r="U776" s="151"/>
      <c r="V776" s="151"/>
      <c r="W776" s="151"/>
      <c r="X776" s="151"/>
      <c r="Y776" s="151"/>
      <c r="Z776" s="151"/>
      <c r="AB776" s="151"/>
      <c r="AD776" s="267"/>
    </row>
    <row r="777" spans="2:30">
      <c r="B777" s="30"/>
      <c r="C777" s="31"/>
      <c r="D777" s="31"/>
      <c r="E777" s="31"/>
      <c r="F777" s="31"/>
      <c r="G777" s="31"/>
      <c r="H777" s="31"/>
      <c r="I777" s="31"/>
      <c r="J777" s="32"/>
      <c r="K777" s="32"/>
      <c r="L777" s="32"/>
      <c r="M777" s="32"/>
      <c r="N777" s="32"/>
      <c r="O777" s="32"/>
      <c r="P777" s="17"/>
      <c r="Q777" s="17"/>
      <c r="R777" s="17"/>
      <c r="S777" s="17"/>
      <c r="T777" s="151"/>
      <c r="U777" s="151"/>
      <c r="V777" s="151"/>
      <c r="W777" s="151"/>
      <c r="X777" s="151"/>
      <c r="Y777" s="151"/>
      <c r="Z777" s="151"/>
      <c r="AB777" s="151"/>
      <c r="AD777" s="267"/>
    </row>
    <row r="778" spans="2:30">
      <c r="B778" s="30"/>
      <c r="C778" s="31"/>
      <c r="D778" s="31"/>
      <c r="E778" s="31"/>
      <c r="F778" s="31"/>
      <c r="G778" s="31"/>
      <c r="H778" s="31"/>
      <c r="I778" s="31"/>
      <c r="J778" s="32"/>
      <c r="K778" s="32"/>
      <c r="L778" s="32"/>
      <c r="M778" s="32"/>
      <c r="N778" s="32"/>
      <c r="O778" s="32"/>
      <c r="P778" s="17"/>
      <c r="Q778" s="17"/>
      <c r="R778" s="17"/>
      <c r="S778" s="17"/>
      <c r="T778" s="151"/>
      <c r="U778" s="151"/>
      <c r="V778" s="151"/>
      <c r="W778" s="151"/>
      <c r="X778" s="151"/>
      <c r="Y778" s="151"/>
      <c r="Z778" s="151"/>
      <c r="AB778" s="151"/>
      <c r="AD778" s="267"/>
    </row>
    <row r="779" spans="2:30">
      <c r="B779" s="30"/>
      <c r="C779" s="31"/>
      <c r="D779" s="31"/>
      <c r="E779" s="31"/>
      <c r="F779" s="31"/>
      <c r="G779" s="31"/>
      <c r="H779" s="31"/>
      <c r="I779" s="31"/>
      <c r="J779" s="32"/>
      <c r="K779" s="32"/>
      <c r="L779" s="32"/>
      <c r="M779" s="32"/>
      <c r="N779" s="32"/>
      <c r="O779" s="32"/>
      <c r="P779" s="17"/>
      <c r="Q779" s="17"/>
      <c r="R779" s="17"/>
      <c r="S779" s="17"/>
      <c r="T779" s="151"/>
      <c r="U779" s="151"/>
      <c r="V779" s="151"/>
      <c r="W779" s="151"/>
      <c r="X779" s="151"/>
      <c r="Y779" s="151"/>
      <c r="Z779" s="151"/>
      <c r="AB779" s="151"/>
      <c r="AD779" s="267"/>
    </row>
    <row r="780" spans="2:30">
      <c r="B780" s="30"/>
      <c r="C780" s="31"/>
      <c r="D780" s="31"/>
      <c r="E780" s="31"/>
      <c r="F780" s="31"/>
      <c r="G780" s="31"/>
      <c r="H780" s="31"/>
      <c r="I780" s="31"/>
      <c r="J780" s="32"/>
      <c r="K780" s="32"/>
      <c r="L780" s="32"/>
      <c r="M780" s="32"/>
      <c r="N780" s="32"/>
      <c r="O780" s="32"/>
      <c r="P780" s="17"/>
      <c r="Q780" s="17"/>
      <c r="R780" s="17"/>
      <c r="S780" s="17"/>
      <c r="T780" s="151"/>
      <c r="U780" s="151"/>
      <c r="V780" s="151"/>
      <c r="W780" s="151"/>
      <c r="X780" s="151"/>
      <c r="Y780" s="151"/>
      <c r="Z780" s="151"/>
      <c r="AB780" s="151"/>
      <c r="AD780" s="267"/>
    </row>
    <row r="781" spans="2:30" ht="15.6">
      <c r="B781" s="83"/>
      <c r="C781" s="60"/>
      <c r="D781" s="60"/>
      <c r="E781" s="60"/>
      <c r="F781" s="60"/>
      <c r="G781" s="60"/>
      <c r="H781" s="60"/>
      <c r="I781" s="60"/>
      <c r="J781" s="64"/>
      <c r="K781" s="64"/>
      <c r="L781" s="64"/>
      <c r="M781" s="64"/>
      <c r="N781" s="64"/>
      <c r="P781" s="17"/>
      <c r="Q781" s="17"/>
      <c r="R781" s="17"/>
      <c r="S781" s="17"/>
      <c r="T781" s="151"/>
      <c r="U781" s="151"/>
      <c r="V781" s="151"/>
      <c r="W781" s="151"/>
      <c r="X781" s="151"/>
      <c r="Y781" s="151"/>
      <c r="Z781" s="151"/>
      <c r="AB781" s="151"/>
      <c r="AD781" s="267"/>
    </row>
    <row r="782" spans="2:30" ht="15.6">
      <c r="B782" s="83" t="s">
        <v>222</v>
      </c>
      <c r="C782" s="60"/>
      <c r="D782" s="60"/>
      <c r="E782" s="60"/>
      <c r="F782" s="60"/>
      <c r="G782" s="60"/>
      <c r="H782" s="60"/>
      <c r="I782" s="60"/>
      <c r="J782" s="351"/>
      <c r="K782" s="445"/>
      <c r="L782" s="518"/>
      <c r="M782" s="577"/>
      <c r="N782" s="32"/>
      <c r="O782" s="84" t="s">
        <v>223</v>
      </c>
      <c r="P782" s="351"/>
      <c r="Q782" s="351"/>
      <c r="R782" s="351"/>
      <c r="S782" s="351"/>
      <c r="T782" s="351"/>
      <c r="U782" s="351"/>
      <c r="V782" s="351"/>
      <c r="W782" s="351"/>
      <c r="X782" s="445"/>
      <c r="Y782" s="518"/>
      <c r="Z782" s="577"/>
      <c r="AA782" s="140" t="s">
        <v>2</v>
      </c>
      <c r="AD782" s="267"/>
    </row>
    <row r="783" spans="2:30">
      <c r="B783" s="180" t="s">
        <v>63</v>
      </c>
      <c r="C783" s="122">
        <v>2016</v>
      </c>
      <c r="D783" s="139">
        <v>2017</v>
      </c>
      <c r="E783" s="139">
        <v>2018</v>
      </c>
      <c r="F783" s="122">
        <v>2019</v>
      </c>
      <c r="G783" s="122">
        <v>2020</v>
      </c>
      <c r="H783" s="122">
        <v>2021</v>
      </c>
      <c r="I783" s="122">
        <v>2022</v>
      </c>
      <c r="J783" s="122">
        <v>2023</v>
      </c>
      <c r="K783" s="122">
        <v>2024</v>
      </c>
      <c r="L783" s="122">
        <v>2025</v>
      </c>
      <c r="M783" s="122">
        <v>2026</v>
      </c>
      <c r="N783" s="32"/>
      <c r="O783" s="180" t="s">
        <v>63</v>
      </c>
      <c r="P783" s="123">
        <v>2016</v>
      </c>
      <c r="Q783" s="122">
        <v>2017</v>
      </c>
      <c r="R783" s="139">
        <v>2018</v>
      </c>
      <c r="S783" s="139">
        <v>2019</v>
      </c>
      <c r="T783" s="139">
        <v>2020</v>
      </c>
      <c r="U783" s="139">
        <v>2021</v>
      </c>
      <c r="V783" s="139">
        <v>2022</v>
      </c>
      <c r="W783" s="139">
        <v>2023</v>
      </c>
      <c r="X783" s="139">
        <v>2024</v>
      </c>
      <c r="Y783" s="139">
        <v>2025</v>
      </c>
      <c r="Z783" s="139">
        <v>2026</v>
      </c>
      <c r="AA783" s="122" t="str">
        <f>$AA$98</f>
        <v>2021-2026</v>
      </c>
      <c r="AD783" s="267"/>
    </row>
    <row r="784" spans="2:30">
      <c r="B784" s="24" t="s">
        <v>172</v>
      </c>
      <c r="C784" s="54">
        <f>'AOC-EOM'!E17</f>
        <v>798184.53714285721</v>
      </c>
      <c r="D784" s="54">
        <f>'AOC-EOM'!F17</f>
        <v>1828451.8199999998</v>
      </c>
      <c r="E784" s="54">
        <f>'AOC-EOM'!G17</f>
        <v>3064803.6500000004</v>
      </c>
      <c r="F784" s="54"/>
      <c r="G784" s="54"/>
      <c r="H784" s="54"/>
      <c r="I784" s="54"/>
      <c r="J784" s="54"/>
      <c r="K784" s="10"/>
      <c r="L784" s="146"/>
      <c r="M784" s="146"/>
      <c r="N784" s="575" t="e">
        <f>(M784/H784)^(0.2)-1</f>
        <v>#DIV/0!</v>
      </c>
      <c r="O784" s="24" t="str">
        <f>B784</f>
        <v>China</v>
      </c>
      <c r="P784" s="124">
        <f>'AOC-EOM'!E42</f>
        <v>45.391423804391181</v>
      </c>
      <c r="Q784" s="124">
        <f>'AOC-EOM'!F42</f>
        <v>60.773786520037241</v>
      </c>
      <c r="R784" s="124">
        <f>'AOC-EOM'!G42</f>
        <v>87.055140760662795</v>
      </c>
      <c r="S784" s="124"/>
      <c r="T784" s="124"/>
      <c r="U784" s="124"/>
      <c r="V784" s="124"/>
      <c r="W784" s="124"/>
      <c r="X784" s="124"/>
      <c r="Y784" s="124"/>
      <c r="Z784" s="124"/>
      <c r="AA784" s="152" t="e">
        <f t="shared" ref="AA784:AA786" si="95">(Z784/U784)^(1/5)-1</f>
        <v>#DIV/0!</v>
      </c>
      <c r="AB784" s="253">
        <f>SUM(P784:Z784)-SUM('AOC-EOM'!E42:O42)</f>
        <v>0</v>
      </c>
      <c r="AD784" s="267"/>
    </row>
    <row r="785" spans="1:30">
      <c r="B785" s="24" t="s">
        <v>195</v>
      </c>
      <c r="C785" s="54">
        <f>'AOC-EOM'!E59</f>
        <v>1694201.82</v>
      </c>
      <c r="D785" s="54">
        <f>'AOC-EOM'!F59</f>
        <v>2280979.1800000002</v>
      </c>
      <c r="E785" s="54">
        <f>'AOC-EOM'!G59</f>
        <v>3016150.35</v>
      </c>
      <c r="F785" s="54"/>
      <c r="G785" s="54"/>
      <c r="H785" s="54"/>
      <c r="I785" s="54"/>
      <c r="J785" s="54"/>
      <c r="K785" s="54"/>
      <c r="L785" s="54"/>
      <c r="M785" s="54"/>
      <c r="N785" s="575" t="e">
        <f>(M785/H785)^(0.2)-1</f>
        <v>#DIV/0!</v>
      </c>
      <c r="O785" s="24" t="str">
        <f>B785</f>
        <v>Rest of World</v>
      </c>
      <c r="P785" s="68">
        <f>'AOC-EOM'!E84</f>
        <v>176.3331209888417</v>
      </c>
      <c r="Q785" s="68">
        <f>'AOC-EOM'!F84</f>
        <v>145.88562481350334</v>
      </c>
      <c r="R785" s="68">
        <f>'AOC-EOM'!G84</f>
        <v>140.11352106765142</v>
      </c>
      <c r="S785" s="68"/>
      <c r="T785" s="68"/>
      <c r="U785" s="68"/>
      <c r="V785" s="68"/>
      <c r="W785" s="68"/>
      <c r="X785" s="68"/>
      <c r="Y785" s="68"/>
      <c r="Z785" s="68"/>
      <c r="AA785" s="153" t="e">
        <f t="shared" si="95"/>
        <v>#DIV/0!</v>
      </c>
      <c r="AB785" s="253">
        <f>SUM(P785:Z785)-SUM('AOC-EOM'!E84:O84)</f>
        <v>0</v>
      </c>
      <c r="AD785" s="267"/>
    </row>
    <row r="786" spans="1:30">
      <c r="B786" s="182" t="s">
        <v>211</v>
      </c>
      <c r="C786" s="188">
        <f t="shared" ref="C786:E786" si="96">C785+C784</f>
        <v>2492386.3571428573</v>
      </c>
      <c r="D786" s="188">
        <f t="shared" si="96"/>
        <v>4109431</v>
      </c>
      <c r="E786" s="188">
        <f t="shared" si="96"/>
        <v>6080954</v>
      </c>
      <c r="F786" s="188"/>
      <c r="G786" s="188"/>
      <c r="H786" s="188"/>
      <c r="I786" s="188"/>
      <c r="J786" s="188"/>
      <c r="K786" s="129"/>
      <c r="L786" s="129"/>
      <c r="M786" s="129"/>
      <c r="N786" s="575" t="e">
        <f>(M786/H786)^(0.2)-1</f>
        <v>#DIV/0!</v>
      </c>
      <c r="O786" s="182" t="str">
        <f>B786</f>
        <v>Global</v>
      </c>
      <c r="P786" s="286">
        <f>P785+P784</f>
        <v>221.72454479323289</v>
      </c>
      <c r="Q786" s="286">
        <f t="shared" ref="Q786:R786" si="97">Q785+Q784</f>
        <v>206.65941133354059</v>
      </c>
      <c r="R786" s="286">
        <f t="shared" si="97"/>
        <v>227.16866182831421</v>
      </c>
      <c r="S786" s="286"/>
      <c r="T786" s="286"/>
      <c r="U786" s="286"/>
      <c r="V786" s="286"/>
      <c r="W786" s="286"/>
      <c r="X786" s="286"/>
      <c r="Y786" s="286"/>
      <c r="Z786" s="286"/>
      <c r="AA786" s="158" t="e">
        <f t="shared" si="95"/>
        <v>#DIV/0!</v>
      </c>
      <c r="AD786" s="267"/>
    </row>
    <row r="787" spans="1:30">
      <c r="B787" s="369" t="s">
        <v>231</v>
      </c>
      <c r="C787" s="370">
        <f t="shared" ref="C787:E787" si="98">IF(C784=0,"",C784/C786)</f>
        <v>0.32024911982661253</v>
      </c>
      <c r="D787" s="370">
        <f t="shared" si="98"/>
        <v>0.44494038712415412</v>
      </c>
      <c r="E787" s="370">
        <f t="shared" si="98"/>
        <v>0.50400046604529491</v>
      </c>
      <c r="F787" s="370"/>
      <c r="G787" s="370"/>
      <c r="H787" s="370"/>
      <c r="I787" s="370"/>
      <c r="J787" s="370"/>
      <c r="K787" s="370"/>
      <c r="L787" s="370"/>
      <c r="M787" s="370"/>
      <c r="N787" s="575"/>
      <c r="O787" s="369" t="s">
        <v>231</v>
      </c>
      <c r="P787" s="370">
        <f t="shared" ref="P787:R787" si="99">IF(P784=0,"",P784/P786)</f>
        <v>0.20471988722187037</v>
      </c>
      <c r="Q787" s="370">
        <f t="shared" si="99"/>
        <v>0.29407703296875559</v>
      </c>
      <c r="R787" s="370">
        <f t="shared" si="99"/>
        <v>0.38321809029476034</v>
      </c>
      <c r="S787" s="370"/>
      <c r="T787" s="370"/>
      <c r="U787" s="370"/>
      <c r="V787" s="370"/>
      <c r="W787" s="370"/>
      <c r="X787" s="370"/>
      <c r="Y787" s="370"/>
      <c r="Z787" s="370"/>
      <c r="AA787" s="367"/>
      <c r="AD787" s="267"/>
    </row>
    <row r="788" spans="1:30">
      <c r="N788" s="575"/>
      <c r="T788" s="151"/>
      <c r="U788" s="151"/>
      <c r="V788" s="151"/>
      <c r="W788" s="151"/>
      <c r="X788" s="151"/>
      <c r="Y788" s="151"/>
      <c r="Z788" s="151"/>
      <c r="AB788" s="9"/>
      <c r="AD788" s="267"/>
    </row>
    <row r="789" spans="1:30" ht="15.6">
      <c r="A789" s="55"/>
      <c r="B789" s="92" t="s">
        <v>226</v>
      </c>
      <c r="C789" s="60"/>
      <c r="D789" s="60"/>
      <c r="E789" s="60"/>
      <c r="F789" s="60"/>
      <c r="G789" s="60"/>
      <c r="H789" s="60"/>
      <c r="I789" s="60"/>
      <c r="J789" s="49"/>
      <c r="K789" s="49"/>
      <c r="L789" s="49"/>
      <c r="M789" s="49"/>
      <c r="N789" s="575"/>
      <c r="O789" s="92" t="s">
        <v>227</v>
      </c>
      <c r="P789" s="17"/>
      <c r="Q789" s="17"/>
      <c r="R789" s="17"/>
      <c r="S789" s="17"/>
      <c r="T789" s="151"/>
      <c r="U789" s="151"/>
      <c r="V789" s="151"/>
      <c r="W789" s="151"/>
      <c r="X789" s="151"/>
      <c r="Y789" s="151"/>
      <c r="Z789" s="151"/>
      <c r="AB789" s="151"/>
      <c r="AD789" s="267"/>
    </row>
    <row r="790" spans="1:30">
      <c r="B790" s="30"/>
      <c r="C790" s="31"/>
      <c r="D790" s="31"/>
      <c r="E790" s="31"/>
      <c r="F790" s="31"/>
      <c r="G790" s="31"/>
      <c r="H790" s="31"/>
      <c r="I790" s="31"/>
      <c r="J790" s="32"/>
      <c r="K790" s="32"/>
      <c r="L790" s="32"/>
      <c r="M790" s="32"/>
      <c r="N790" s="32"/>
      <c r="O790" s="32"/>
      <c r="P790" s="17"/>
      <c r="Q790" s="17"/>
      <c r="R790" s="17"/>
      <c r="S790" s="17"/>
      <c r="T790" s="151"/>
      <c r="U790" s="151"/>
      <c r="V790" s="151"/>
      <c r="W790" s="151"/>
      <c r="X790" s="151"/>
      <c r="Y790" s="151"/>
      <c r="Z790" s="151"/>
      <c r="AB790" s="151"/>
      <c r="AD790" s="267"/>
    </row>
    <row r="791" spans="1:30">
      <c r="B791" s="30"/>
      <c r="C791" s="31"/>
      <c r="D791" s="31"/>
      <c r="E791" s="31"/>
      <c r="F791" s="31"/>
      <c r="G791" s="31"/>
      <c r="H791" s="31"/>
      <c r="I791" s="31"/>
      <c r="J791" s="32"/>
      <c r="K791" s="32"/>
      <c r="L791" s="32"/>
      <c r="M791" s="32"/>
      <c r="N791" s="32"/>
      <c r="O791" s="32"/>
      <c r="P791" s="17"/>
      <c r="Q791" s="17"/>
      <c r="R791" s="17"/>
      <c r="S791" s="17"/>
      <c r="T791" s="151"/>
      <c r="U791" s="151"/>
      <c r="V791" s="151"/>
      <c r="W791" s="151"/>
      <c r="X791" s="151"/>
      <c r="Y791" s="151"/>
      <c r="Z791" s="151"/>
      <c r="AB791" s="151"/>
      <c r="AD791" s="267"/>
    </row>
    <row r="792" spans="1:30">
      <c r="B792" s="30"/>
      <c r="C792" s="31"/>
      <c r="D792" s="31"/>
      <c r="E792" s="31"/>
      <c r="F792" s="31"/>
      <c r="G792" s="31"/>
      <c r="H792" s="31"/>
      <c r="I792" s="31"/>
      <c r="J792" s="32"/>
      <c r="K792" s="32"/>
      <c r="L792" s="32"/>
      <c r="M792" s="32"/>
      <c r="N792" s="32"/>
      <c r="O792" s="32"/>
      <c r="P792" s="17"/>
      <c r="Q792" s="17"/>
      <c r="R792" s="17"/>
      <c r="S792" s="17"/>
      <c r="T792" s="151"/>
      <c r="U792" s="151"/>
      <c r="V792" s="151"/>
      <c r="W792" s="151"/>
      <c r="X792" s="151"/>
      <c r="Y792" s="151"/>
      <c r="Z792" s="151"/>
      <c r="AB792" s="151"/>
      <c r="AD792" s="267"/>
    </row>
    <row r="793" spans="1:30">
      <c r="B793" s="30"/>
      <c r="C793" s="31"/>
      <c r="D793" s="31"/>
      <c r="E793" s="31"/>
      <c r="F793" s="31"/>
      <c r="G793" s="31"/>
      <c r="H793" s="31"/>
      <c r="I793" s="31"/>
      <c r="J793" s="32"/>
      <c r="K793" s="32"/>
      <c r="L793" s="32"/>
      <c r="M793" s="32"/>
      <c r="N793" s="32"/>
      <c r="O793" s="32"/>
      <c r="P793" s="17"/>
      <c r="Q793" s="17"/>
      <c r="R793" s="17"/>
      <c r="S793" s="17"/>
      <c r="T793" s="151"/>
      <c r="U793" s="151"/>
      <c r="V793" s="151"/>
      <c r="W793" s="151"/>
      <c r="X793" s="151"/>
      <c r="Y793" s="151"/>
      <c r="Z793" s="151"/>
      <c r="AB793" s="151"/>
      <c r="AD793" s="267"/>
    </row>
    <row r="794" spans="1:30">
      <c r="B794" s="30"/>
      <c r="C794" s="31"/>
      <c r="D794" s="31"/>
      <c r="E794" s="31"/>
      <c r="F794" s="31"/>
      <c r="G794" s="31"/>
      <c r="H794" s="31"/>
      <c r="I794" s="31"/>
      <c r="J794" s="32"/>
      <c r="K794" s="32"/>
      <c r="L794" s="32"/>
      <c r="M794" s="32"/>
      <c r="N794" s="32"/>
      <c r="O794" s="32"/>
      <c r="P794" s="17"/>
      <c r="Q794" s="17"/>
      <c r="R794" s="17"/>
      <c r="S794" s="17"/>
      <c r="T794" s="151"/>
      <c r="U794" s="151"/>
      <c r="V794" s="151"/>
      <c r="W794" s="151"/>
      <c r="X794" s="151"/>
      <c r="Y794" s="151"/>
      <c r="Z794" s="151"/>
      <c r="AB794" s="151"/>
      <c r="AD794" s="267"/>
    </row>
    <row r="795" spans="1:30">
      <c r="B795" s="30"/>
      <c r="C795" s="31"/>
      <c r="D795" s="31"/>
      <c r="E795" s="31"/>
      <c r="F795" s="31"/>
      <c r="G795" s="31"/>
      <c r="H795" s="31"/>
      <c r="I795" s="31"/>
      <c r="J795" s="32"/>
      <c r="K795" s="32"/>
      <c r="L795" s="32"/>
      <c r="M795" s="32"/>
      <c r="N795" s="32"/>
      <c r="O795" s="32"/>
      <c r="P795" s="17"/>
      <c r="Q795" s="17"/>
      <c r="R795" s="17"/>
      <c r="S795" s="17"/>
      <c r="T795" s="151"/>
      <c r="U795" s="151"/>
      <c r="V795" s="151"/>
      <c r="W795" s="151"/>
      <c r="X795" s="151"/>
      <c r="Y795" s="151"/>
      <c r="Z795" s="151"/>
      <c r="AB795" s="151"/>
      <c r="AD795" s="267"/>
    </row>
    <row r="796" spans="1:30">
      <c r="B796" s="30"/>
      <c r="C796" s="31"/>
      <c r="D796" s="31"/>
      <c r="E796" s="31"/>
      <c r="F796" s="31"/>
      <c r="G796" s="31"/>
      <c r="H796" s="31"/>
      <c r="I796" s="31"/>
      <c r="J796" s="32"/>
      <c r="K796" s="32"/>
      <c r="L796" s="32"/>
      <c r="M796" s="32"/>
      <c r="N796" s="32"/>
      <c r="O796" s="32"/>
      <c r="P796" s="17"/>
      <c r="Q796" s="17"/>
      <c r="R796" s="17"/>
      <c r="S796" s="17"/>
      <c r="T796" s="151"/>
      <c r="U796" s="151"/>
      <c r="V796" s="151"/>
      <c r="W796" s="151"/>
      <c r="X796" s="151"/>
      <c r="Y796" s="151"/>
      <c r="Z796" s="151"/>
      <c r="AB796" s="151"/>
      <c r="AD796" s="267"/>
    </row>
    <row r="797" spans="1:30">
      <c r="B797" s="30"/>
      <c r="C797" s="31"/>
      <c r="D797" s="31"/>
      <c r="E797" s="31"/>
      <c r="F797" s="31"/>
      <c r="G797" s="31"/>
      <c r="H797" s="31"/>
      <c r="I797" s="31"/>
      <c r="J797" s="32"/>
      <c r="K797" s="32"/>
      <c r="L797" s="32"/>
      <c r="M797" s="32"/>
      <c r="N797" s="32"/>
      <c r="O797" s="32"/>
      <c r="P797" s="17"/>
      <c r="Q797" s="17"/>
      <c r="R797" s="17"/>
      <c r="S797" s="17"/>
      <c r="T797" s="151"/>
      <c r="U797" s="151"/>
      <c r="V797" s="151"/>
      <c r="W797" s="151"/>
      <c r="X797" s="151"/>
      <c r="Y797" s="151"/>
      <c r="Z797" s="151"/>
      <c r="AB797" s="151"/>
      <c r="AD797" s="267"/>
    </row>
    <row r="798" spans="1:30">
      <c r="B798" s="30"/>
      <c r="C798" s="31"/>
      <c r="D798" s="31"/>
      <c r="E798" s="31"/>
      <c r="F798" s="31"/>
      <c r="G798" s="31"/>
      <c r="H798" s="31"/>
      <c r="I798" s="31"/>
      <c r="J798" s="32"/>
      <c r="K798" s="32"/>
      <c r="L798" s="32"/>
      <c r="M798" s="32"/>
      <c r="N798" s="32"/>
      <c r="O798" s="32"/>
      <c r="P798" s="17"/>
      <c r="Q798" s="17"/>
      <c r="R798" s="17"/>
      <c r="S798" s="17"/>
      <c r="T798" s="151"/>
      <c r="U798" s="151"/>
      <c r="V798" s="151"/>
      <c r="W798" s="151"/>
      <c r="X798" s="151"/>
      <c r="Y798" s="151"/>
      <c r="Z798" s="151"/>
      <c r="AB798" s="151"/>
      <c r="AD798" s="267"/>
    </row>
    <row r="799" spans="1:30">
      <c r="B799" s="30"/>
      <c r="C799" s="31"/>
      <c r="D799" s="31"/>
      <c r="E799" s="31"/>
      <c r="F799" s="31"/>
      <c r="G799" s="31"/>
      <c r="H799" s="31"/>
      <c r="I799" s="31"/>
      <c r="J799" s="32"/>
      <c r="K799" s="32"/>
      <c r="L799" s="32"/>
      <c r="M799" s="32"/>
      <c r="N799" s="32"/>
      <c r="O799" s="32"/>
      <c r="P799" s="17"/>
      <c r="Q799" s="17"/>
      <c r="R799" s="17"/>
      <c r="S799" s="17"/>
      <c r="T799" s="151"/>
      <c r="U799" s="151"/>
      <c r="V799" s="151"/>
      <c r="W799" s="151"/>
      <c r="X799" s="151"/>
      <c r="Y799" s="151"/>
      <c r="Z799" s="151"/>
      <c r="AB799" s="151"/>
      <c r="AD799" s="267"/>
    </row>
    <row r="800" spans="1:30">
      <c r="B800" s="30"/>
      <c r="C800" s="31"/>
      <c r="D800" s="31"/>
      <c r="E800" s="31"/>
      <c r="F800" s="31"/>
      <c r="G800" s="31"/>
      <c r="H800" s="31"/>
      <c r="I800" s="31"/>
      <c r="J800" s="32"/>
      <c r="K800" s="32"/>
      <c r="L800" s="32"/>
      <c r="M800" s="32"/>
      <c r="N800" s="32"/>
      <c r="O800" s="32"/>
      <c r="P800" s="17"/>
      <c r="Q800" s="17"/>
      <c r="R800" s="17"/>
      <c r="S800" s="17"/>
      <c r="T800" s="151"/>
      <c r="U800" s="151"/>
      <c r="V800" s="151"/>
      <c r="W800" s="151"/>
      <c r="X800" s="151"/>
      <c r="Y800" s="151"/>
      <c r="Z800" s="151"/>
      <c r="AB800" s="151"/>
      <c r="AD800" s="267"/>
    </row>
    <row r="801" spans="2:30">
      <c r="B801" s="30"/>
      <c r="C801" s="31"/>
      <c r="D801" s="31"/>
      <c r="E801" s="31"/>
      <c r="F801" s="31"/>
      <c r="G801" s="31"/>
      <c r="H801" s="31"/>
      <c r="I801" s="31"/>
      <c r="J801" s="32"/>
      <c r="K801" s="32"/>
      <c r="L801" s="32"/>
      <c r="M801" s="32"/>
      <c r="N801" s="32"/>
      <c r="O801" s="32"/>
      <c r="P801" s="17"/>
      <c r="Q801" s="17"/>
      <c r="R801" s="17"/>
      <c r="S801" s="17"/>
      <c r="T801" s="151"/>
      <c r="U801" s="151"/>
      <c r="V801" s="151"/>
      <c r="W801" s="151"/>
      <c r="X801" s="151"/>
      <c r="Y801" s="151"/>
      <c r="Z801" s="151"/>
      <c r="AB801" s="151"/>
      <c r="AD801" s="267"/>
    </row>
    <row r="802" spans="2:30">
      <c r="B802" s="30"/>
      <c r="C802" s="31"/>
      <c r="D802" s="31"/>
      <c r="E802" s="31"/>
      <c r="F802" s="31"/>
      <c r="G802" s="31"/>
      <c r="H802" s="31"/>
      <c r="I802" s="31"/>
      <c r="J802" s="32"/>
      <c r="K802" s="32"/>
      <c r="L802" s="32"/>
      <c r="M802" s="32"/>
      <c r="N802" s="32"/>
      <c r="O802" s="32"/>
      <c r="P802" s="17"/>
      <c r="Q802" s="17"/>
      <c r="R802" s="17"/>
      <c r="S802" s="17"/>
      <c r="T802" s="151"/>
      <c r="U802" s="151"/>
      <c r="V802" s="151"/>
      <c r="W802" s="151"/>
      <c r="X802" s="151"/>
      <c r="Y802" s="151"/>
      <c r="Z802" s="151"/>
      <c r="AB802" s="151"/>
      <c r="AD802" s="267"/>
    </row>
    <row r="803" spans="2:30">
      <c r="B803" s="30"/>
      <c r="C803" s="31"/>
      <c r="D803" s="31"/>
      <c r="E803" s="31"/>
      <c r="F803" s="31"/>
      <c r="G803" s="31"/>
      <c r="H803" s="31"/>
      <c r="I803" s="31"/>
      <c r="J803" s="32"/>
      <c r="K803" s="32"/>
      <c r="L803" s="32"/>
      <c r="M803" s="32"/>
      <c r="N803" s="32"/>
      <c r="O803" s="32"/>
      <c r="P803" s="17"/>
      <c r="Q803" s="17"/>
      <c r="R803" s="17"/>
      <c r="S803" s="17"/>
      <c r="T803" s="151"/>
      <c r="U803" s="151"/>
      <c r="V803" s="151"/>
      <c r="W803" s="151"/>
      <c r="X803" s="151"/>
      <c r="Y803" s="151"/>
      <c r="Z803" s="151"/>
      <c r="AB803" s="151"/>
      <c r="AD803" s="267"/>
    </row>
    <row r="804" spans="2:30">
      <c r="B804" s="30"/>
      <c r="C804" s="31"/>
      <c r="D804" s="31"/>
      <c r="E804" s="31"/>
      <c r="F804" s="31"/>
      <c r="G804" s="31"/>
      <c r="H804" s="31"/>
      <c r="I804" s="31"/>
      <c r="J804" s="32"/>
      <c r="K804" s="32"/>
      <c r="L804" s="32"/>
      <c r="M804" s="32"/>
      <c r="N804" s="32"/>
      <c r="O804" s="32"/>
      <c r="P804" s="17"/>
      <c r="Q804" s="17"/>
      <c r="R804" s="17"/>
      <c r="S804" s="17"/>
      <c r="T804" s="151"/>
      <c r="U804" s="151"/>
      <c r="V804" s="151"/>
      <c r="W804" s="151"/>
      <c r="X804" s="151"/>
      <c r="Y804" s="151"/>
      <c r="Z804" s="151"/>
      <c r="AB804" s="151"/>
      <c r="AD804" s="267"/>
    </row>
    <row r="805" spans="2:30">
      <c r="B805" s="30"/>
      <c r="C805" s="31"/>
      <c r="D805" s="31"/>
      <c r="E805" s="31"/>
      <c r="F805" s="31"/>
      <c r="G805" s="31"/>
      <c r="H805" s="31"/>
      <c r="I805" s="31"/>
      <c r="J805" s="32"/>
      <c r="K805" s="32"/>
      <c r="L805" s="32"/>
      <c r="M805" s="32"/>
      <c r="N805" s="32"/>
      <c r="O805" s="32"/>
      <c r="P805" s="17"/>
      <c r="Q805" s="17"/>
      <c r="R805" s="17"/>
      <c r="S805" s="17"/>
      <c r="T805" s="151"/>
      <c r="U805" s="151"/>
      <c r="V805" s="151"/>
      <c r="W805" s="151"/>
      <c r="X805" s="151"/>
      <c r="Y805" s="151"/>
      <c r="Z805" s="151"/>
      <c r="AB805" s="151"/>
      <c r="AD805" s="267"/>
    </row>
    <row r="806" spans="2:30">
      <c r="B806" s="30"/>
      <c r="C806" s="31"/>
      <c r="D806" s="31"/>
      <c r="E806" s="31"/>
      <c r="F806" s="31"/>
      <c r="G806" s="31"/>
      <c r="H806" s="31"/>
      <c r="I806" s="31"/>
      <c r="J806" s="32"/>
      <c r="K806" s="32"/>
      <c r="L806" s="32"/>
      <c r="M806" s="32"/>
      <c r="N806" s="32"/>
      <c r="O806" s="32"/>
      <c r="P806" s="17"/>
      <c r="Q806" s="17"/>
      <c r="R806" s="17"/>
      <c r="S806" s="17"/>
      <c r="T806" s="151"/>
      <c r="U806" s="151"/>
      <c r="V806" s="151"/>
      <c r="W806" s="151"/>
      <c r="X806" s="151"/>
      <c r="Y806" s="151"/>
      <c r="Z806" s="151"/>
      <c r="AB806" s="151"/>
      <c r="AD806" s="267"/>
    </row>
    <row r="807" spans="2:30">
      <c r="B807" s="30"/>
      <c r="C807" s="31"/>
      <c r="D807" s="31"/>
      <c r="E807" s="31"/>
      <c r="F807" s="31"/>
      <c r="G807" s="31"/>
      <c r="H807" s="31"/>
      <c r="I807" s="31"/>
      <c r="J807" s="32"/>
      <c r="K807" s="32"/>
      <c r="L807" s="32"/>
      <c r="M807" s="32"/>
      <c r="N807" s="32"/>
      <c r="O807" s="32"/>
      <c r="P807" s="17"/>
      <c r="Q807" s="17"/>
      <c r="R807" s="17"/>
      <c r="S807" s="17"/>
      <c r="T807" s="151"/>
      <c r="U807" s="151"/>
      <c r="V807" s="151"/>
      <c r="W807" s="151"/>
      <c r="X807" s="151"/>
      <c r="Y807" s="151"/>
      <c r="Z807" s="151"/>
      <c r="AB807" s="151"/>
      <c r="AD807" s="267"/>
    </row>
    <row r="808" spans="2:30">
      <c r="B808" s="30"/>
      <c r="C808" s="31"/>
      <c r="D808" s="31"/>
      <c r="E808" s="31"/>
      <c r="F808" s="31"/>
      <c r="G808" s="31"/>
      <c r="H808" s="31"/>
      <c r="I808" s="31"/>
      <c r="J808" s="32"/>
      <c r="K808" s="32"/>
      <c r="L808" s="32"/>
      <c r="M808" s="32"/>
      <c r="N808" s="32"/>
      <c r="O808" s="32"/>
      <c r="P808" s="17"/>
      <c r="Q808" s="17"/>
      <c r="R808" s="17"/>
      <c r="S808" s="17"/>
      <c r="T808" s="151"/>
      <c r="U808" s="151"/>
      <c r="V808" s="151"/>
      <c r="W808" s="151"/>
      <c r="X808" s="151"/>
      <c r="Y808" s="151"/>
      <c r="Z808" s="151"/>
      <c r="AB808" s="151"/>
      <c r="AD808" s="267"/>
    </row>
    <row r="809" spans="2:30">
      <c r="B809" s="30"/>
      <c r="C809" s="31"/>
      <c r="D809" s="31"/>
      <c r="E809" s="31"/>
      <c r="F809" s="31"/>
      <c r="G809" s="31"/>
      <c r="H809" s="31"/>
      <c r="I809" s="31"/>
      <c r="J809" s="32"/>
      <c r="K809" s="32"/>
      <c r="L809" s="32"/>
      <c r="M809" s="32"/>
      <c r="N809" s="32"/>
      <c r="O809" s="32"/>
      <c r="P809" s="17"/>
      <c r="Q809" s="17"/>
      <c r="R809" s="17"/>
      <c r="S809" s="17"/>
      <c r="T809" s="151"/>
      <c r="U809" s="151"/>
      <c r="V809" s="151"/>
      <c r="W809" s="151"/>
      <c r="X809" s="151"/>
      <c r="Y809" s="151"/>
      <c r="Z809" s="151"/>
      <c r="AB809" s="151"/>
      <c r="AD809" s="267"/>
    </row>
    <row r="810" spans="2:30">
      <c r="B810" s="30"/>
      <c r="C810" s="31"/>
      <c r="D810" s="31"/>
      <c r="E810" s="31"/>
      <c r="F810" s="31"/>
      <c r="G810" s="31"/>
      <c r="H810" s="31"/>
      <c r="I810" s="31"/>
      <c r="J810" s="32"/>
      <c r="K810" s="32"/>
      <c r="L810" s="32"/>
      <c r="M810" s="32"/>
      <c r="N810" s="32"/>
      <c r="O810" s="32"/>
      <c r="P810" s="17"/>
      <c r="Q810" s="17"/>
      <c r="R810" s="17"/>
      <c r="S810" s="17"/>
      <c r="T810" s="151"/>
      <c r="U810" s="151"/>
      <c r="V810" s="151"/>
      <c r="W810" s="151"/>
      <c r="X810" s="151"/>
      <c r="Y810" s="151"/>
      <c r="Z810" s="151"/>
      <c r="AB810" s="151"/>
      <c r="AD810" s="267"/>
    </row>
    <row r="811" spans="2:30">
      <c r="B811" s="30"/>
      <c r="C811" s="31"/>
      <c r="D811" s="31"/>
      <c r="E811" s="31"/>
      <c r="F811" s="31"/>
      <c r="G811" s="31"/>
      <c r="H811" s="31"/>
      <c r="I811" s="31"/>
      <c r="J811" s="32"/>
      <c r="K811" s="32"/>
      <c r="L811" s="32"/>
      <c r="M811" s="32"/>
      <c r="N811" s="32"/>
      <c r="O811" s="32"/>
      <c r="P811" s="17"/>
      <c r="Q811" s="17"/>
      <c r="R811" s="17"/>
      <c r="S811" s="17"/>
      <c r="T811" s="151"/>
      <c r="U811" s="151"/>
      <c r="V811" s="151"/>
      <c r="W811" s="151"/>
      <c r="X811" s="151"/>
      <c r="Y811" s="151"/>
      <c r="Z811" s="151"/>
      <c r="AB811" s="151"/>
      <c r="AD811" s="267"/>
    </row>
    <row r="812" spans="2:30">
      <c r="B812" s="30"/>
      <c r="C812" s="31"/>
      <c r="D812" s="31"/>
      <c r="E812" s="31"/>
      <c r="F812" s="31"/>
      <c r="G812" s="31"/>
      <c r="H812" s="31"/>
      <c r="I812" s="31"/>
      <c r="J812" s="32"/>
      <c r="K812" s="32"/>
      <c r="L812" s="32"/>
      <c r="M812" s="32"/>
      <c r="N812" s="32"/>
      <c r="O812" s="32"/>
      <c r="P812" s="17"/>
      <c r="Q812" s="17"/>
      <c r="R812" s="17"/>
      <c r="S812" s="17"/>
      <c r="T812" s="151"/>
      <c r="U812" s="151"/>
      <c r="V812" s="151"/>
      <c r="W812" s="151"/>
      <c r="X812" s="151"/>
      <c r="Y812" s="151"/>
      <c r="Z812" s="151"/>
      <c r="AB812" s="151"/>
      <c r="AD812" s="267"/>
    </row>
    <row r="813" spans="2:30" ht="15.6">
      <c r="B813" s="83"/>
      <c r="C813" s="60"/>
      <c r="D813" s="60"/>
      <c r="E813" s="60"/>
      <c r="F813" s="60"/>
      <c r="G813" s="60"/>
      <c r="H813" s="60"/>
      <c r="I813" s="60"/>
      <c r="J813" s="64"/>
      <c r="K813" s="64"/>
      <c r="L813" s="64"/>
      <c r="M813" s="64"/>
      <c r="N813" s="32"/>
      <c r="P813" s="17"/>
      <c r="Q813" s="17"/>
      <c r="R813" s="17"/>
      <c r="S813" s="17"/>
      <c r="T813" s="151"/>
      <c r="U813" s="151"/>
      <c r="V813" s="151"/>
      <c r="W813" s="151"/>
      <c r="X813" s="151"/>
      <c r="Y813" s="151"/>
      <c r="Z813" s="151"/>
      <c r="AB813" s="151"/>
      <c r="AD813" s="267"/>
    </row>
    <row r="814" spans="2:30" ht="15.6">
      <c r="B814" s="83" t="s">
        <v>228</v>
      </c>
      <c r="C814" s="60"/>
      <c r="D814" s="60"/>
      <c r="E814" s="60"/>
      <c r="F814" s="60"/>
      <c r="G814" s="60"/>
      <c r="H814" s="60"/>
      <c r="I814" s="60"/>
      <c r="J814" s="351"/>
      <c r="K814" s="445"/>
      <c r="L814" s="518"/>
      <c r="M814" s="577"/>
      <c r="N814" s="32"/>
      <c r="O814" s="84" t="s">
        <v>229</v>
      </c>
      <c r="P814" s="351"/>
      <c r="Q814" s="351"/>
      <c r="R814" s="351"/>
      <c r="S814" s="351"/>
      <c r="T814" s="351"/>
      <c r="U814" s="351"/>
      <c r="V814" s="351"/>
      <c r="W814" s="351"/>
      <c r="X814" s="445"/>
      <c r="Y814" s="518"/>
      <c r="Z814" s="577"/>
      <c r="AA814" s="140" t="s">
        <v>2</v>
      </c>
      <c r="AD814" s="267"/>
    </row>
    <row r="815" spans="2:30">
      <c r="B815" s="180" t="s">
        <v>63</v>
      </c>
      <c r="C815" s="122">
        <v>2016</v>
      </c>
      <c r="D815" s="139">
        <v>2017</v>
      </c>
      <c r="E815" s="139">
        <v>2018</v>
      </c>
      <c r="F815" s="122">
        <v>2019</v>
      </c>
      <c r="G815" s="122">
        <v>2020</v>
      </c>
      <c r="H815" s="122">
        <v>2021</v>
      </c>
      <c r="I815" s="122">
        <v>2022</v>
      </c>
      <c r="J815" s="122">
        <v>2023</v>
      </c>
      <c r="K815" s="122">
        <v>2024</v>
      </c>
      <c r="L815" s="122">
        <v>2025</v>
      </c>
      <c r="M815" s="122">
        <v>2026</v>
      </c>
      <c r="N815" s="32"/>
      <c r="O815" s="180" t="s">
        <v>63</v>
      </c>
      <c r="P815" s="123">
        <v>2016</v>
      </c>
      <c r="Q815" s="122">
        <v>2017</v>
      </c>
      <c r="R815" s="139">
        <v>2018</v>
      </c>
      <c r="S815" s="139">
        <v>2019</v>
      </c>
      <c r="T815" s="139">
        <v>2020</v>
      </c>
      <c r="U815" s="139">
        <v>2021</v>
      </c>
      <c r="V815" s="139">
        <v>2022</v>
      </c>
      <c r="W815" s="139">
        <v>2023</v>
      </c>
      <c r="X815" s="139">
        <v>2024</v>
      </c>
      <c r="Y815" s="139">
        <v>2025</v>
      </c>
      <c r="Z815" s="139">
        <v>2026</v>
      </c>
      <c r="AA815" s="122" t="str">
        <f>$AA$98</f>
        <v>2021-2026</v>
      </c>
      <c r="AD815" s="267"/>
    </row>
    <row r="816" spans="2:30">
      <c r="B816" s="24" t="s">
        <v>172</v>
      </c>
      <c r="C816" s="54">
        <f>'AOC-EOM'!E9</f>
        <v>11700</v>
      </c>
      <c r="D816" s="54">
        <f>'AOC-EOM'!F9</f>
        <v>26903.200000000001</v>
      </c>
      <c r="E816" s="54">
        <f>'AOC-EOM'!G9</f>
        <v>45522.25</v>
      </c>
      <c r="F816" s="54"/>
      <c r="G816" s="54"/>
      <c r="H816" s="54"/>
      <c r="I816" s="54"/>
      <c r="J816" s="54"/>
      <c r="K816" s="54"/>
      <c r="L816" s="146"/>
      <c r="M816" s="146"/>
      <c r="N816" s="575" t="e">
        <f>(M816/H816)^(0.2)-1</f>
        <v>#DIV/0!</v>
      </c>
      <c r="O816" s="24" t="str">
        <f>B816</f>
        <v>China</v>
      </c>
      <c r="P816" s="124">
        <f>'AOC-EOM'!E34</f>
        <v>4.9286581625611925</v>
      </c>
      <c r="Q816" s="124">
        <f>'AOC-EOM'!F34</f>
        <v>11.024633399999999</v>
      </c>
      <c r="R816" s="124">
        <f>'AOC-EOM'!G34</f>
        <v>17.023849425000002</v>
      </c>
      <c r="S816" s="124"/>
      <c r="T816" s="124"/>
      <c r="U816" s="124"/>
      <c r="V816" s="124"/>
      <c r="W816" s="124"/>
      <c r="X816" s="124"/>
      <c r="Y816" s="124"/>
      <c r="Z816" s="124"/>
      <c r="AA816" s="152" t="e">
        <f t="shared" ref="AA816:AA818" si="100">(Z816/U816)^(1/5)-1</f>
        <v>#DIV/0!</v>
      </c>
      <c r="AD816" s="267"/>
    </row>
    <row r="817" spans="2:30">
      <c r="B817" s="24" t="s">
        <v>195</v>
      </c>
      <c r="C817" s="54">
        <f>'AOC-EOM'!E51</f>
        <v>66300</v>
      </c>
      <c r="D817" s="54">
        <f>'AOC-EOM'!F51</f>
        <v>107612.8</v>
      </c>
      <c r="E817" s="54">
        <f>'AOC-EOM'!G51</f>
        <v>136566.75</v>
      </c>
      <c r="F817" s="54"/>
      <c r="G817" s="54"/>
      <c r="H817" s="54"/>
      <c r="I817" s="54"/>
      <c r="J817" s="54"/>
      <c r="K817" s="54"/>
      <c r="L817" s="220"/>
      <c r="M817" s="220"/>
      <c r="N817" s="575" t="e">
        <f>(M817/H817)^(0.2)-1</f>
        <v>#DIV/0!</v>
      </c>
      <c r="O817" s="24" t="str">
        <f>B817</f>
        <v>Rest of World</v>
      </c>
      <c r="P817" s="68">
        <f>'AOC-EOM'!E76</f>
        <v>27.929062921180087</v>
      </c>
      <c r="Q817" s="68">
        <f>'AOC-EOM'!F76</f>
        <v>44.098533599999996</v>
      </c>
      <c r="R817" s="68">
        <f>'AOC-EOM'!G76</f>
        <v>51.071548274999998</v>
      </c>
      <c r="S817" s="68"/>
      <c r="T817" s="68"/>
      <c r="U817" s="68"/>
      <c r="V817" s="68"/>
      <c r="W817" s="68"/>
      <c r="X817" s="68"/>
      <c r="Y817" s="68"/>
      <c r="Z817" s="68"/>
      <c r="AA817" s="153" t="e">
        <f t="shared" si="100"/>
        <v>#DIV/0!</v>
      </c>
      <c r="AD817" s="267"/>
    </row>
    <row r="818" spans="2:30">
      <c r="B818" s="182" t="s">
        <v>211</v>
      </c>
      <c r="C818" s="188">
        <f t="shared" ref="C818:E818" si="101">C817+C816</f>
        <v>78000</v>
      </c>
      <c r="D818" s="188">
        <f t="shared" si="101"/>
        <v>134516</v>
      </c>
      <c r="E818" s="188">
        <f t="shared" si="101"/>
        <v>182089</v>
      </c>
      <c r="F818" s="188"/>
      <c r="G818" s="188"/>
      <c r="H818" s="188"/>
      <c r="I818" s="188"/>
      <c r="J818" s="188"/>
      <c r="K818" s="129"/>
      <c r="L818" s="129"/>
      <c r="M818" s="129"/>
      <c r="N818" s="575" t="e">
        <f>(M818/H818)^(0.2)-1</f>
        <v>#DIV/0!</v>
      </c>
      <c r="O818" s="182" t="str">
        <f>B818</f>
        <v>Global</v>
      </c>
      <c r="P818" s="286">
        <f t="shared" ref="P818:R818" si="102">P817+P816</f>
        <v>32.857721083741282</v>
      </c>
      <c r="Q818" s="286">
        <f t="shared" si="102"/>
        <v>55.123166999999995</v>
      </c>
      <c r="R818" s="286">
        <f t="shared" si="102"/>
        <v>68.095397700000007</v>
      </c>
      <c r="S818" s="286"/>
      <c r="T818" s="286"/>
      <c r="U818" s="286"/>
      <c r="V818" s="286"/>
      <c r="W818" s="286"/>
      <c r="X818" s="286"/>
      <c r="Y818" s="286"/>
      <c r="Z818" s="286"/>
      <c r="AA818" s="158" t="e">
        <f t="shared" si="100"/>
        <v>#DIV/0!</v>
      </c>
      <c r="AD818" s="267"/>
    </row>
    <row r="819" spans="2:30">
      <c r="B819" s="369" t="s">
        <v>231</v>
      </c>
      <c r="C819" s="370">
        <f t="shared" ref="C819:E819" si="103">IF(C816=0,"",C816/C818)</f>
        <v>0.15</v>
      </c>
      <c r="D819" s="370">
        <f t="shared" si="103"/>
        <v>0.2</v>
      </c>
      <c r="E819" s="370">
        <f t="shared" si="103"/>
        <v>0.25</v>
      </c>
      <c r="F819" s="370"/>
      <c r="G819" s="370"/>
      <c r="H819" s="370"/>
      <c r="I819" s="370"/>
      <c r="J819" s="370"/>
      <c r="K819" s="370"/>
      <c r="L819" s="370"/>
      <c r="M819" s="370"/>
      <c r="N819" s="32"/>
      <c r="O819" s="369" t="s">
        <v>231</v>
      </c>
      <c r="P819" s="370">
        <f t="shared" ref="P819:R819" si="104">IF(P816=0,"",P816/P818)</f>
        <v>0.15</v>
      </c>
      <c r="Q819" s="370">
        <f t="shared" si="104"/>
        <v>0.2</v>
      </c>
      <c r="R819" s="370">
        <f t="shared" si="104"/>
        <v>0.25</v>
      </c>
      <c r="S819" s="370"/>
      <c r="T819" s="370"/>
      <c r="U819" s="370"/>
      <c r="V819" s="370"/>
      <c r="W819" s="370"/>
      <c r="X819" s="370"/>
      <c r="Y819" s="370"/>
      <c r="Z819" s="370"/>
      <c r="AA819" s="367"/>
      <c r="AD819" s="267"/>
    </row>
    <row r="820" spans="2:30">
      <c r="B820" s="30"/>
      <c r="C820" s="366"/>
      <c r="D820" s="366"/>
      <c r="E820" s="366"/>
      <c r="F820" s="366"/>
      <c r="G820" s="366"/>
      <c r="H820" s="366"/>
      <c r="I820" s="366"/>
      <c r="J820" s="366"/>
      <c r="K820" s="366"/>
      <c r="L820" s="366"/>
      <c r="M820" s="366"/>
      <c r="N820" s="32"/>
      <c r="O820" s="30"/>
      <c r="P820" s="64"/>
      <c r="Q820" s="64"/>
      <c r="R820" s="64"/>
      <c r="S820" s="64"/>
      <c r="T820" s="64"/>
      <c r="U820" s="64"/>
      <c r="V820" s="64"/>
      <c r="W820" s="64"/>
      <c r="X820" s="64"/>
      <c r="Y820" s="64"/>
      <c r="Z820" s="64"/>
      <c r="AA820" s="367"/>
      <c r="AD820" s="267"/>
    </row>
    <row r="821" spans="2:30">
      <c r="T821" s="151"/>
      <c r="U821" s="151"/>
      <c r="V821" s="151"/>
      <c r="W821" s="151"/>
      <c r="X821" s="151"/>
      <c r="Y821" s="151"/>
      <c r="Z821" s="151"/>
    </row>
    <row r="822" spans="2:30">
      <c r="T822" s="151"/>
      <c r="U822" s="151"/>
      <c r="V822" s="151"/>
      <c r="W822" s="151"/>
      <c r="X822" s="151"/>
      <c r="Y822" s="151"/>
      <c r="Z822" s="151"/>
    </row>
    <row r="823" spans="2:30">
      <c r="T823" s="151"/>
      <c r="U823" s="151"/>
      <c r="V823" s="151"/>
      <c r="W823" s="151"/>
      <c r="X823" s="151"/>
      <c r="Y823" s="151"/>
      <c r="Z823" s="151"/>
    </row>
    <row r="824" spans="2:30">
      <c r="T824" s="151"/>
      <c r="U824" s="151"/>
      <c r="V824" s="151"/>
      <c r="W824" s="151"/>
      <c r="X824" s="151"/>
      <c r="Y824" s="151"/>
      <c r="Z824" s="151"/>
    </row>
    <row r="825" spans="2:30">
      <c r="T825" s="151"/>
      <c r="U825" s="151"/>
      <c r="V825" s="151"/>
      <c r="W825" s="151"/>
      <c r="X825" s="151"/>
      <c r="Y825" s="151"/>
      <c r="Z825" s="151"/>
    </row>
    <row r="826" spans="2:30">
      <c r="T826" s="151"/>
      <c r="U826" s="151"/>
      <c r="V826" s="151"/>
      <c r="W826" s="151"/>
      <c r="X826" s="151"/>
      <c r="Y826" s="151"/>
      <c r="Z826" s="151"/>
    </row>
    <row r="827" spans="2:30">
      <c r="T827" s="151"/>
      <c r="U827" s="151"/>
      <c r="V827" s="151"/>
      <c r="W827" s="151"/>
      <c r="X827" s="151"/>
      <c r="Y827" s="151"/>
      <c r="Z827" s="151"/>
    </row>
    <row r="828" spans="2:30">
      <c r="T828" s="151"/>
      <c r="U828" s="151"/>
      <c r="V828" s="151"/>
      <c r="W828" s="151"/>
      <c r="X828" s="151"/>
      <c r="Y828" s="151"/>
      <c r="Z828" s="151"/>
    </row>
    <row r="829" spans="2:30">
      <c r="T829" s="151"/>
      <c r="U829" s="151"/>
      <c r="V829" s="151"/>
      <c r="W829" s="151"/>
      <c r="X829" s="151"/>
      <c r="Y829" s="151"/>
      <c r="Z829" s="151"/>
    </row>
    <row r="830" spans="2:30">
      <c r="T830" s="151"/>
      <c r="U830" s="151"/>
      <c r="V830" s="151"/>
      <c r="W830" s="151"/>
      <c r="X830" s="151"/>
      <c r="Y830" s="151"/>
      <c r="Z830" s="151"/>
    </row>
    <row r="831" spans="2:30">
      <c r="T831" s="151"/>
      <c r="U831" s="151"/>
      <c r="V831" s="151"/>
      <c r="W831" s="151"/>
      <c r="X831" s="151"/>
      <c r="Y831" s="151"/>
      <c r="Z831" s="151"/>
    </row>
    <row r="832" spans="2:30">
      <c r="T832" s="151"/>
      <c r="U832" s="151"/>
      <c r="V832" s="151"/>
      <c r="W832" s="151"/>
      <c r="X832" s="151"/>
      <c r="Y832" s="151"/>
      <c r="Z832" s="151"/>
    </row>
    <row r="833" spans="20:26">
      <c r="T833" s="151"/>
      <c r="U833" s="151"/>
      <c r="V833" s="151"/>
      <c r="W833" s="151"/>
      <c r="X833" s="151"/>
      <c r="Y833" s="151"/>
      <c r="Z833" s="151"/>
    </row>
    <row r="834" spans="20:26">
      <c r="T834" s="151"/>
      <c r="U834" s="151"/>
      <c r="V834" s="151"/>
      <c r="W834" s="151"/>
      <c r="X834" s="151"/>
      <c r="Y834" s="151"/>
      <c r="Z834" s="151"/>
    </row>
    <row r="835" spans="20:26">
      <c r="T835" s="151"/>
      <c r="U835" s="151"/>
      <c r="V835" s="151"/>
      <c r="W835" s="151"/>
      <c r="X835" s="151"/>
      <c r="Y835" s="151"/>
      <c r="Z835" s="151"/>
    </row>
    <row r="836" spans="20:26">
      <c r="T836" s="151"/>
      <c r="U836" s="151"/>
      <c r="V836" s="151"/>
      <c r="W836" s="151"/>
      <c r="X836" s="151"/>
      <c r="Y836" s="151"/>
      <c r="Z836" s="151"/>
    </row>
    <row r="837" spans="20:26">
      <c r="T837" s="151"/>
      <c r="U837" s="151"/>
      <c r="V837" s="151"/>
      <c r="W837" s="151"/>
      <c r="X837" s="151"/>
      <c r="Y837" s="151"/>
      <c r="Z837" s="151"/>
    </row>
    <row r="838" spans="20:26">
      <c r="T838" s="151"/>
      <c r="U838" s="151"/>
      <c r="V838" s="151"/>
      <c r="W838" s="151"/>
      <c r="X838" s="151"/>
      <c r="Y838" s="151"/>
      <c r="Z838" s="151"/>
    </row>
    <row r="839" spans="20:26">
      <c r="T839" s="151"/>
      <c r="U839" s="151"/>
      <c r="V839" s="151"/>
      <c r="W839" s="151"/>
      <c r="X839" s="151"/>
      <c r="Y839" s="151"/>
      <c r="Z839" s="151"/>
    </row>
    <row r="840" spans="20:26">
      <c r="T840" s="151"/>
      <c r="U840" s="151"/>
      <c r="V840" s="151"/>
      <c r="W840" s="151"/>
      <c r="X840" s="151"/>
      <c r="Y840" s="151"/>
      <c r="Z840" s="151"/>
    </row>
    <row r="841" spans="20:26">
      <c r="T841" s="151"/>
      <c r="U841" s="151"/>
      <c r="V841" s="151"/>
      <c r="W841" s="151"/>
      <c r="X841" s="151"/>
      <c r="Y841" s="151"/>
      <c r="Z841" s="151"/>
    </row>
    <row r="842" spans="20:26">
      <c r="T842" s="151"/>
      <c r="U842" s="151"/>
      <c r="V842" s="151"/>
      <c r="W842" s="151"/>
      <c r="X842" s="151"/>
      <c r="Y842" s="151"/>
      <c r="Z842" s="151"/>
    </row>
    <row r="843" spans="20:26">
      <c r="T843" s="151"/>
      <c r="U843" s="151"/>
      <c r="V843" s="151"/>
      <c r="W843" s="151"/>
      <c r="X843" s="151"/>
      <c r="Y843" s="151"/>
      <c r="Z843" s="151"/>
    </row>
  </sheetData>
  <mergeCells count="1">
    <mergeCell ref="C436:E436"/>
  </mergeCells>
  <conditionalFormatting sqref="AD348:AD349">
    <cfRule type="expression" dxfId="4" priority="165">
      <formula>AD348-AD347&lt;&gt;0</formula>
    </cfRule>
  </conditionalFormatting>
  <conditionalFormatting sqref="AD285">
    <cfRule type="expression" dxfId="3" priority="10">
      <formula>ROUND(AD285-AD284,0)&lt;&gt;0</formula>
    </cfRule>
  </conditionalFormatting>
  <conditionalFormatting sqref="AD317">
    <cfRule type="expression" dxfId="2" priority="8">
      <formula>ROUND(AD317-AD316,0)&lt;&gt;0</formula>
    </cfRule>
  </conditionalFormatting>
  <conditionalFormatting sqref="N103 C99:M103 P99:Z103">
    <cfRule type="expression" dxfId="1" priority="6">
      <formula>C99&lt;0</formula>
    </cfRule>
  </conditionalFormatting>
  <conditionalFormatting sqref="AD350">
    <cfRule type="expression" dxfId="0" priority="175">
      <formula>AD350-AD348&lt;&gt;0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1:Q191"/>
  <sheetViews>
    <sheetView showGridLines="0" zoomScale="70" zoomScaleNormal="70" zoomScalePageLayoutView="70" workbookViewId="0"/>
  </sheetViews>
  <sheetFormatPr defaultColWidth="9.21875" defaultRowHeight="13.2"/>
  <cols>
    <col min="1" max="1" width="4.44140625" style="3" customWidth="1"/>
    <col min="2" max="2" width="12.21875" style="159" customWidth="1"/>
    <col min="3" max="3" width="22.21875" style="3" customWidth="1"/>
    <col min="4" max="4" width="9.44140625" style="3" customWidth="1"/>
    <col min="5" max="5" width="11.44140625" style="3" customWidth="1"/>
    <col min="6" max="6" width="11.44140625" style="16" customWidth="1"/>
    <col min="7" max="7" width="11.44140625" style="3" customWidth="1"/>
    <col min="8" max="8" width="11.44140625" style="115" customWidth="1"/>
    <col min="9" max="16" width="11.44140625" style="159" customWidth="1"/>
    <col min="17" max="16384" width="9.21875" style="3"/>
  </cols>
  <sheetData>
    <row r="1" spans="2:16" s="159" customFormat="1"/>
    <row r="2" spans="2:16" s="159" customFormat="1" ht="17.399999999999999">
      <c r="B2" s="75" t="str">
        <f>Introduction!B2</f>
        <v>LightCounting Optical Components Market Forecast for China</v>
      </c>
    </row>
    <row r="3" spans="2:16" ht="15">
      <c r="B3" s="201" t="str">
        <f>Introduction!B3</f>
        <v>Sample template for January 2022 report</v>
      </c>
    </row>
    <row r="4" spans="2:16" ht="15.6">
      <c r="B4" s="204" t="s">
        <v>114</v>
      </c>
      <c r="F4" s="159"/>
      <c r="G4" s="159"/>
      <c r="H4" s="159"/>
    </row>
    <row r="5" spans="2:16">
      <c r="F5" s="159"/>
      <c r="G5" s="159"/>
      <c r="H5" s="159"/>
    </row>
    <row r="6" spans="2:16" ht="14.4">
      <c r="B6" s="206" t="s">
        <v>0</v>
      </c>
      <c r="C6" s="206" t="s">
        <v>209</v>
      </c>
      <c r="D6" s="4"/>
      <c r="E6" s="4"/>
      <c r="F6" s="448"/>
      <c r="M6" s="206" t="str">
        <f>B6</f>
        <v>Units</v>
      </c>
      <c r="P6" s="520" t="str">
        <f>C6</f>
        <v>WDM - China</v>
      </c>
    </row>
    <row r="7" spans="2:16">
      <c r="B7" s="118" t="s">
        <v>18</v>
      </c>
      <c r="C7" s="5" t="s">
        <v>10</v>
      </c>
      <c r="D7" s="240" t="s">
        <v>11</v>
      </c>
      <c r="E7" s="5" t="s">
        <v>12</v>
      </c>
      <c r="F7" s="1">
        <v>2016</v>
      </c>
      <c r="G7" s="1">
        <v>2017</v>
      </c>
      <c r="H7" s="1">
        <v>2018</v>
      </c>
      <c r="I7" s="1">
        <v>2019</v>
      </c>
      <c r="J7" s="1">
        <v>2020</v>
      </c>
      <c r="K7" s="1">
        <v>2021</v>
      </c>
      <c r="L7" s="1">
        <v>2022</v>
      </c>
      <c r="M7" s="1">
        <v>2023</v>
      </c>
      <c r="N7" s="1">
        <v>2024</v>
      </c>
      <c r="O7" s="1">
        <v>2025</v>
      </c>
      <c r="P7" s="1">
        <v>2026</v>
      </c>
    </row>
    <row r="8" spans="2:16">
      <c r="B8" s="668" t="s">
        <v>14</v>
      </c>
      <c r="C8" s="391" t="s">
        <v>182</v>
      </c>
      <c r="D8" s="308" t="s">
        <v>19</v>
      </c>
      <c r="E8" s="308" t="s">
        <v>19</v>
      </c>
      <c r="F8" s="773">
        <v>169680.78000000003</v>
      </c>
      <c r="G8" s="773">
        <v>102332.38</v>
      </c>
      <c r="H8" s="773">
        <v>110254.65000000004</v>
      </c>
      <c r="I8" s="773"/>
      <c r="J8" s="773"/>
      <c r="K8" s="773"/>
      <c r="L8" s="773"/>
      <c r="M8" s="773"/>
      <c r="N8" s="773"/>
      <c r="O8" s="773"/>
      <c r="P8" s="773"/>
    </row>
    <row r="9" spans="2:16">
      <c r="B9" s="795" t="s">
        <v>21</v>
      </c>
      <c r="C9" s="373" t="s">
        <v>89</v>
      </c>
      <c r="D9" s="264" t="s">
        <v>19</v>
      </c>
      <c r="E9" s="44" t="s">
        <v>19</v>
      </c>
      <c r="F9" s="773">
        <v>28904.400000000005</v>
      </c>
      <c r="G9" s="773">
        <v>17663.360000000004</v>
      </c>
      <c r="H9" s="773">
        <v>12257.28</v>
      </c>
      <c r="I9" s="773"/>
      <c r="J9" s="773"/>
      <c r="K9" s="773"/>
      <c r="L9" s="773"/>
      <c r="M9" s="773"/>
      <c r="N9" s="773"/>
      <c r="O9" s="773"/>
      <c r="P9" s="773"/>
    </row>
    <row r="10" spans="2:16" ht="16.05" customHeight="1">
      <c r="B10" s="796"/>
      <c r="C10" s="322" t="s">
        <v>61</v>
      </c>
      <c r="D10" s="308" t="s">
        <v>19</v>
      </c>
      <c r="E10" s="166" t="s">
        <v>19</v>
      </c>
      <c r="F10" s="773">
        <v>103550.25000000001</v>
      </c>
      <c r="G10" s="773">
        <v>126036.32000000004</v>
      </c>
      <c r="H10" s="773">
        <v>105177.39000000004</v>
      </c>
      <c r="I10" s="773"/>
      <c r="J10" s="773"/>
      <c r="K10" s="773"/>
      <c r="L10" s="773"/>
      <c r="M10" s="773"/>
      <c r="N10" s="773"/>
      <c r="O10" s="773"/>
      <c r="P10" s="773"/>
    </row>
    <row r="11" spans="2:16">
      <c r="B11" s="796"/>
      <c r="C11" s="373" t="s">
        <v>68</v>
      </c>
      <c r="D11" s="264" t="s">
        <v>19</v>
      </c>
      <c r="E11" s="277" t="s">
        <v>19</v>
      </c>
      <c r="F11" s="773">
        <v>767.52000000000021</v>
      </c>
      <c r="G11" s="773">
        <v>90.180000000000021</v>
      </c>
      <c r="H11" s="773">
        <v>0</v>
      </c>
      <c r="I11" s="773"/>
      <c r="J11" s="773"/>
      <c r="K11" s="773"/>
      <c r="L11" s="773"/>
      <c r="M11" s="773"/>
      <c r="N11" s="773"/>
      <c r="O11" s="773"/>
      <c r="P11" s="773"/>
    </row>
    <row r="12" spans="2:16" s="159" customFormat="1">
      <c r="B12" s="796"/>
      <c r="C12" s="593" t="s">
        <v>152</v>
      </c>
      <c r="D12" s="390" t="s">
        <v>19</v>
      </c>
      <c r="E12" s="390" t="s">
        <v>543</v>
      </c>
      <c r="F12" s="773">
        <v>4523.5030888723695</v>
      </c>
      <c r="G12" s="773">
        <v>2202.2955839698275</v>
      </c>
      <c r="H12" s="773">
        <v>3690.2521008403364</v>
      </c>
      <c r="I12" s="773"/>
      <c r="J12" s="773"/>
      <c r="K12" s="773"/>
      <c r="L12" s="773"/>
      <c r="M12" s="773"/>
      <c r="N12" s="773"/>
      <c r="O12" s="773"/>
      <c r="P12" s="773"/>
    </row>
    <row r="13" spans="2:16" s="159" customFormat="1" ht="16.5" customHeight="1">
      <c r="B13" s="796"/>
      <c r="C13" s="593" t="s">
        <v>152</v>
      </c>
      <c r="D13" s="667" t="s">
        <v>19</v>
      </c>
      <c r="E13" s="667" t="s">
        <v>544</v>
      </c>
      <c r="F13" s="773">
        <v>782.59798646535592</v>
      </c>
      <c r="G13" s="773">
        <v>5296.977959662976</v>
      </c>
      <c r="H13" s="773">
        <v>6386.9747899159665</v>
      </c>
      <c r="I13" s="773"/>
      <c r="J13" s="773"/>
      <c r="K13" s="773"/>
      <c r="L13" s="773"/>
      <c r="M13" s="773"/>
      <c r="N13" s="773"/>
      <c r="O13" s="773"/>
      <c r="P13" s="773"/>
    </row>
    <row r="14" spans="2:16" s="159" customFormat="1">
      <c r="B14" s="796"/>
      <c r="C14" s="593" t="s">
        <v>152</v>
      </c>
      <c r="D14" s="667" t="s">
        <v>19</v>
      </c>
      <c r="E14" s="667" t="s">
        <v>545</v>
      </c>
      <c r="F14" s="773">
        <v>7726.015467432263</v>
      </c>
      <c r="G14" s="773">
        <v>6183.0487338624598</v>
      </c>
      <c r="H14" s="773">
        <v>9451.5399159663866</v>
      </c>
      <c r="I14" s="773"/>
      <c r="J14" s="773"/>
      <c r="K14" s="773"/>
      <c r="L14" s="773"/>
      <c r="M14" s="773"/>
      <c r="N14" s="773"/>
      <c r="O14" s="773"/>
      <c r="P14" s="773"/>
    </row>
    <row r="15" spans="2:16" s="159" customFormat="1">
      <c r="B15" s="796"/>
      <c r="C15" s="593" t="s">
        <v>152</v>
      </c>
      <c r="D15" s="667" t="s">
        <v>546</v>
      </c>
      <c r="E15" s="667" t="s">
        <v>547</v>
      </c>
      <c r="F15" s="773">
        <v>0</v>
      </c>
      <c r="G15" s="773">
        <v>0</v>
      </c>
      <c r="H15" s="773">
        <v>0</v>
      </c>
      <c r="I15" s="773"/>
      <c r="J15" s="773"/>
      <c r="K15" s="773"/>
      <c r="L15" s="773"/>
      <c r="M15" s="773"/>
      <c r="N15" s="773"/>
      <c r="O15" s="773"/>
      <c r="P15" s="773"/>
    </row>
    <row r="16" spans="2:16" s="159" customFormat="1">
      <c r="B16" s="796"/>
      <c r="C16" s="593" t="s">
        <v>152</v>
      </c>
      <c r="D16" s="667" t="s">
        <v>19</v>
      </c>
      <c r="E16" s="667" t="s">
        <v>548</v>
      </c>
      <c r="F16" s="773">
        <v>3084.5178731639794</v>
      </c>
      <c r="G16" s="773">
        <v>3638.0260937306857</v>
      </c>
      <c r="H16" s="773">
        <v>4306.0037815126052</v>
      </c>
      <c r="I16" s="773"/>
      <c r="J16" s="773"/>
      <c r="K16" s="773"/>
      <c r="L16" s="773"/>
      <c r="M16" s="773"/>
      <c r="N16" s="773"/>
      <c r="O16" s="773"/>
      <c r="P16" s="773"/>
    </row>
    <row r="17" spans="2:16" s="159" customFormat="1">
      <c r="B17" s="796"/>
      <c r="C17" s="593" t="s">
        <v>136</v>
      </c>
      <c r="D17" s="667" t="s">
        <v>19</v>
      </c>
      <c r="E17" s="667" t="s">
        <v>549</v>
      </c>
      <c r="F17" s="773">
        <v>0</v>
      </c>
      <c r="G17" s="773">
        <v>219.7802197802198</v>
      </c>
      <c r="H17" s="773">
        <v>3276.1065573770488</v>
      </c>
      <c r="I17" s="773"/>
      <c r="J17" s="773"/>
      <c r="K17" s="773"/>
      <c r="L17" s="773"/>
      <c r="M17" s="773"/>
      <c r="N17" s="773"/>
      <c r="O17" s="773"/>
      <c r="P17" s="773"/>
    </row>
    <row r="18" spans="2:16" s="159" customFormat="1">
      <c r="B18" s="796"/>
      <c r="C18" s="593" t="s">
        <v>136</v>
      </c>
      <c r="D18" s="390" t="s">
        <v>19</v>
      </c>
      <c r="E18" s="390" t="s">
        <v>548</v>
      </c>
      <c r="F18" s="773">
        <v>0</v>
      </c>
      <c r="G18" s="773">
        <v>488.65934065934067</v>
      </c>
      <c r="H18" s="773">
        <v>1939.6639344262294</v>
      </c>
      <c r="I18" s="773"/>
      <c r="J18" s="773"/>
      <c r="K18" s="773"/>
      <c r="L18" s="773"/>
      <c r="M18" s="773"/>
      <c r="N18" s="773"/>
      <c r="O18" s="773"/>
      <c r="P18" s="773"/>
    </row>
    <row r="19" spans="2:16" s="159" customFormat="1" ht="12.75" customHeight="1">
      <c r="B19" s="796"/>
      <c r="C19" s="597" t="s">
        <v>433</v>
      </c>
      <c r="D19" s="596" t="s">
        <v>19</v>
      </c>
      <c r="E19" s="596" t="s">
        <v>19</v>
      </c>
      <c r="F19" s="773">
        <v>0</v>
      </c>
      <c r="G19" s="773">
        <v>0</v>
      </c>
      <c r="H19" s="773">
        <v>0</v>
      </c>
      <c r="I19" s="773"/>
      <c r="J19" s="773"/>
      <c r="K19" s="773"/>
      <c r="L19" s="773"/>
      <c r="M19" s="773"/>
      <c r="N19" s="773"/>
      <c r="O19" s="773"/>
      <c r="P19" s="773"/>
    </row>
    <row r="20" spans="2:16" s="159" customFormat="1" ht="12.75" customHeight="1">
      <c r="B20" s="796"/>
      <c r="C20" s="595" t="s">
        <v>434</v>
      </c>
      <c r="D20" s="596" t="s">
        <v>19</v>
      </c>
      <c r="E20" s="596" t="s">
        <v>19</v>
      </c>
      <c r="F20" s="773">
        <v>0</v>
      </c>
      <c r="G20" s="773">
        <v>0</v>
      </c>
      <c r="H20" s="773">
        <v>0</v>
      </c>
      <c r="I20" s="773"/>
      <c r="J20" s="773"/>
      <c r="K20" s="773"/>
      <c r="L20" s="773"/>
      <c r="M20" s="773"/>
      <c r="N20" s="773"/>
      <c r="O20" s="773"/>
      <c r="P20" s="773"/>
    </row>
    <row r="21" spans="2:16" s="159" customFormat="1" ht="12.75" customHeight="1">
      <c r="B21" s="796"/>
      <c r="C21" s="595" t="s">
        <v>435</v>
      </c>
      <c r="D21" s="596" t="s">
        <v>19</v>
      </c>
      <c r="E21" s="596" t="s">
        <v>19</v>
      </c>
      <c r="F21" s="773">
        <v>0</v>
      </c>
      <c r="G21" s="773">
        <v>0</v>
      </c>
      <c r="H21" s="773">
        <v>0</v>
      </c>
      <c r="I21" s="773"/>
      <c r="J21" s="773"/>
      <c r="K21" s="773"/>
      <c r="L21" s="773"/>
      <c r="M21" s="773"/>
      <c r="N21" s="773"/>
      <c r="O21" s="773"/>
      <c r="P21" s="773"/>
    </row>
    <row r="22" spans="2:16" s="159" customFormat="1" ht="12.75" customHeight="1">
      <c r="B22" s="796"/>
      <c r="C22" s="595" t="s">
        <v>436</v>
      </c>
      <c r="D22" s="596" t="s">
        <v>19</v>
      </c>
      <c r="E22" s="596" t="s">
        <v>19</v>
      </c>
      <c r="F22" s="773">
        <v>0</v>
      </c>
      <c r="G22" s="773">
        <v>0</v>
      </c>
      <c r="H22" s="773">
        <v>0</v>
      </c>
      <c r="I22" s="773"/>
      <c r="J22" s="773"/>
      <c r="K22" s="773"/>
      <c r="L22" s="773"/>
      <c r="M22" s="773"/>
      <c r="N22" s="773"/>
      <c r="O22" s="773"/>
      <c r="P22" s="773"/>
    </row>
    <row r="23" spans="2:16" s="159" customFormat="1">
      <c r="B23" s="797"/>
      <c r="C23" s="592" t="s">
        <v>437</v>
      </c>
      <c r="D23" s="596" t="s">
        <v>19</v>
      </c>
      <c r="E23" s="596" t="s">
        <v>19</v>
      </c>
      <c r="F23" s="773">
        <v>0</v>
      </c>
      <c r="G23" s="773">
        <v>0</v>
      </c>
      <c r="H23" s="773">
        <v>0</v>
      </c>
      <c r="I23" s="773"/>
      <c r="J23" s="773"/>
      <c r="K23" s="773"/>
      <c r="L23" s="773"/>
      <c r="M23" s="773"/>
      <c r="N23" s="773"/>
      <c r="O23" s="773"/>
      <c r="P23" s="773"/>
    </row>
    <row r="24" spans="2:16">
      <c r="B24" s="209" t="s">
        <v>22</v>
      </c>
      <c r="C24" s="165" t="s">
        <v>19</v>
      </c>
      <c r="D24" s="133" t="s">
        <v>19</v>
      </c>
      <c r="E24" s="165" t="s">
        <v>19</v>
      </c>
      <c r="F24" s="28">
        <f>SUM(F8:F23)</f>
        <v>319019.58441593405</v>
      </c>
      <c r="G24" s="28">
        <f t="shared" ref="G24:H24" si="0">SUM(G8:G23)</f>
        <v>264151.02793166554</v>
      </c>
      <c r="H24" s="28">
        <f t="shared" si="0"/>
        <v>256739.86108003865</v>
      </c>
      <c r="I24" s="28"/>
      <c r="J24" s="28"/>
      <c r="K24" s="28"/>
      <c r="L24" s="28"/>
      <c r="M24" s="28"/>
      <c r="N24" s="28"/>
      <c r="O24" s="28"/>
      <c r="P24" s="28"/>
    </row>
    <row r="25" spans="2:16">
      <c r="B25" s="4"/>
      <c r="C25" s="4"/>
      <c r="D25" s="4"/>
      <c r="E25" s="4"/>
      <c r="F25" s="58"/>
      <c r="G25" s="58">
        <f>IF(F24=0,"",G24/F24-1)</f>
        <v>-0.17199118538356417</v>
      </c>
      <c r="H25" s="58">
        <f>IF(G24=0,"",H24/G24-1)</f>
        <v>-2.8056551245161598E-2</v>
      </c>
      <c r="I25" s="58">
        <f>IF(H24=0,"",I24/H24-1)</f>
        <v>-1</v>
      </c>
      <c r="J25" s="58" t="str">
        <f>IF(I24=0,"",J24/I24-1)</f>
        <v/>
      </c>
      <c r="K25" s="58" t="str">
        <f>IF(J24=0,"",K24/J24-1)</f>
        <v/>
      </c>
      <c r="L25" s="58" t="str">
        <f>IF(J24=0,"",L24/J24-1)</f>
        <v/>
      </c>
      <c r="M25" s="58" t="str">
        <f>IF(K24=0,"",M24/K24-1)</f>
        <v/>
      </c>
      <c r="N25" s="58" t="str">
        <f>IF(L24=0,"",N24/L24-1)</f>
        <v/>
      </c>
      <c r="O25" s="58" t="str">
        <f>IF(M24=0,"",O24/M24-1)</f>
        <v/>
      </c>
      <c r="P25" s="58" t="str">
        <f>IF(N24=0,"",P24/N24-1)</f>
        <v/>
      </c>
    </row>
    <row r="26" spans="2:16">
      <c r="B26" s="206" t="s">
        <v>47</v>
      </c>
      <c r="C26" s="206" t="str">
        <f>C6</f>
        <v>WDM - China</v>
      </c>
      <c r="D26" s="4"/>
      <c r="E26" s="4"/>
      <c r="F26" s="4"/>
      <c r="G26" s="4"/>
      <c r="H26" s="4"/>
      <c r="I26" s="4"/>
      <c r="J26" s="4"/>
      <c r="M26" s="206" t="str">
        <f>B26</f>
        <v>ASP ($)</v>
      </c>
      <c r="P26" s="520" t="str">
        <f>C26</f>
        <v>WDM - China</v>
      </c>
    </row>
    <row r="27" spans="2:16">
      <c r="B27" s="118" t="s">
        <v>18</v>
      </c>
      <c r="C27" s="5" t="s">
        <v>10</v>
      </c>
      <c r="D27" s="5" t="s">
        <v>11</v>
      </c>
      <c r="E27" s="5" t="s">
        <v>12</v>
      </c>
      <c r="F27" s="1">
        <v>2016</v>
      </c>
      <c r="G27" s="1">
        <v>2017</v>
      </c>
      <c r="H27" s="1">
        <v>2018</v>
      </c>
      <c r="I27" s="1">
        <v>2019</v>
      </c>
      <c r="J27" s="1">
        <v>2020</v>
      </c>
      <c r="K27" s="1">
        <v>2021</v>
      </c>
      <c r="L27" s="1">
        <v>2022</v>
      </c>
      <c r="M27" s="1">
        <v>2023</v>
      </c>
      <c r="N27" s="1">
        <v>2024</v>
      </c>
      <c r="O27" s="1">
        <v>2025</v>
      </c>
      <c r="P27" s="1">
        <v>2026</v>
      </c>
    </row>
    <row r="28" spans="2:16">
      <c r="B28" s="668" t="str">
        <f>B8</f>
        <v>CWDM</v>
      </c>
      <c r="C28" s="391" t="str">
        <f>C8</f>
        <v xml:space="preserve">1-10 Gbps </v>
      </c>
      <c r="D28" s="308" t="str">
        <f>D8</f>
        <v>All</v>
      </c>
      <c r="E28" s="308" t="str">
        <f>E8</f>
        <v>All</v>
      </c>
      <c r="F28" s="141">
        <f t="shared" ref="F28:H28" si="1">IF(F8=0,,10^6*F47/F8)</f>
        <v>160.64458025949554</v>
      </c>
      <c r="G28" s="141">
        <f t="shared" si="1"/>
        <v>167.54868861595753</v>
      </c>
      <c r="H28" s="141">
        <f t="shared" si="1"/>
        <v>194.66719181504152</v>
      </c>
      <c r="I28" s="141"/>
      <c r="J28" s="141"/>
      <c r="K28" s="141"/>
      <c r="L28" s="141"/>
      <c r="M28" s="141"/>
      <c r="N28" s="141"/>
      <c r="O28" s="141"/>
      <c r="P28" s="141"/>
    </row>
    <row r="29" spans="2:16">
      <c r="B29" s="795" t="str">
        <f>B9</f>
        <v>DWDM</v>
      </c>
      <c r="C29" s="373" t="str">
        <f>C9</f>
        <v>2.5 Gbps</v>
      </c>
      <c r="D29" s="264" t="str">
        <f>D9</f>
        <v>All</v>
      </c>
      <c r="E29" s="265" t="s">
        <v>19</v>
      </c>
      <c r="F29" s="278">
        <f t="shared" ref="F29:H29" si="2">IF(F9=0,,10^6*F48/F9)</f>
        <v>268.71489725439727</v>
      </c>
      <c r="G29" s="278">
        <f t="shared" si="2"/>
        <v>262.99268089423526</v>
      </c>
      <c r="H29" s="278">
        <f t="shared" si="2"/>
        <v>226</v>
      </c>
      <c r="I29" s="278"/>
      <c r="J29" s="278"/>
      <c r="K29" s="278"/>
      <c r="L29" s="278"/>
      <c r="M29" s="278"/>
      <c r="N29" s="278"/>
      <c r="O29" s="278"/>
      <c r="P29" s="278"/>
    </row>
    <row r="30" spans="2:16">
      <c r="B30" s="796"/>
      <c r="C30" s="322" t="str">
        <f t="shared" ref="C30:E31" si="3">C10</f>
        <v>10 Gbps</v>
      </c>
      <c r="D30" s="308" t="str">
        <f t="shared" si="3"/>
        <v>All</v>
      </c>
      <c r="E30" s="166" t="str">
        <f t="shared" si="3"/>
        <v>All</v>
      </c>
      <c r="F30" s="141">
        <f t="shared" ref="F30:H30" si="4">IF(F10=0,,10^6*F49/F10)</f>
        <v>583.05115030054333</v>
      </c>
      <c r="G30" s="141">
        <f t="shared" si="4"/>
        <v>514.26755322650411</v>
      </c>
      <c r="H30" s="141">
        <f t="shared" si="4"/>
        <v>479.07420454329076</v>
      </c>
      <c r="I30" s="141"/>
      <c r="J30" s="141"/>
      <c r="K30" s="141"/>
      <c r="L30" s="141"/>
      <c r="M30" s="141"/>
      <c r="N30" s="141"/>
      <c r="O30" s="141"/>
      <c r="P30" s="141"/>
    </row>
    <row r="31" spans="2:16">
      <c r="B31" s="796"/>
      <c r="C31" s="373" t="str">
        <f t="shared" si="3"/>
        <v>40 Gbps</v>
      </c>
      <c r="D31" s="264" t="str">
        <f t="shared" si="3"/>
        <v>All</v>
      </c>
      <c r="E31" s="667" t="str">
        <f t="shared" si="3"/>
        <v>All</v>
      </c>
      <c r="F31" s="278">
        <f t="shared" ref="F31:H31" si="5">IF(F11=0,,10^6*F50/F11)</f>
        <v>9064.4821883468849</v>
      </c>
      <c r="G31" s="278">
        <f t="shared" si="5"/>
        <v>6724.5508982035926</v>
      </c>
      <c r="H31" s="278">
        <f t="shared" si="5"/>
        <v>0</v>
      </c>
      <c r="I31" s="278"/>
      <c r="J31" s="278"/>
      <c r="K31" s="278"/>
      <c r="L31" s="278"/>
      <c r="M31" s="278"/>
      <c r="N31" s="278"/>
      <c r="O31" s="278"/>
      <c r="P31" s="278"/>
    </row>
    <row r="32" spans="2:16" s="159" customFormat="1">
      <c r="B32" s="796"/>
      <c r="C32" s="593" t="str">
        <f>C12</f>
        <v>100Gbps</v>
      </c>
      <c r="D32" s="667" t="str">
        <f t="shared" ref="D32:E32" si="6">D12</f>
        <v>All</v>
      </c>
      <c r="E32" s="667" t="str">
        <f t="shared" si="6"/>
        <v>On board</v>
      </c>
      <c r="F32" s="183">
        <f t="shared" ref="F32:H32" si="7">IF(F12=0,,10^6*F51/F12)</f>
        <v>12874</v>
      </c>
      <c r="G32" s="183">
        <f t="shared" si="7"/>
        <v>10000</v>
      </c>
      <c r="H32" s="183">
        <f t="shared" si="7"/>
        <v>8000.0000000000009</v>
      </c>
      <c r="I32" s="183"/>
      <c r="J32" s="183"/>
      <c r="K32" s="183"/>
      <c r="L32" s="183"/>
      <c r="M32" s="183"/>
      <c r="N32" s="183"/>
      <c r="O32" s="183"/>
      <c r="P32" s="183"/>
    </row>
    <row r="33" spans="2:16" s="159" customFormat="1">
      <c r="B33" s="796"/>
      <c r="C33" s="593" t="str">
        <f t="shared" ref="C33:E38" si="8">C13</f>
        <v>100Gbps</v>
      </c>
      <c r="D33" s="667" t="str">
        <f t="shared" si="8"/>
        <v>All</v>
      </c>
      <c r="E33" s="667" t="str">
        <f t="shared" si="8"/>
        <v>Direct detect</v>
      </c>
      <c r="F33" s="183">
        <f t="shared" ref="F33:H33" si="9">IF(F13=0,,10^6*F52/F13)</f>
        <v>5055.1967599883337</v>
      </c>
      <c r="G33" s="183">
        <f t="shared" si="9"/>
        <v>3094.1112052464778</v>
      </c>
      <c r="H33" s="183">
        <f t="shared" si="9"/>
        <v>2641.9999999999995</v>
      </c>
      <c r="I33" s="183"/>
      <c r="J33" s="183"/>
      <c r="K33" s="183"/>
      <c r="L33" s="183"/>
      <c r="M33" s="183"/>
      <c r="N33" s="183"/>
      <c r="O33" s="183"/>
      <c r="P33" s="183"/>
    </row>
    <row r="34" spans="2:16" s="159" customFormat="1">
      <c r="B34" s="796"/>
      <c r="C34" s="593" t="str">
        <f t="shared" si="8"/>
        <v>100Gbps</v>
      </c>
      <c r="D34" s="667" t="str">
        <f t="shared" si="8"/>
        <v>All</v>
      </c>
      <c r="E34" s="667" t="str">
        <f t="shared" si="8"/>
        <v>CFP-DCO</v>
      </c>
      <c r="F34" s="183">
        <f t="shared" ref="F34:H34" si="10">IF(F14=0,,10^6*F53/F14)</f>
        <v>8200</v>
      </c>
      <c r="G34" s="183">
        <f t="shared" si="10"/>
        <v>6954.0441176470586</v>
      </c>
      <c r="H34" s="183">
        <f t="shared" si="10"/>
        <v>5500</v>
      </c>
      <c r="I34" s="183"/>
      <c r="J34" s="183"/>
      <c r="K34" s="183"/>
      <c r="L34" s="183"/>
      <c r="M34" s="183"/>
      <c r="N34" s="183"/>
      <c r="O34" s="183"/>
      <c r="P34" s="183"/>
    </row>
    <row r="35" spans="2:16" s="159" customFormat="1">
      <c r="B35" s="796"/>
      <c r="C35" s="593" t="str">
        <f t="shared" si="8"/>
        <v>100Gbps</v>
      </c>
      <c r="D35" s="667" t="str">
        <f t="shared" si="8"/>
        <v>80km</v>
      </c>
      <c r="E35" s="667" t="str">
        <f t="shared" si="8"/>
        <v>QSFP-DD DCO</v>
      </c>
      <c r="F35" s="183">
        <f t="shared" ref="F35:H35" si="11">IF(F15=0,,10^6*F54/F15)</f>
        <v>0</v>
      </c>
      <c r="G35" s="183">
        <f t="shared" si="11"/>
        <v>0</v>
      </c>
      <c r="H35" s="183">
        <f t="shared" si="11"/>
        <v>0</v>
      </c>
      <c r="I35" s="183"/>
      <c r="J35" s="183"/>
      <c r="K35" s="183"/>
      <c r="L35" s="183"/>
      <c r="M35" s="183"/>
      <c r="N35" s="183"/>
      <c r="O35" s="183"/>
      <c r="P35" s="183"/>
    </row>
    <row r="36" spans="2:16" s="159" customFormat="1">
      <c r="B36" s="796"/>
      <c r="C36" s="593" t="str">
        <f t="shared" si="8"/>
        <v>100Gbps</v>
      </c>
      <c r="D36" s="667" t="str">
        <f t="shared" si="8"/>
        <v>All</v>
      </c>
      <c r="E36" s="667" t="str">
        <f t="shared" si="8"/>
        <v>CFP2-ACO</v>
      </c>
      <c r="F36" s="183">
        <f t="shared" ref="F36:H36" si="12">IF(F16=0,,10^6*F55/F16)</f>
        <v>8586.6561405845368</v>
      </c>
      <c r="G36" s="183">
        <f t="shared" si="12"/>
        <v>6500</v>
      </c>
      <c r="H36" s="183">
        <f t="shared" si="12"/>
        <v>5170</v>
      </c>
      <c r="I36" s="183"/>
      <c r="J36" s="183"/>
      <c r="K36" s="183"/>
      <c r="L36" s="183"/>
      <c r="M36" s="183"/>
      <c r="N36" s="183"/>
      <c r="O36" s="183"/>
      <c r="P36" s="183"/>
    </row>
    <row r="37" spans="2:16" s="159" customFormat="1">
      <c r="B37" s="796"/>
      <c r="C37" s="593" t="str">
        <f t="shared" si="8"/>
        <v>200 Gbps</v>
      </c>
      <c r="D37" s="667" t="str">
        <f t="shared" si="8"/>
        <v>All</v>
      </c>
      <c r="E37" s="667" t="str">
        <f t="shared" si="8"/>
        <v>CFP2-DCO</v>
      </c>
      <c r="F37" s="183">
        <f t="shared" ref="F37:H37" si="13">IF(F17=0,,10^6*F56/F17)</f>
        <v>0</v>
      </c>
      <c r="G37" s="183">
        <f t="shared" si="13"/>
        <v>8200</v>
      </c>
      <c r="H37" s="183">
        <f t="shared" si="13"/>
        <v>6000.0000000000009</v>
      </c>
      <c r="I37" s="183"/>
      <c r="J37" s="183"/>
      <c r="K37" s="183"/>
      <c r="L37" s="183"/>
      <c r="M37" s="183"/>
      <c r="N37" s="183"/>
      <c r="O37" s="183"/>
      <c r="P37" s="183"/>
    </row>
    <row r="38" spans="2:16" s="159" customFormat="1">
      <c r="B38" s="796"/>
      <c r="C38" s="593" t="str">
        <f t="shared" si="8"/>
        <v>200 Gbps</v>
      </c>
      <c r="D38" s="667" t="str">
        <f t="shared" si="8"/>
        <v>All</v>
      </c>
      <c r="E38" s="667" t="str">
        <f t="shared" si="8"/>
        <v>CFP2-ACO</v>
      </c>
      <c r="F38" s="183">
        <f t="shared" ref="F38:H38" si="14">IF(F18=0,,10^6*F57/F18)</f>
        <v>0</v>
      </c>
      <c r="G38" s="183">
        <f t="shared" si="14"/>
        <v>7000</v>
      </c>
      <c r="H38" s="183">
        <f t="shared" si="14"/>
        <v>5600</v>
      </c>
      <c r="I38" s="183"/>
      <c r="J38" s="183"/>
      <c r="K38" s="183"/>
      <c r="L38" s="183"/>
      <c r="M38" s="183"/>
      <c r="N38" s="183"/>
      <c r="O38" s="183"/>
      <c r="P38" s="183"/>
    </row>
    <row r="39" spans="2:16" s="159" customFormat="1" ht="12.75" customHeight="1">
      <c r="B39" s="796"/>
      <c r="C39" s="597" t="str">
        <f>C19</f>
        <v>400G ZR</v>
      </c>
      <c r="D39" s="667" t="str">
        <f>D19</f>
        <v>All</v>
      </c>
      <c r="E39" s="667" t="str">
        <f>E19</f>
        <v>All</v>
      </c>
      <c r="F39" s="141">
        <f t="shared" ref="F39:H39" si="15">IF(F19=0,,10^6*F58/F19)</f>
        <v>0</v>
      </c>
      <c r="G39" s="141">
        <f t="shared" si="15"/>
        <v>0</v>
      </c>
      <c r="H39" s="141">
        <f t="shared" si="15"/>
        <v>0</v>
      </c>
      <c r="I39" s="141"/>
      <c r="J39" s="141"/>
      <c r="K39" s="141"/>
      <c r="L39" s="141"/>
      <c r="M39" s="141"/>
      <c r="N39" s="141"/>
      <c r="O39" s="141"/>
      <c r="P39" s="141"/>
    </row>
    <row r="40" spans="2:16" s="159" customFormat="1" ht="12.75" customHeight="1">
      <c r="B40" s="796"/>
      <c r="C40" s="595" t="str">
        <f>C20</f>
        <v>400G ZR+</v>
      </c>
      <c r="D40" s="667" t="str">
        <f t="shared" ref="D40:E40" si="16">D20</f>
        <v>All</v>
      </c>
      <c r="E40" s="667" t="str">
        <f t="shared" si="16"/>
        <v>All</v>
      </c>
      <c r="F40" s="141">
        <f t="shared" ref="F40:H40" si="17">IF(F20=0,,10^6*F59/F20)</f>
        <v>0</v>
      </c>
      <c r="G40" s="141">
        <f t="shared" si="17"/>
        <v>0</v>
      </c>
      <c r="H40" s="141">
        <f t="shared" si="17"/>
        <v>0</v>
      </c>
      <c r="I40" s="141"/>
      <c r="J40" s="141"/>
      <c r="K40" s="141"/>
      <c r="L40" s="141"/>
      <c r="M40" s="141"/>
      <c r="N40" s="141"/>
      <c r="O40" s="141"/>
      <c r="P40" s="141"/>
    </row>
    <row r="41" spans="2:16" s="159" customFormat="1" ht="12.75" customHeight="1">
      <c r="B41" s="796"/>
      <c r="C41" s="595" t="str">
        <f>C21</f>
        <v>400GZR CFP2</v>
      </c>
      <c r="D41" s="667" t="str">
        <f t="shared" ref="D41:E41" si="18">D21</f>
        <v>All</v>
      </c>
      <c r="E41" s="667" t="str">
        <f t="shared" si="18"/>
        <v>All</v>
      </c>
      <c r="F41" s="141">
        <f t="shared" ref="F41:H41" si="19">IF(F21=0,,10^6*F60/F21)</f>
        <v>0</v>
      </c>
      <c r="G41" s="141">
        <f t="shared" si="19"/>
        <v>0</v>
      </c>
      <c r="H41" s="141">
        <f t="shared" si="19"/>
        <v>0</v>
      </c>
      <c r="I41" s="141"/>
      <c r="J41" s="141"/>
      <c r="K41" s="141"/>
      <c r="L41" s="141"/>
      <c r="M41" s="141"/>
      <c r="N41" s="141"/>
      <c r="O41" s="141"/>
      <c r="P41" s="141"/>
    </row>
    <row r="42" spans="2:16" s="159" customFormat="1" ht="12.75" customHeight="1">
      <c r="B42" s="796"/>
      <c r="C42" s="595" t="str">
        <f>C22</f>
        <v>800ZR</v>
      </c>
      <c r="D42" s="667" t="str">
        <f t="shared" ref="D42:E42" si="20">D22</f>
        <v>All</v>
      </c>
      <c r="E42" s="667" t="str">
        <f t="shared" si="20"/>
        <v>All</v>
      </c>
      <c r="F42" s="141">
        <f t="shared" ref="F42:H42" si="21">IF(F22=0,,10^6*F61/F22)</f>
        <v>0</v>
      </c>
      <c r="G42" s="141">
        <f t="shared" si="21"/>
        <v>0</v>
      </c>
      <c r="H42" s="141">
        <f t="shared" si="21"/>
        <v>0</v>
      </c>
      <c r="I42" s="141"/>
      <c r="J42" s="141"/>
      <c r="K42" s="141"/>
      <c r="L42" s="141"/>
      <c r="M42" s="141"/>
      <c r="N42" s="141"/>
      <c r="O42" s="141"/>
      <c r="P42" s="141"/>
    </row>
    <row r="43" spans="2:16" s="159" customFormat="1">
      <c r="B43" s="797"/>
      <c r="C43" s="592" t="str">
        <f>C23</f>
        <v>600G and higher</v>
      </c>
      <c r="D43" s="668" t="str">
        <f t="shared" ref="D43:E43" si="22">D23</f>
        <v>All</v>
      </c>
      <c r="E43" s="668" t="str">
        <f t="shared" si="22"/>
        <v>All</v>
      </c>
      <c r="F43" s="141">
        <f t="shared" ref="F43:H43" si="23">IF(F23=0,,10^6*F62/F23)</f>
        <v>0</v>
      </c>
      <c r="G43" s="141">
        <f t="shared" si="23"/>
        <v>0</v>
      </c>
      <c r="H43" s="141">
        <f t="shared" si="23"/>
        <v>0</v>
      </c>
      <c r="I43" s="141"/>
      <c r="J43" s="141"/>
      <c r="K43" s="141"/>
      <c r="L43" s="141"/>
      <c r="M43" s="141"/>
      <c r="N43" s="141"/>
      <c r="O43" s="141"/>
      <c r="P43" s="141"/>
    </row>
    <row r="44" spans="2:16">
      <c r="C44" s="159"/>
      <c r="D44" s="159"/>
      <c r="E44" s="159"/>
    </row>
    <row r="45" spans="2:16">
      <c r="B45" s="206" t="s">
        <v>1</v>
      </c>
      <c r="C45" s="206" t="str">
        <f>C26</f>
        <v>WDM - China</v>
      </c>
      <c r="D45" s="4"/>
      <c r="E45" s="4"/>
      <c r="M45" s="206" t="str">
        <f>B45</f>
        <v>Sales ($M)</v>
      </c>
      <c r="P45" s="520" t="str">
        <f>C45</f>
        <v>WDM - China</v>
      </c>
    </row>
    <row r="46" spans="2:16">
      <c r="B46" s="118" t="s">
        <v>18</v>
      </c>
      <c r="C46" s="5" t="s">
        <v>10</v>
      </c>
      <c r="D46" s="5" t="s">
        <v>11</v>
      </c>
      <c r="E46" s="5" t="s">
        <v>12</v>
      </c>
      <c r="F46" s="1">
        <v>2016</v>
      </c>
      <c r="G46" s="1">
        <v>2017</v>
      </c>
      <c r="H46" s="7">
        <v>2018</v>
      </c>
      <c r="I46" s="7">
        <v>2019</v>
      </c>
      <c r="J46" s="7">
        <v>2020</v>
      </c>
      <c r="K46" s="7">
        <v>2021</v>
      </c>
      <c r="L46" s="7">
        <v>2022</v>
      </c>
      <c r="M46" s="7">
        <v>2023</v>
      </c>
      <c r="N46" s="7">
        <v>2024</v>
      </c>
      <c r="O46" s="7">
        <v>2025</v>
      </c>
      <c r="P46" s="7">
        <v>2026</v>
      </c>
    </row>
    <row r="47" spans="2:16">
      <c r="B47" s="668" t="str">
        <f>B8</f>
        <v>CWDM</v>
      </c>
      <c r="C47" s="391" t="str">
        <f>C8</f>
        <v xml:space="preserve">1-10 Gbps </v>
      </c>
      <c r="D47" s="308" t="str">
        <f>D8</f>
        <v>All</v>
      </c>
      <c r="E47" s="668" t="str">
        <f>E8</f>
        <v>All</v>
      </c>
      <c r="F47" s="775">
        <v>27.258297681203807</v>
      </c>
      <c r="G47" s="775">
        <v>17.145656071949841</v>
      </c>
      <c r="H47" s="775">
        <v>21.462963100050274</v>
      </c>
      <c r="I47" s="775"/>
      <c r="J47" s="775"/>
      <c r="K47" s="775"/>
      <c r="L47" s="775"/>
      <c r="M47" s="775"/>
      <c r="N47" s="775"/>
      <c r="O47" s="775"/>
      <c r="P47" s="775"/>
    </row>
    <row r="48" spans="2:16">
      <c r="B48" s="795" t="s">
        <v>21</v>
      </c>
      <c r="C48" s="373" t="str">
        <f>C9</f>
        <v>2.5 Gbps</v>
      </c>
      <c r="D48" s="668" t="str">
        <f t="shared" ref="D48:E48" si="24">D9</f>
        <v>All</v>
      </c>
      <c r="E48" s="668" t="str">
        <f t="shared" si="24"/>
        <v>All</v>
      </c>
      <c r="F48" s="775">
        <v>7.7670428762000014</v>
      </c>
      <c r="G48" s="775">
        <v>4.6453344000000003</v>
      </c>
      <c r="H48" s="775">
        <v>2.7701452800000004</v>
      </c>
      <c r="I48" s="775"/>
      <c r="J48" s="775"/>
      <c r="K48" s="775"/>
      <c r="L48" s="775"/>
      <c r="M48" s="775"/>
      <c r="N48" s="775"/>
      <c r="O48" s="775"/>
      <c r="P48" s="775"/>
    </row>
    <row r="49" spans="2:16" ht="12.75" customHeight="1">
      <c r="B49" s="796"/>
      <c r="C49" s="322" t="str">
        <f>C10</f>
        <v>10 Gbps</v>
      </c>
      <c r="D49" s="668" t="str">
        <f t="shared" ref="D49:E49" si="25">D10</f>
        <v>All</v>
      </c>
      <c r="E49" s="668" t="str">
        <f t="shared" si="25"/>
        <v>All</v>
      </c>
      <c r="F49" s="775">
        <v>60.375092376408844</v>
      </c>
      <c r="G49" s="775">
        <v>64.816389904072722</v>
      </c>
      <c r="H49" s="775">
        <v>50.38777445018949</v>
      </c>
      <c r="I49" s="775"/>
      <c r="J49" s="775"/>
      <c r="K49" s="775"/>
      <c r="L49" s="775"/>
      <c r="M49" s="775"/>
      <c r="N49" s="775"/>
      <c r="O49" s="775"/>
      <c r="P49" s="775"/>
    </row>
    <row r="50" spans="2:16">
      <c r="B50" s="796"/>
      <c r="C50" s="373" t="str">
        <f>C11</f>
        <v>40 Gbps</v>
      </c>
      <c r="D50" s="668" t="str">
        <f t="shared" ref="D50:E50" si="26">D11</f>
        <v>All</v>
      </c>
      <c r="E50" s="668" t="str">
        <f t="shared" si="26"/>
        <v>All</v>
      </c>
      <c r="F50" s="775">
        <v>6.9571713692000037</v>
      </c>
      <c r="G50" s="775">
        <v>0.60642000000000007</v>
      </c>
      <c r="H50" s="775">
        <v>0</v>
      </c>
      <c r="I50" s="775"/>
      <c r="J50" s="775"/>
      <c r="K50" s="775"/>
      <c r="L50" s="775"/>
      <c r="M50" s="775"/>
      <c r="N50" s="775"/>
      <c r="O50" s="775"/>
      <c r="P50" s="775"/>
    </row>
    <row r="51" spans="2:16" s="159" customFormat="1">
      <c r="B51" s="796"/>
      <c r="C51" s="593" t="str">
        <f>C12</f>
        <v>100Gbps</v>
      </c>
      <c r="D51" s="668" t="str">
        <f t="shared" ref="D51:E51" si="27">D12</f>
        <v>All</v>
      </c>
      <c r="E51" s="668" t="str">
        <f t="shared" si="27"/>
        <v>On board</v>
      </c>
      <c r="F51" s="776">
        <v>58.235578766142879</v>
      </c>
      <c r="G51" s="776">
        <v>22.022955839698273</v>
      </c>
      <c r="H51" s="776">
        <v>29.522016806722693</v>
      </c>
      <c r="I51" s="776"/>
      <c r="J51" s="776"/>
      <c r="K51" s="776"/>
      <c r="L51" s="776"/>
      <c r="M51" s="776"/>
      <c r="N51" s="776"/>
      <c r="O51" s="776"/>
      <c r="P51" s="776"/>
    </row>
    <row r="52" spans="2:16" s="159" customFormat="1">
      <c r="B52" s="796"/>
      <c r="C52" s="593" t="str">
        <f t="shared" ref="C52:E61" si="28">C13</f>
        <v>100Gbps</v>
      </c>
      <c r="D52" s="668" t="str">
        <f t="shared" si="28"/>
        <v>All</v>
      </c>
      <c r="E52" s="668" t="str">
        <f t="shared" si="28"/>
        <v>Direct detect</v>
      </c>
      <c r="F52" s="776">
        <v>3.9561868055530609</v>
      </c>
      <c r="G52" s="776">
        <v>16.389438858936838</v>
      </c>
      <c r="H52" s="776">
        <v>16.874387394957981</v>
      </c>
      <c r="I52" s="776"/>
      <c r="J52" s="776"/>
      <c r="K52" s="776"/>
      <c r="L52" s="776"/>
      <c r="M52" s="776"/>
      <c r="N52" s="776"/>
      <c r="O52" s="776"/>
      <c r="P52" s="776"/>
    </row>
    <row r="53" spans="2:16" s="159" customFormat="1">
      <c r="B53" s="796"/>
      <c r="C53" s="593" t="str">
        <f t="shared" si="28"/>
        <v>100Gbps</v>
      </c>
      <c r="D53" s="668" t="str">
        <f t="shared" si="28"/>
        <v>All</v>
      </c>
      <c r="E53" s="668" t="str">
        <f t="shared" si="28"/>
        <v>CFP-DCO</v>
      </c>
      <c r="F53" s="776">
        <v>63.35332683294456</v>
      </c>
      <c r="G53" s="776">
        <v>42.997193676841334</v>
      </c>
      <c r="H53" s="776">
        <v>51.983469537815125</v>
      </c>
      <c r="I53" s="776"/>
      <c r="J53" s="776"/>
      <c r="K53" s="776"/>
      <c r="L53" s="776"/>
      <c r="M53" s="776"/>
      <c r="N53" s="776"/>
      <c r="O53" s="776"/>
      <c r="P53" s="776"/>
    </row>
    <row r="54" spans="2:16" s="159" customFormat="1">
      <c r="B54" s="796"/>
      <c r="C54" s="593" t="str">
        <f t="shared" si="28"/>
        <v>100Gbps</v>
      </c>
      <c r="D54" s="668" t="str">
        <f t="shared" si="28"/>
        <v>80km</v>
      </c>
      <c r="E54" s="668" t="str">
        <f t="shared" si="28"/>
        <v>QSFP-DD DCO</v>
      </c>
      <c r="F54" s="776">
        <v>0</v>
      </c>
      <c r="G54" s="776">
        <v>0</v>
      </c>
      <c r="H54" s="776">
        <v>0</v>
      </c>
      <c r="I54" s="776"/>
      <c r="J54" s="776"/>
      <c r="K54" s="776"/>
      <c r="L54" s="776"/>
      <c r="M54" s="776"/>
      <c r="N54" s="776"/>
      <c r="O54" s="776"/>
      <c r="P54" s="776"/>
    </row>
    <row r="55" spans="2:16" s="159" customFormat="1">
      <c r="B55" s="796"/>
      <c r="C55" s="593" t="str">
        <f t="shared" si="28"/>
        <v>100Gbps</v>
      </c>
      <c r="D55" s="668" t="str">
        <f t="shared" si="28"/>
        <v>All</v>
      </c>
      <c r="E55" s="668" t="str">
        <f t="shared" si="28"/>
        <v>CFP2-ACO</v>
      </c>
      <c r="F55" s="776">
        <v>26.485694336346238</v>
      </c>
      <c r="G55" s="776">
        <v>23.647169609249456</v>
      </c>
      <c r="H55" s="776">
        <v>22.26203955042017</v>
      </c>
      <c r="I55" s="776"/>
      <c r="J55" s="776"/>
      <c r="K55" s="776"/>
      <c r="L55" s="776"/>
      <c r="M55" s="776"/>
      <c r="N55" s="776"/>
      <c r="O55" s="776"/>
      <c r="P55" s="776"/>
    </row>
    <row r="56" spans="2:16" s="159" customFormat="1">
      <c r="B56" s="796"/>
      <c r="C56" s="593" t="str">
        <f t="shared" si="28"/>
        <v>200 Gbps</v>
      </c>
      <c r="D56" s="668" t="str">
        <f t="shared" si="28"/>
        <v>All</v>
      </c>
      <c r="E56" s="668" t="str">
        <f t="shared" si="28"/>
        <v>CFP2-DCO</v>
      </c>
      <c r="F56" s="776">
        <v>0</v>
      </c>
      <c r="G56" s="776">
        <v>1.8021978021978025</v>
      </c>
      <c r="H56" s="776">
        <v>19.656639344262295</v>
      </c>
      <c r="I56" s="776"/>
      <c r="J56" s="776"/>
      <c r="K56" s="776"/>
      <c r="L56" s="776"/>
      <c r="M56" s="776"/>
      <c r="N56" s="776"/>
      <c r="O56" s="776"/>
      <c r="P56" s="776"/>
    </row>
    <row r="57" spans="2:16" s="159" customFormat="1">
      <c r="B57" s="796"/>
      <c r="C57" s="593" t="str">
        <f t="shared" si="28"/>
        <v>200 Gbps</v>
      </c>
      <c r="D57" s="668" t="str">
        <f t="shared" si="28"/>
        <v>All</v>
      </c>
      <c r="E57" s="668" t="str">
        <f t="shared" si="28"/>
        <v>CFP2-ACO</v>
      </c>
      <c r="F57" s="776">
        <v>0</v>
      </c>
      <c r="G57" s="776">
        <v>3.4206153846153846</v>
      </c>
      <c r="H57" s="776">
        <v>10.862118032786885</v>
      </c>
      <c r="I57" s="776"/>
      <c r="J57" s="776"/>
      <c r="K57" s="776"/>
      <c r="L57" s="776"/>
      <c r="M57" s="776"/>
      <c r="N57" s="776"/>
      <c r="O57" s="776"/>
      <c r="P57" s="776"/>
    </row>
    <row r="58" spans="2:16" s="159" customFormat="1" ht="12.75" customHeight="1">
      <c r="B58" s="796"/>
      <c r="C58" s="593" t="str">
        <f t="shared" si="28"/>
        <v>400G ZR</v>
      </c>
      <c r="D58" s="668" t="str">
        <f t="shared" si="28"/>
        <v>All</v>
      </c>
      <c r="E58" s="668" t="str">
        <f t="shared" si="28"/>
        <v>All</v>
      </c>
      <c r="F58" s="776">
        <v>0</v>
      </c>
      <c r="G58" s="776">
        <v>0</v>
      </c>
      <c r="H58" s="776">
        <v>0</v>
      </c>
      <c r="I58" s="776"/>
      <c r="J58" s="776"/>
      <c r="K58" s="776"/>
      <c r="L58" s="776"/>
      <c r="M58" s="776"/>
      <c r="N58" s="776"/>
      <c r="O58" s="776"/>
      <c r="P58" s="776"/>
    </row>
    <row r="59" spans="2:16" s="159" customFormat="1" ht="12.75" customHeight="1">
      <c r="B59" s="796"/>
      <c r="C59" s="593" t="str">
        <f t="shared" si="28"/>
        <v>400G ZR+</v>
      </c>
      <c r="D59" s="668" t="str">
        <f t="shared" si="28"/>
        <v>All</v>
      </c>
      <c r="E59" s="668" t="str">
        <f t="shared" si="28"/>
        <v>All</v>
      </c>
      <c r="F59" s="776">
        <v>0</v>
      </c>
      <c r="G59" s="776">
        <v>0</v>
      </c>
      <c r="H59" s="776">
        <v>0</v>
      </c>
      <c r="I59" s="776"/>
      <c r="J59" s="776"/>
      <c r="K59" s="776"/>
      <c r="L59" s="776"/>
      <c r="M59" s="776"/>
      <c r="N59" s="776"/>
      <c r="O59" s="776"/>
      <c r="P59" s="776"/>
    </row>
    <row r="60" spans="2:16" s="159" customFormat="1" ht="12.75" customHeight="1">
      <c r="B60" s="796"/>
      <c r="C60" s="593" t="str">
        <f t="shared" si="28"/>
        <v>400GZR CFP2</v>
      </c>
      <c r="D60" s="668" t="str">
        <f t="shared" si="28"/>
        <v>All</v>
      </c>
      <c r="E60" s="668" t="str">
        <f t="shared" si="28"/>
        <v>All</v>
      </c>
      <c r="F60" s="776">
        <v>0</v>
      </c>
      <c r="G60" s="776">
        <v>0</v>
      </c>
      <c r="H60" s="776">
        <v>0</v>
      </c>
      <c r="I60" s="776"/>
      <c r="J60" s="776"/>
      <c r="K60" s="776"/>
      <c r="L60" s="776"/>
      <c r="M60" s="776"/>
      <c r="N60" s="776"/>
      <c r="O60" s="776"/>
      <c r="P60" s="776"/>
    </row>
    <row r="61" spans="2:16" s="159" customFormat="1" ht="12.75" customHeight="1">
      <c r="B61" s="796"/>
      <c r="C61" s="593" t="str">
        <f t="shared" si="28"/>
        <v>800ZR</v>
      </c>
      <c r="D61" s="667" t="s">
        <v>19</v>
      </c>
      <c r="E61" s="667" t="s">
        <v>19</v>
      </c>
      <c r="F61" s="776">
        <v>0</v>
      </c>
      <c r="G61" s="776">
        <v>0</v>
      </c>
      <c r="H61" s="776">
        <v>0</v>
      </c>
      <c r="I61" s="776"/>
      <c r="J61" s="776"/>
      <c r="K61" s="776"/>
      <c r="L61" s="776"/>
      <c r="M61" s="776"/>
      <c r="N61" s="776"/>
      <c r="O61" s="776"/>
      <c r="P61" s="776"/>
    </row>
    <row r="62" spans="2:16" s="159" customFormat="1">
      <c r="B62" s="797"/>
      <c r="C62" s="592" t="str">
        <f>C23</f>
        <v>600G and higher</v>
      </c>
      <c r="D62" s="596" t="s">
        <v>19</v>
      </c>
      <c r="E62" s="596" t="s">
        <v>19</v>
      </c>
      <c r="F62" s="775">
        <v>0</v>
      </c>
      <c r="G62" s="775">
        <v>0</v>
      </c>
      <c r="H62" s="775">
        <v>0</v>
      </c>
      <c r="I62" s="775"/>
      <c r="J62" s="775"/>
      <c r="K62" s="775"/>
      <c r="L62" s="775"/>
      <c r="M62" s="775"/>
      <c r="N62" s="775"/>
      <c r="O62" s="775"/>
      <c r="P62" s="775"/>
    </row>
    <row r="63" spans="2:16">
      <c r="B63" s="209" t="s">
        <v>22</v>
      </c>
      <c r="C63" s="265" t="s">
        <v>19</v>
      </c>
      <c r="D63" s="276" t="s">
        <v>19</v>
      </c>
      <c r="E63" s="265" t="s">
        <v>19</v>
      </c>
      <c r="F63" s="213">
        <f>SUM(F47:F62)</f>
        <v>254.38839104399941</v>
      </c>
      <c r="G63" s="213">
        <f t="shared" ref="G63:H63" si="29">SUM(G47:G62)</f>
        <v>197.49337154756168</v>
      </c>
      <c r="H63" s="213">
        <f t="shared" si="29"/>
        <v>225.7815534972049</v>
      </c>
      <c r="I63" s="213"/>
      <c r="J63" s="213"/>
      <c r="K63" s="213"/>
      <c r="L63" s="213"/>
      <c r="M63" s="213"/>
      <c r="N63" s="213"/>
      <c r="O63" s="213"/>
      <c r="P63" s="213"/>
    </row>
    <row r="64" spans="2:16">
      <c r="F64" s="58"/>
      <c r="G64" s="58">
        <f>IF(F63=0,"",G63/F63-1)</f>
        <v>-0.22365415050169124</v>
      </c>
      <c r="H64" s="58">
        <f>IF(G63=0,"",H63/G63-1)</f>
        <v>0.1432361082702498</v>
      </c>
      <c r="I64" s="58"/>
      <c r="J64" s="58"/>
      <c r="K64" s="58"/>
      <c r="L64" s="58"/>
      <c r="M64" s="58"/>
      <c r="N64" s="58"/>
      <c r="O64" s="58"/>
      <c r="P64" s="58"/>
    </row>
    <row r="65" spans="2:16">
      <c r="F65" s="159"/>
      <c r="G65" s="159"/>
      <c r="H65" s="159"/>
    </row>
    <row r="66" spans="2:16">
      <c r="B66" s="362"/>
      <c r="C66" s="362"/>
      <c r="D66" s="362"/>
      <c r="E66" s="362"/>
      <c r="F66" s="362"/>
      <c r="G66" s="362"/>
      <c r="H66" s="362"/>
      <c r="I66" s="362"/>
      <c r="J66" s="362"/>
      <c r="K66" s="362"/>
      <c r="L66" s="362"/>
      <c r="M66" s="362"/>
      <c r="N66" s="362"/>
      <c r="O66" s="362"/>
      <c r="P66" s="362"/>
    </row>
    <row r="67" spans="2:16">
      <c r="F67" s="3"/>
      <c r="H67" s="3"/>
      <c r="I67" s="3"/>
      <c r="J67" s="3"/>
      <c r="K67" s="3"/>
      <c r="L67" s="3"/>
      <c r="M67" s="3"/>
    </row>
    <row r="68" spans="2:16" s="159" customFormat="1">
      <c r="B68" s="206" t="s">
        <v>0</v>
      </c>
      <c r="C68" s="207" t="s">
        <v>202</v>
      </c>
      <c r="D68" s="4"/>
      <c r="E68" s="4"/>
      <c r="N68" s="206" t="str">
        <f>B68</f>
        <v>Units</v>
      </c>
      <c r="P68" s="520" t="str">
        <f>C68</f>
        <v>WDM Rest of World</v>
      </c>
    </row>
    <row r="69" spans="2:16" s="159" customFormat="1">
      <c r="B69" s="118" t="s">
        <v>18</v>
      </c>
      <c r="C69" s="118" t="s">
        <v>10</v>
      </c>
      <c r="D69" s="240" t="s">
        <v>11</v>
      </c>
      <c r="E69" s="118" t="s">
        <v>12</v>
      </c>
      <c r="F69" s="1">
        <v>2016</v>
      </c>
      <c r="G69" s="1">
        <v>2017</v>
      </c>
      <c r="H69" s="1">
        <v>2018</v>
      </c>
      <c r="I69" s="1">
        <v>2019</v>
      </c>
      <c r="J69" s="1">
        <v>2020</v>
      </c>
      <c r="K69" s="1">
        <v>2021</v>
      </c>
      <c r="L69" s="1">
        <v>2022</v>
      </c>
      <c r="M69" s="1">
        <v>2023</v>
      </c>
      <c r="N69" s="1">
        <v>2024</v>
      </c>
      <c r="O69" s="1">
        <v>2025</v>
      </c>
      <c r="P69" s="1">
        <v>2026</v>
      </c>
    </row>
    <row r="70" spans="2:16" s="159" customFormat="1">
      <c r="B70" s="668" t="s">
        <v>14</v>
      </c>
      <c r="C70" s="391" t="str">
        <f>C47</f>
        <v xml:space="preserve">1-10 Gbps </v>
      </c>
      <c r="D70" s="668" t="str">
        <f t="shared" ref="D70:E70" si="30">D47</f>
        <v>All</v>
      </c>
      <c r="E70" s="668" t="str">
        <f t="shared" si="30"/>
        <v>All</v>
      </c>
      <c r="F70" s="28">
        <f t="shared" ref="F70:H70" si="31">IF(F132=0,"",F132-F8)</f>
        <v>301656.21999999997</v>
      </c>
      <c r="G70" s="28">
        <f t="shared" si="31"/>
        <v>174241.62</v>
      </c>
      <c r="H70" s="28">
        <f t="shared" si="31"/>
        <v>216002.34999999998</v>
      </c>
      <c r="I70" s="28"/>
      <c r="J70" s="28"/>
      <c r="K70" s="28"/>
      <c r="L70" s="28"/>
      <c r="M70" s="28"/>
      <c r="N70" s="28"/>
      <c r="O70" s="28"/>
      <c r="P70" s="28"/>
    </row>
    <row r="71" spans="2:16" s="159" customFormat="1">
      <c r="B71" s="795" t="s">
        <v>21</v>
      </c>
      <c r="C71" s="668" t="str">
        <f t="shared" ref="C71:E71" si="32">C48</f>
        <v>2.5 Gbps</v>
      </c>
      <c r="D71" s="668" t="str">
        <f t="shared" si="32"/>
        <v>All</v>
      </c>
      <c r="E71" s="668" t="str">
        <f t="shared" si="32"/>
        <v>All</v>
      </c>
      <c r="F71" s="28">
        <f t="shared" ref="F71:H71" si="33">IF(F133=0,"",F133-F9)</f>
        <v>64335.599999999991</v>
      </c>
      <c r="G71" s="28">
        <f t="shared" si="33"/>
        <v>37534.639999999999</v>
      </c>
      <c r="H71" s="28">
        <f t="shared" si="33"/>
        <v>26046.720000000001</v>
      </c>
      <c r="I71" s="28"/>
      <c r="J71" s="28"/>
      <c r="K71" s="28"/>
      <c r="L71" s="28"/>
      <c r="M71" s="28"/>
      <c r="N71" s="28"/>
      <c r="O71" s="28"/>
      <c r="P71" s="28"/>
    </row>
    <row r="72" spans="2:16" s="159" customFormat="1" ht="16.05" customHeight="1">
      <c r="B72" s="796"/>
      <c r="C72" s="668" t="str">
        <f t="shared" ref="C72:E72" si="34">C49</f>
        <v>10 Gbps</v>
      </c>
      <c r="D72" s="668" t="str">
        <f t="shared" si="34"/>
        <v>All</v>
      </c>
      <c r="E72" s="668" t="str">
        <f t="shared" si="34"/>
        <v>All</v>
      </c>
      <c r="F72" s="28">
        <f t="shared" ref="F72:H72" si="35">IF(F134=0,"",F134-F10)</f>
        <v>276474.75</v>
      </c>
      <c r="G72" s="28">
        <f t="shared" si="35"/>
        <v>324744.67999999993</v>
      </c>
      <c r="H72" s="28">
        <f t="shared" si="35"/>
        <v>314958.61</v>
      </c>
      <c r="I72" s="28"/>
      <c r="J72" s="28"/>
      <c r="K72" s="28"/>
      <c r="L72" s="28"/>
      <c r="M72" s="28"/>
      <c r="N72" s="28"/>
      <c r="O72" s="28"/>
      <c r="P72" s="28"/>
    </row>
    <row r="73" spans="2:16" s="159" customFormat="1">
      <c r="B73" s="796"/>
      <c r="C73" s="668" t="str">
        <f t="shared" ref="C73:E73" si="36">C50</f>
        <v>40 Gbps</v>
      </c>
      <c r="D73" s="668" t="str">
        <f t="shared" si="36"/>
        <v>All</v>
      </c>
      <c r="E73" s="668" t="str">
        <f t="shared" si="36"/>
        <v>All</v>
      </c>
      <c r="F73" s="28">
        <f t="shared" ref="F73:H73" si="37">IF(F135=0,"",F135-F11)</f>
        <v>2184.4799999999996</v>
      </c>
      <c r="G73" s="28">
        <f t="shared" si="37"/>
        <v>243.82</v>
      </c>
      <c r="H73" s="28" t="str">
        <f t="shared" si="37"/>
        <v/>
      </c>
      <c r="I73" s="28"/>
      <c r="J73" s="28"/>
      <c r="K73" s="28"/>
      <c r="L73" s="28"/>
      <c r="M73" s="28"/>
      <c r="N73" s="28"/>
      <c r="O73" s="28"/>
      <c r="P73" s="28"/>
    </row>
    <row r="74" spans="2:16" s="159" customFormat="1">
      <c r="B74" s="796"/>
      <c r="C74" s="668" t="str">
        <f t="shared" ref="C74:E74" si="38">C51</f>
        <v>100Gbps</v>
      </c>
      <c r="D74" s="668" t="str">
        <f t="shared" si="38"/>
        <v>All</v>
      </c>
      <c r="E74" s="668" t="str">
        <f t="shared" si="38"/>
        <v>On board</v>
      </c>
      <c r="F74" s="137">
        <f t="shared" ref="F74" si="39">IF(F136=0,"",F136-F12)</f>
        <v>15296.49691112763</v>
      </c>
      <c r="G74" s="137">
        <f t="shared" ref="G74:H74" si="40">IF(G136=0,"",G136-G12)</f>
        <v>11047.704416030172</v>
      </c>
      <c r="H74" s="137">
        <f t="shared" si="40"/>
        <v>11909.747899159664</v>
      </c>
      <c r="I74" s="137"/>
      <c r="J74" s="137"/>
      <c r="K74" s="137"/>
      <c r="L74" s="137"/>
      <c r="M74" s="137"/>
      <c r="N74" s="137"/>
      <c r="O74" s="137"/>
      <c r="P74" s="137"/>
    </row>
    <row r="75" spans="2:16" s="159" customFormat="1">
      <c r="B75" s="796"/>
      <c r="C75" s="668" t="str">
        <f t="shared" ref="C75:E75" si="41">C52</f>
        <v>100Gbps</v>
      </c>
      <c r="D75" s="668" t="str">
        <f t="shared" si="41"/>
        <v>All</v>
      </c>
      <c r="E75" s="668" t="str">
        <f t="shared" si="41"/>
        <v>Direct detect</v>
      </c>
      <c r="F75" s="137">
        <f t="shared" ref="F75:H75" si="42">IF(F137=0,"",F137-F13)</f>
        <v>2646.4020135346441</v>
      </c>
      <c r="G75" s="137">
        <f t="shared" si="42"/>
        <v>26572.022040337026</v>
      </c>
      <c r="H75" s="137">
        <f t="shared" si="42"/>
        <v>20613.025210084033</v>
      </c>
      <c r="I75" s="137"/>
      <c r="J75" s="137"/>
      <c r="K75" s="137"/>
      <c r="L75" s="137"/>
      <c r="M75" s="137"/>
      <c r="N75" s="137"/>
      <c r="O75" s="137"/>
      <c r="P75" s="137"/>
    </row>
    <row r="76" spans="2:16" s="159" customFormat="1">
      <c r="B76" s="796"/>
      <c r="C76" s="668" t="str">
        <f t="shared" ref="C76:E76" si="43">C53</f>
        <v>100Gbps</v>
      </c>
      <c r="D76" s="668" t="str">
        <f t="shared" si="43"/>
        <v>All</v>
      </c>
      <c r="E76" s="668" t="str">
        <f t="shared" si="43"/>
        <v>CFP-DCO</v>
      </c>
      <c r="F76" s="137">
        <f t="shared" ref="F76:H76" si="44">IF(F138=0,"",F138-F14)</f>
        <v>26125.984532567738</v>
      </c>
      <c r="G76" s="137">
        <f t="shared" si="44"/>
        <v>31016.951266137541</v>
      </c>
      <c r="H76" s="137">
        <f t="shared" si="44"/>
        <v>30503.460084033613</v>
      </c>
      <c r="I76" s="137"/>
      <c r="J76" s="137"/>
      <c r="K76" s="137"/>
      <c r="L76" s="137"/>
      <c r="M76" s="137"/>
      <c r="N76" s="137"/>
      <c r="O76" s="137"/>
      <c r="P76" s="137"/>
    </row>
    <row r="77" spans="2:16" s="159" customFormat="1">
      <c r="B77" s="796"/>
      <c r="C77" s="668" t="str">
        <f t="shared" ref="C77:E77" si="45">C54</f>
        <v>100Gbps</v>
      </c>
      <c r="D77" s="668" t="str">
        <f t="shared" si="45"/>
        <v>80km</v>
      </c>
      <c r="E77" s="668" t="str">
        <f t="shared" si="45"/>
        <v>QSFP-DD DCO</v>
      </c>
      <c r="F77" s="137" t="str">
        <f t="shared" ref="F77:H77" si="46">IF(F139=0,"",F139-F15)</f>
        <v/>
      </c>
      <c r="G77" s="137" t="str">
        <f t="shared" si="46"/>
        <v/>
      </c>
      <c r="H77" s="137" t="str">
        <f t="shared" si="46"/>
        <v/>
      </c>
      <c r="I77" s="137"/>
      <c r="J77" s="137"/>
      <c r="K77" s="137"/>
      <c r="L77" s="137"/>
      <c r="M77" s="137"/>
      <c r="N77" s="137"/>
      <c r="O77" s="137"/>
      <c r="P77" s="137"/>
    </row>
    <row r="78" spans="2:16" s="159" customFormat="1">
      <c r="B78" s="796"/>
      <c r="C78" s="668" t="str">
        <f t="shared" ref="C78:E78" si="47">C55</f>
        <v>100Gbps</v>
      </c>
      <c r="D78" s="668" t="str">
        <f t="shared" si="47"/>
        <v>All</v>
      </c>
      <c r="E78" s="668" t="str">
        <f t="shared" si="47"/>
        <v>CFP2-ACO</v>
      </c>
      <c r="F78" s="137">
        <f t="shared" ref="F78:H78" si="48">IF(F140=0,"",F140-F16)</f>
        <v>10430.482126836021</v>
      </c>
      <c r="G78" s="137">
        <f t="shared" si="48"/>
        <v>18249.973906269315</v>
      </c>
      <c r="H78" s="137">
        <f t="shared" si="48"/>
        <v>13896.996218487395</v>
      </c>
      <c r="I78" s="137"/>
      <c r="J78" s="137"/>
      <c r="K78" s="137"/>
      <c r="L78" s="137"/>
      <c r="M78" s="137"/>
      <c r="N78" s="137"/>
      <c r="O78" s="137"/>
      <c r="P78" s="137"/>
    </row>
    <row r="79" spans="2:16" s="159" customFormat="1">
      <c r="B79" s="796"/>
      <c r="C79" s="668" t="str">
        <f t="shared" ref="C79:E79" si="49">C56</f>
        <v>200 Gbps</v>
      </c>
      <c r="D79" s="668" t="str">
        <f t="shared" si="49"/>
        <v>All</v>
      </c>
      <c r="E79" s="668" t="str">
        <f t="shared" si="49"/>
        <v>CFP2-DCO</v>
      </c>
      <c r="F79" s="137" t="str">
        <f t="shared" ref="F79:H79" si="50">IF(F141=0,"",F141-F17)</f>
        <v/>
      </c>
      <c r="G79" s="137">
        <f t="shared" si="50"/>
        <v>4780.2197802197807</v>
      </c>
      <c r="H79" s="137">
        <f t="shared" si="50"/>
        <v>27468.89344262295</v>
      </c>
      <c r="I79" s="137"/>
      <c r="J79" s="137"/>
      <c r="K79" s="137"/>
      <c r="L79" s="137"/>
      <c r="M79" s="137"/>
      <c r="N79" s="137"/>
      <c r="O79" s="137"/>
      <c r="P79" s="137"/>
    </row>
    <row r="80" spans="2:16" s="159" customFormat="1">
      <c r="B80" s="796"/>
      <c r="C80" s="668" t="str">
        <f t="shared" ref="C80:E80" si="51">C57</f>
        <v>200 Gbps</v>
      </c>
      <c r="D80" s="668" t="str">
        <f t="shared" si="51"/>
        <v>All</v>
      </c>
      <c r="E80" s="668" t="str">
        <f t="shared" si="51"/>
        <v>CFP2-ACO</v>
      </c>
      <c r="F80" s="137" t="str">
        <f t="shared" ref="F80:H80" si="52">IF(F142=0,"",F142-F18)</f>
        <v/>
      </c>
      <c r="G80" s="137">
        <f t="shared" si="52"/>
        <v>10628.34065934066</v>
      </c>
      <c r="H80" s="137">
        <f t="shared" si="52"/>
        <v>16263.336065573771</v>
      </c>
      <c r="I80" s="137"/>
      <c r="J80" s="137"/>
      <c r="K80" s="137"/>
      <c r="L80" s="137"/>
      <c r="M80" s="137"/>
      <c r="N80" s="137"/>
      <c r="O80" s="137"/>
      <c r="P80" s="137"/>
    </row>
    <row r="81" spans="2:16" s="159" customFormat="1" ht="12.75" customHeight="1">
      <c r="B81" s="796"/>
      <c r="C81" s="668" t="str">
        <f t="shared" ref="C81:E81" si="53">C58</f>
        <v>400G ZR</v>
      </c>
      <c r="D81" s="668" t="str">
        <f t="shared" si="53"/>
        <v>All</v>
      </c>
      <c r="E81" s="668" t="str">
        <f t="shared" si="53"/>
        <v>All</v>
      </c>
      <c r="F81" s="137" t="str">
        <f t="shared" ref="F81:H81" si="54">IF(F143=0,"",F143-F19)</f>
        <v/>
      </c>
      <c r="G81" s="137" t="str">
        <f t="shared" si="54"/>
        <v/>
      </c>
      <c r="H81" s="137" t="str">
        <f t="shared" si="54"/>
        <v/>
      </c>
      <c r="I81" s="137"/>
      <c r="J81" s="137"/>
      <c r="K81" s="137"/>
      <c r="L81" s="137"/>
      <c r="M81" s="137"/>
      <c r="N81" s="137"/>
      <c r="O81" s="137"/>
      <c r="P81" s="137"/>
    </row>
    <row r="82" spans="2:16" s="159" customFormat="1" ht="12.75" customHeight="1">
      <c r="B82" s="796"/>
      <c r="C82" s="668" t="str">
        <f t="shared" ref="C82:E82" si="55">C59</f>
        <v>400G ZR+</v>
      </c>
      <c r="D82" s="668" t="str">
        <f t="shared" si="55"/>
        <v>All</v>
      </c>
      <c r="E82" s="668" t="str">
        <f t="shared" si="55"/>
        <v>All</v>
      </c>
      <c r="F82" s="137" t="str">
        <f t="shared" ref="F82:H82" si="56">IF(F144=0,"",F144-F20)</f>
        <v/>
      </c>
      <c r="G82" s="137" t="str">
        <f t="shared" si="56"/>
        <v/>
      </c>
      <c r="H82" s="137" t="str">
        <f t="shared" si="56"/>
        <v/>
      </c>
      <c r="I82" s="137"/>
      <c r="J82" s="137"/>
      <c r="K82" s="137"/>
      <c r="L82" s="137"/>
      <c r="M82" s="137"/>
      <c r="N82" s="137"/>
      <c r="O82" s="137"/>
      <c r="P82" s="137"/>
    </row>
    <row r="83" spans="2:16" s="159" customFormat="1" ht="12.75" customHeight="1">
      <c r="B83" s="796"/>
      <c r="C83" s="668" t="str">
        <f t="shared" ref="C83:E83" si="57">C60</f>
        <v>400GZR CFP2</v>
      </c>
      <c r="D83" s="668" t="str">
        <f t="shared" si="57"/>
        <v>All</v>
      </c>
      <c r="E83" s="668" t="str">
        <f t="shared" si="57"/>
        <v>All</v>
      </c>
      <c r="F83" s="137" t="str">
        <f t="shared" ref="F83:H83" si="58">IF(F145=0,"",F145-F21)</f>
        <v/>
      </c>
      <c r="G83" s="137" t="str">
        <f t="shared" si="58"/>
        <v/>
      </c>
      <c r="H83" s="137" t="str">
        <f t="shared" si="58"/>
        <v/>
      </c>
      <c r="I83" s="137"/>
      <c r="J83" s="137"/>
      <c r="K83" s="137"/>
      <c r="L83" s="137"/>
      <c r="M83" s="137"/>
      <c r="N83" s="137"/>
      <c r="O83" s="137"/>
      <c r="P83" s="137"/>
    </row>
    <row r="84" spans="2:16" s="159" customFormat="1" ht="12.75" customHeight="1">
      <c r="B84" s="796"/>
      <c r="C84" s="595" t="str">
        <f>C61</f>
        <v>800ZR</v>
      </c>
      <c r="D84" s="596" t="s">
        <v>19</v>
      </c>
      <c r="E84" s="596" t="s">
        <v>19</v>
      </c>
      <c r="F84" s="137" t="str">
        <f t="shared" ref="F84:H84" si="59">IF(F146=0,"",F146-F22)</f>
        <v/>
      </c>
      <c r="G84" s="137" t="str">
        <f t="shared" si="59"/>
        <v/>
      </c>
      <c r="H84" s="137" t="str">
        <f t="shared" si="59"/>
        <v/>
      </c>
      <c r="I84" s="137"/>
      <c r="J84" s="137"/>
      <c r="K84" s="137"/>
      <c r="L84" s="137"/>
      <c r="M84" s="137"/>
      <c r="N84" s="137"/>
      <c r="O84" s="137"/>
      <c r="P84" s="137"/>
    </row>
    <row r="85" spans="2:16" s="159" customFormat="1">
      <c r="B85" s="797"/>
      <c r="C85" s="592" t="str">
        <f>C62</f>
        <v>600G and higher</v>
      </c>
      <c r="D85" s="596" t="s">
        <v>19</v>
      </c>
      <c r="E85" s="596" t="s">
        <v>19</v>
      </c>
      <c r="F85" s="137" t="str">
        <f t="shared" ref="F85:H85" si="60">IF(F147=0,"",F147-F23)</f>
        <v/>
      </c>
      <c r="G85" s="137" t="str">
        <f t="shared" si="60"/>
        <v/>
      </c>
      <c r="H85" s="137">
        <f t="shared" si="60"/>
        <v>3000</v>
      </c>
      <c r="I85" s="137"/>
      <c r="J85" s="137"/>
      <c r="K85" s="137"/>
      <c r="L85" s="137"/>
      <c r="M85" s="137"/>
      <c r="N85" s="137"/>
      <c r="O85" s="137"/>
      <c r="P85" s="137"/>
    </row>
    <row r="86" spans="2:16" s="159" customFormat="1">
      <c r="B86" s="209" t="s">
        <v>22</v>
      </c>
      <c r="C86" s="349" t="s">
        <v>19</v>
      </c>
      <c r="D86" s="350" t="s">
        <v>19</v>
      </c>
      <c r="E86" s="349" t="s">
        <v>19</v>
      </c>
      <c r="F86" s="28">
        <f t="shared" ref="F86:H86" si="61">SUM(F70:F85)</f>
        <v>699150.41558406595</v>
      </c>
      <c r="G86" s="28">
        <f t="shared" si="61"/>
        <v>639059.97206833435</v>
      </c>
      <c r="H86" s="28">
        <f t="shared" si="61"/>
        <v>680663.13891996141</v>
      </c>
      <c r="I86" s="28"/>
      <c r="J86" s="28"/>
      <c r="K86" s="28"/>
      <c r="L86" s="28"/>
      <c r="M86" s="28"/>
      <c r="N86" s="28"/>
      <c r="O86" s="28"/>
      <c r="P86" s="28"/>
    </row>
    <row r="87" spans="2:16" s="159" customFormat="1">
      <c r="B87" s="4"/>
      <c r="C87" s="4"/>
      <c r="D87" s="4"/>
      <c r="E87" s="4"/>
      <c r="F87" s="58"/>
      <c r="G87" s="58">
        <f>IF(F86=0,"",G86/F86-1)</f>
        <v>-8.594780490194287E-2</v>
      </c>
      <c r="H87" s="58">
        <f>IF(G86=0,"",H86/G86-1)</f>
        <v>6.5100567505389728E-2</v>
      </c>
      <c r="I87" s="58"/>
      <c r="J87" s="58"/>
      <c r="K87" s="58"/>
      <c r="L87" s="58"/>
      <c r="M87" s="58"/>
      <c r="N87" s="58"/>
      <c r="O87" s="58"/>
      <c r="P87" s="58"/>
    </row>
    <row r="88" spans="2:16" s="159" customFormat="1">
      <c r="B88" s="206" t="s">
        <v>47</v>
      </c>
      <c r="C88" s="207" t="str">
        <f>C68</f>
        <v>WDM Rest of World</v>
      </c>
      <c r="D88" s="4"/>
      <c r="E88" s="4"/>
      <c r="F88" s="4"/>
      <c r="G88" s="4"/>
      <c r="H88" s="4"/>
      <c r="I88" s="4"/>
      <c r="J88" s="4"/>
      <c r="K88" s="247"/>
      <c r="L88" s="247"/>
      <c r="N88" s="206" t="str">
        <f>B88</f>
        <v>ASP ($)</v>
      </c>
      <c r="P88" s="520" t="str">
        <f>C88</f>
        <v>WDM Rest of World</v>
      </c>
    </row>
    <row r="89" spans="2:16" s="159" customFormat="1">
      <c r="B89" s="118" t="s">
        <v>18</v>
      </c>
      <c r="C89" s="118" t="s">
        <v>10</v>
      </c>
      <c r="D89" s="118" t="s">
        <v>11</v>
      </c>
      <c r="E89" s="118" t="s">
        <v>12</v>
      </c>
      <c r="F89" s="1">
        <v>2016</v>
      </c>
      <c r="G89" s="1">
        <v>2017</v>
      </c>
      <c r="H89" s="1">
        <v>2018</v>
      </c>
      <c r="I89" s="1">
        <v>2019</v>
      </c>
      <c r="J89" s="1">
        <v>2020</v>
      </c>
      <c r="K89" s="1">
        <v>2021</v>
      </c>
      <c r="L89" s="1">
        <v>2022</v>
      </c>
      <c r="M89" s="1">
        <v>2023</v>
      </c>
      <c r="N89" s="1">
        <v>2024</v>
      </c>
      <c r="O89" s="1">
        <v>2025</v>
      </c>
      <c r="P89" s="1">
        <v>2026</v>
      </c>
    </row>
    <row r="90" spans="2:16" s="159" customFormat="1">
      <c r="B90" s="668" t="str">
        <f>B70</f>
        <v>CWDM</v>
      </c>
      <c r="C90" s="391" t="str">
        <f>C70</f>
        <v xml:space="preserve">1-10 Gbps </v>
      </c>
      <c r="D90" s="350" t="str">
        <f>D70</f>
        <v>All</v>
      </c>
      <c r="E90" s="350" t="str">
        <f>E70</f>
        <v>All</v>
      </c>
      <c r="F90" s="141">
        <f t="shared" ref="F90:H90" si="62">10^6*F109/F70</f>
        <v>160.64458025949551</v>
      </c>
      <c r="G90" s="141">
        <f t="shared" si="62"/>
        <v>167.54868861595747</v>
      </c>
      <c r="H90" s="141">
        <f t="shared" si="62"/>
        <v>194.66719181504149</v>
      </c>
      <c r="I90" s="141"/>
      <c r="J90" s="141"/>
      <c r="K90" s="141"/>
      <c r="L90" s="141"/>
      <c r="M90" s="141"/>
      <c r="N90" s="141"/>
      <c r="O90" s="141"/>
      <c r="P90" s="141"/>
    </row>
    <row r="91" spans="2:16" s="159" customFormat="1">
      <c r="B91" s="795" t="str">
        <f>B71</f>
        <v>DWDM</v>
      </c>
      <c r="C91" s="668" t="str">
        <f t="shared" ref="C91:E91" si="63">C71</f>
        <v>2.5 Gbps</v>
      </c>
      <c r="D91" s="668" t="str">
        <f t="shared" si="63"/>
        <v>All</v>
      </c>
      <c r="E91" s="668" t="str">
        <f t="shared" si="63"/>
        <v>All</v>
      </c>
      <c r="F91" s="278">
        <f t="shared" ref="F91:H91" si="64">10^6*F110/F71</f>
        <v>268.71489725439733</v>
      </c>
      <c r="G91" s="278">
        <f t="shared" si="64"/>
        <v>262.99268089423526</v>
      </c>
      <c r="H91" s="278">
        <f t="shared" si="64"/>
        <v>225.99999999999994</v>
      </c>
      <c r="I91" s="278"/>
      <c r="J91" s="278"/>
      <c r="K91" s="278"/>
      <c r="L91" s="278"/>
      <c r="M91" s="278"/>
      <c r="N91" s="278"/>
      <c r="O91" s="278"/>
      <c r="P91" s="278"/>
    </row>
    <row r="92" spans="2:16" s="159" customFormat="1">
      <c r="B92" s="796"/>
      <c r="C92" s="668" t="str">
        <f t="shared" ref="C92:E92" si="65">C72</f>
        <v>10 Gbps</v>
      </c>
      <c r="D92" s="668" t="str">
        <f t="shared" si="65"/>
        <v>All</v>
      </c>
      <c r="E92" s="668" t="str">
        <f t="shared" si="65"/>
        <v>All</v>
      </c>
      <c r="F92" s="141">
        <f t="shared" ref="F92:H92" si="66">10^6*F111/F72</f>
        <v>583.05115030054333</v>
      </c>
      <c r="G92" s="141">
        <f t="shared" si="66"/>
        <v>514.26755322650422</v>
      </c>
      <c r="H92" s="141">
        <f t="shared" si="66"/>
        <v>479.07420454329076</v>
      </c>
      <c r="I92" s="141"/>
      <c r="J92" s="141"/>
      <c r="K92" s="141"/>
      <c r="L92" s="141"/>
      <c r="M92" s="141"/>
      <c r="N92" s="141"/>
      <c r="O92" s="141"/>
      <c r="P92" s="141"/>
    </row>
    <row r="93" spans="2:16" s="159" customFormat="1">
      <c r="B93" s="796"/>
      <c r="C93" s="668" t="str">
        <f t="shared" ref="C93:E93" si="67">C73</f>
        <v>40 Gbps</v>
      </c>
      <c r="D93" s="668" t="str">
        <f t="shared" si="67"/>
        <v>All</v>
      </c>
      <c r="E93" s="668" t="str">
        <f t="shared" si="67"/>
        <v>All</v>
      </c>
      <c r="F93" s="278">
        <f>10^6*F112/F73</f>
        <v>9064.4821883468849</v>
      </c>
      <c r="G93" s="278">
        <f>10^6*G112/G73</f>
        <v>6724.5508982035926</v>
      </c>
      <c r="H93" s="278"/>
      <c r="I93" s="278"/>
      <c r="J93" s="278"/>
      <c r="K93" s="278"/>
      <c r="L93" s="278"/>
      <c r="M93" s="278"/>
      <c r="N93" s="278"/>
      <c r="O93" s="278"/>
      <c r="P93" s="278"/>
    </row>
    <row r="94" spans="2:16" s="159" customFormat="1">
      <c r="B94" s="796"/>
      <c r="C94" s="668" t="str">
        <f t="shared" ref="C94:E94" si="68">C74</f>
        <v>100Gbps</v>
      </c>
      <c r="D94" s="668" t="str">
        <f t="shared" si="68"/>
        <v>All</v>
      </c>
      <c r="E94" s="668" t="str">
        <f t="shared" si="68"/>
        <v>On board</v>
      </c>
      <c r="F94" s="183">
        <f t="shared" ref="F94:H94" si="69">10^6*F113/F74</f>
        <v>12874.000000000002</v>
      </c>
      <c r="G94" s="183">
        <f t="shared" si="69"/>
        <v>10000</v>
      </c>
      <c r="H94" s="183">
        <f t="shared" si="69"/>
        <v>8000.0000000000009</v>
      </c>
      <c r="I94" s="183"/>
      <c r="J94" s="183"/>
      <c r="K94" s="183"/>
      <c r="L94" s="183"/>
      <c r="M94" s="183"/>
      <c r="N94" s="183"/>
      <c r="O94" s="183"/>
      <c r="P94" s="183"/>
    </row>
    <row r="95" spans="2:16" s="159" customFormat="1">
      <c r="B95" s="796"/>
      <c r="C95" s="668" t="str">
        <f t="shared" ref="C95:E95" si="70">C75</f>
        <v>100Gbps</v>
      </c>
      <c r="D95" s="668" t="str">
        <f t="shared" si="70"/>
        <v>All</v>
      </c>
      <c r="E95" s="668" t="str">
        <f t="shared" si="70"/>
        <v>Direct detect</v>
      </c>
      <c r="F95" s="183">
        <f>10^6*F114/F75</f>
        <v>5055.1967599883346</v>
      </c>
      <c r="G95" s="183">
        <f t="shared" ref="G95:H95" si="71">10^6*G114/G75</f>
        <v>3094.1112052464773</v>
      </c>
      <c r="H95" s="183">
        <f t="shared" si="71"/>
        <v>2642.0000000000005</v>
      </c>
      <c r="I95" s="183"/>
      <c r="J95" s="183"/>
      <c r="K95" s="183"/>
      <c r="L95" s="183"/>
      <c r="M95" s="183"/>
      <c r="N95" s="183"/>
      <c r="O95" s="183"/>
      <c r="P95" s="183"/>
    </row>
    <row r="96" spans="2:16" s="159" customFormat="1">
      <c r="B96" s="796"/>
      <c r="C96" s="668" t="str">
        <f t="shared" ref="C96:E96" si="72">C76</f>
        <v>100Gbps</v>
      </c>
      <c r="D96" s="668" t="str">
        <f t="shared" si="72"/>
        <v>All</v>
      </c>
      <c r="E96" s="668" t="str">
        <f t="shared" si="72"/>
        <v>CFP-DCO</v>
      </c>
      <c r="F96" s="183">
        <f t="shared" ref="F96:H96" si="73">10^6*F115/F76</f>
        <v>8200</v>
      </c>
      <c r="G96" s="183">
        <f t="shared" si="73"/>
        <v>6954.0441176470586</v>
      </c>
      <c r="H96" s="183">
        <f t="shared" si="73"/>
        <v>5500</v>
      </c>
      <c r="I96" s="183"/>
      <c r="J96" s="183"/>
      <c r="K96" s="183"/>
      <c r="L96" s="183"/>
      <c r="M96" s="183"/>
      <c r="N96" s="183"/>
      <c r="O96" s="183"/>
      <c r="P96" s="183"/>
    </row>
    <row r="97" spans="2:16" s="159" customFormat="1">
      <c r="B97" s="796"/>
      <c r="C97" s="668" t="str">
        <f t="shared" ref="C97:E97" si="74">C77</f>
        <v>100Gbps</v>
      </c>
      <c r="D97" s="668" t="str">
        <f t="shared" si="74"/>
        <v>80km</v>
      </c>
      <c r="E97" s="668" t="str">
        <f t="shared" si="74"/>
        <v>QSFP-DD DCO</v>
      </c>
      <c r="F97" s="183"/>
      <c r="G97" s="183"/>
      <c r="H97" s="183"/>
      <c r="I97" s="183"/>
      <c r="J97" s="183"/>
      <c r="K97" s="183"/>
      <c r="L97" s="183"/>
      <c r="M97" s="183"/>
      <c r="N97" s="183"/>
      <c r="O97" s="183"/>
      <c r="P97" s="183"/>
    </row>
    <row r="98" spans="2:16" s="159" customFormat="1">
      <c r="B98" s="796"/>
      <c r="C98" s="668" t="str">
        <f t="shared" ref="C98:E98" si="75">C78</f>
        <v>100Gbps</v>
      </c>
      <c r="D98" s="668" t="str">
        <f t="shared" si="75"/>
        <v>All</v>
      </c>
      <c r="E98" s="668" t="str">
        <f t="shared" si="75"/>
        <v>CFP2-ACO</v>
      </c>
      <c r="F98" s="183">
        <f t="shared" ref="F98:H98" si="76">10^6*F117/F78</f>
        <v>8586.6561405845368</v>
      </c>
      <c r="G98" s="183">
        <f t="shared" si="76"/>
        <v>6499.9999999999991</v>
      </c>
      <c r="H98" s="183">
        <f t="shared" si="76"/>
        <v>5170</v>
      </c>
      <c r="I98" s="183"/>
      <c r="J98" s="183"/>
      <c r="K98" s="183"/>
      <c r="L98" s="183"/>
      <c r="M98" s="183"/>
      <c r="N98" s="183"/>
      <c r="O98" s="183"/>
      <c r="P98" s="183"/>
    </row>
    <row r="99" spans="2:16" s="159" customFormat="1">
      <c r="B99" s="796"/>
      <c r="C99" s="668" t="str">
        <f t="shared" ref="C99:E99" si="77">C79</f>
        <v>200 Gbps</v>
      </c>
      <c r="D99" s="668" t="str">
        <f t="shared" si="77"/>
        <v>All</v>
      </c>
      <c r="E99" s="668" t="str">
        <f t="shared" si="77"/>
        <v>CFP2-DCO</v>
      </c>
      <c r="F99" s="183"/>
      <c r="G99" s="183">
        <f t="shared" ref="G99:H99" si="78">10^6*G118/G79</f>
        <v>8199.9999999999982</v>
      </c>
      <c r="H99" s="183">
        <f t="shared" si="78"/>
        <v>6000</v>
      </c>
      <c r="I99" s="183"/>
      <c r="J99" s="183"/>
      <c r="K99" s="183"/>
      <c r="L99" s="183"/>
      <c r="M99" s="183"/>
      <c r="N99" s="183"/>
      <c r="O99" s="183"/>
      <c r="P99" s="183"/>
    </row>
    <row r="100" spans="2:16" s="159" customFormat="1">
      <c r="B100" s="796"/>
      <c r="C100" s="668" t="str">
        <f t="shared" ref="C100:E100" si="79">C80</f>
        <v>200 Gbps</v>
      </c>
      <c r="D100" s="668" t="str">
        <f t="shared" si="79"/>
        <v>All</v>
      </c>
      <c r="E100" s="668" t="str">
        <f t="shared" si="79"/>
        <v>CFP2-ACO</v>
      </c>
      <c r="F100" s="183"/>
      <c r="G100" s="183">
        <f t="shared" ref="G100:H100" si="80">10^6*G119/G80</f>
        <v>6999.9999999999991</v>
      </c>
      <c r="H100" s="183">
        <f t="shared" si="80"/>
        <v>5600.0000000000009</v>
      </c>
      <c r="I100" s="183"/>
      <c r="J100" s="183"/>
      <c r="K100" s="183"/>
      <c r="L100" s="183"/>
      <c r="M100" s="183"/>
      <c r="N100" s="183"/>
      <c r="O100" s="183"/>
      <c r="P100" s="183"/>
    </row>
    <row r="101" spans="2:16" s="159" customFormat="1" ht="12.75" customHeight="1">
      <c r="B101" s="796"/>
      <c r="C101" s="668" t="str">
        <f t="shared" ref="C101:E101" si="81">C81</f>
        <v>400G ZR</v>
      </c>
      <c r="D101" s="668" t="str">
        <f t="shared" si="81"/>
        <v>All</v>
      </c>
      <c r="E101" s="668" t="str">
        <f t="shared" si="81"/>
        <v>All</v>
      </c>
      <c r="F101" s="183"/>
      <c r="G101" s="183"/>
      <c r="H101" s="183"/>
      <c r="I101" s="183"/>
      <c r="J101" s="183"/>
      <c r="K101" s="183"/>
      <c r="L101" s="183"/>
      <c r="M101" s="183"/>
      <c r="N101" s="183"/>
      <c r="O101" s="183"/>
      <c r="P101" s="183"/>
    </row>
    <row r="102" spans="2:16" s="159" customFormat="1" ht="12.75" customHeight="1">
      <c r="B102" s="796"/>
      <c r="C102" s="668" t="str">
        <f t="shared" ref="C102:E102" si="82">C82</f>
        <v>400G ZR+</v>
      </c>
      <c r="D102" s="668" t="str">
        <f t="shared" si="82"/>
        <v>All</v>
      </c>
      <c r="E102" s="668" t="str">
        <f t="shared" si="82"/>
        <v>All</v>
      </c>
      <c r="F102" s="183"/>
      <c r="G102" s="183"/>
      <c r="H102" s="183"/>
      <c r="I102" s="183"/>
      <c r="J102" s="183"/>
      <c r="K102" s="183"/>
      <c r="L102" s="183"/>
      <c r="M102" s="183"/>
      <c r="N102" s="183"/>
      <c r="O102" s="183"/>
      <c r="P102" s="183"/>
    </row>
    <row r="103" spans="2:16" s="159" customFormat="1" ht="12.75" customHeight="1">
      <c r="B103" s="796"/>
      <c r="C103" s="595" t="str">
        <f>C83</f>
        <v>400GZR CFP2</v>
      </c>
      <c r="D103" s="596" t="s">
        <v>19</v>
      </c>
      <c r="E103" s="596" t="s">
        <v>19</v>
      </c>
      <c r="F103" s="183"/>
      <c r="G103" s="183"/>
      <c r="H103" s="183"/>
      <c r="I103" s="183"/>
      <c r="J103" s="183"/>
      <c r="K103" s="183"/>
      <c r="L103" s="183"/>
      <c r="M103" s="183"/>
      <c r="N103" s="183"/>
      <c r="O103" s="183"/>
      <c r="P103" s="183"/>
    </row>
    <row r="104" spans="2:16" s="159" customFormat="1" ht="12.75" customHeight="1">
      <c r="B104" s="796"/>
      <c r="C104" s="595" t="str">
        <f>C84</f>
        <v>800ZR</v>
      </c>
      <c r="D104" s="596" t="s">
        <v>19</v>
      </c>
      <c r="E104" s="596" t="s">
        <v>19</v>
      </c>
      <c r="F104" s="183"/>
      <c r="G104" s="183"/>
      <c r="H104" s="183"/>
      <c r="I104" s="183"/>
      <c r="J104" s="183"/>
      <c r="K104" s="183"/>
      <c r="L104" s="183"/>
      <c r="M104" s="183"/>
      <c r="N104" s="183"/>
      <c r="O104" s="183"/>
      <c r="P104" s="183"/>
    </row>
    <row r="105" spans="2:16" s="159" customFormat="1">
      <c r="B105" s="797"/>
      <c r="C105" s="592" t="str">
        <f>C85</f>
        <v>600G and higher</v>
      </c>
      <c r="D105" s="596" t="s">
        <v>19</v>
      </c>
      <c r="E105" s="596" t="s">
        <v>19</v>
      </c>
      <c r="F105" s="141"/>
      <c r="G105" s="141"/>
      <c r="H105" s="141">
        <f t="shared" ref="H105" si="83">10^6*H124/H85</f>
        <v>16000</v>
      </c>
      <c r="I105" s="141"/>
      <c r="J105" s="141"/>
      <c r="K105" s="141"/>
      <c r="L105" s="141"/>
      <c r="M105" s="141"/>
      <c r="N105" s="141"/>
      <c r="O105" s="141"/>
      <c r="P105" s="141"/>
    </row>
    <row r="106" spans="2:16" s="159" customFormat="1">
      <c r="F106" s="66">
        <f t="shared" ref="F106:H106" si="84">SUM(F90:F105)-SUM(F153:F168)</f>
        <v>0</v>
      </c>
      <c r="G106" s="66">
        <f t="shared" si="84"/>
        <v>0</v>
      </c>
      <c r="H106" s="66">
        <f t="shared" si="84"/>
        <v>0</v>
      </c>
      <c r="I106" s="66"/>
      <c r="J106" s="66"/>
      <c r="K106" s="66"/>
      <c r="L106" s="66"/>
      <c r="M106" s="66"/>
      <c r="N106" s="66"/>
      <c r="O106" s="66"/>
      <c r="P106" s="66"/>
    </row>
    <row r="107" spans="2:16" s="159" customFormat="1">
      <c r="B107" s="206" t="s">
        <v>1</v>
      </c>
      <c r="C107" s="207" t="str">
        <f>C88</f>
        <v>WDM Rest of World</v>
      </c>
      <c r="D107" s="4"/>
      <c r="E107" s="4"/>
      <c r="N107" s="206" t="str">
        <f>B107</f>
        <v>Sales ($M)</v>
      </c>
      <c r="P107" s="520" t="str">
        <f>C107</f>
        <v>WDM Rest of World</v>
      </c>
    </row>
    <row r="108" spans="2:16" s="159" customFormat="1">
      <c r="B108" s="118" t="s">
        <v>18</v>
      </c>
      <c r="C108" s="118" t="s">
        <v>10</v>
      </c>
      <c r="D108" s="118" t="s">
        <v>11</v>
      </c>
      <c r="E108" s="118" t="s">
        <v>12</v>
      </c>
      <c r="F108" s="1">
        <v>2016</v>
      </c>
      <c r="G108" s="1">
        <v>2017</v>
      </c>
      <c r="H108" s="7">
        <v>2018</v>
      </c>
      <c r="I108" s="7">
        <v>2019</v>
      </c>
      <c r="J108" s="7">
        <v>2020</v>
      </c>
      <c r="K108" s="7">
        <v>2021</v>
      </c>
      <c r="L108" s="7">
        <v>2022</v>
      </c>
      <c r="M108" s="7">
        <v>2023</v>
      </c>
      <c r="N108" s="7">
        <v>2024</v>
      </c>
      <c r="O108" s="7">
        <v>2025</v>
      </c>
      <c r="P108" s="7">
        <v>2026</v>
      </c>
    </row>
    <row r="109" spans="2:16" s="159" customFormat="1">
      <c r="B109" s="668" t="str">
        <f>B70</f>
        <v>CWDM</v>
      </c>
      <c r="C109" s="391" t="str">
        <f>C70</f>
        <v xml:space="preserve">1-10 Gbps </v>
      </c>
      <c r="D109" s="350" t="str">
        <f>D70</f>
        <v>All</v>
      </c>
      <c r="E109" s="350" t="str">
        <f>E70</f>
        <v>All</v>
      </c>
      <c r="F109" s="141">
        <f t="shared" ref="F109:H109" si="85">IF(F173=0,"",F173-F47)</f>
        <v>48.459436844566035</v>
      </c>
      <c r="G109" s="141">
        <f t="shared" si="85"/>
        <v>29.19395493331999</v>
      </c>
      <c r="H109" s="141">
        <f t="shared" si="85"/>
        <v>42.048570899949723</v>
      </c>
      <c r="I109" s="141"/>
      <c r="J109" s="141"/>
      <c r="K109" s="141"/>
      <c r="L109" s="141"/>
      <c r="M109" s="141"/>
      <c r="N109" s="141"/>
      <c r="O109" s="141"/>
      <c r="P109" s="141"/>
    </row>
    <row r="110" spans="2:16" s="159" customFormat="1">
      <c r="B110" s="795" t="s">
        <v>21</v>
      </c>
      <c r="C110" s="668" t="str">
        <f t="shared" ref="C110:E110" si="86">C71</f>
        <v>2.5 Gbps</v>
      </c>
      <c r="D110" s="668" t="str">
        <f t="shared" si="86"/>
        <v>All</v>
      </c>
      <c r="E110" s="668" t="str">
        <f t="shared" si="86"/>
        <v>All</v>
      </c>
      <c r="F110" s="23">
        <f t="shared" ref="F110:H110" si="87">IF(F174=0,"",F174-F48)</f>
        <v>17.287934143800001</v>
      </c>
      <c r="G110" s="23">
        <f t="shared" si="87"/>
        <v>9.8713355999999983</v>
      </c>
      <c r="H110" s="23">
        <f t="shared" si="87"/>
        <v>5.8865587199999991</v>
      </c>
      <c r="I110" s="23"/>
      <c r="J110" s="23"/>
      <c r="K110" s="23"/>
      <c r="L110" s="23"/>
      <c r="M110" s="23"/>
      <c r="N110" s="23"/>
      <c r="O110" s="23"/>
      <c r="P110" s="23"/>
    </row>
    <row r="111" spans="2:16" s="159" customFormat="1" ht="12.75" customHeight="1">
      <c r="B111" s="796"/>
      <c r="C111" s="668" t="str">
        <f t="shared" ref="C111:E111" si="88">C72</f>
        <v>10 Gbps</v>
      </c>
      <c r="D111" s="668" t="str">
        <f t="shared" si="88"/>
        <v>All</v>
      </c>
      <c r="E111" s="668" t="str">
        <f t="shared" si="88"/>
        <v>All</v>
      </c>
      <c r="F111" s="23">
        <f t="shared" ref="F111:H111" si="89">IF(F175=0,"",F175-F49)</f>
        <v>161.19892101655512</v>
      </c>
      <c r="G111" s="23">
        <f t="shared" si="89"/>
        <v>167.00565200692404</v>
      </c>
      <c r="H111" s="23">
        <f t="shared" si="89"/>
        <v>150.88854554981052</v>
      </c>
      <c r="I111" s="23"/>
      <c r="J111" s="23"/>
      <c r="K111" s="23"/>
      <c r="L111" s="23"/>
      <c r="M111" s="23"/>
      <c r="N111" s="23"/>
      <c r="O111" s="23"/>
      <c r="P111" s="23"/>
    </row>
    <row r="112" spans="2:16" s="159" customFormat="1">
      <c r="B112" s="796"/>
      <c r="C112" s="668" t="str">
        <f t="shared" ref="C112:E112" si="90">C73</f>
        <v>40 Gbps</v>
      </c>
      <c r="D112" s="668" t="str">
        <f t="shared" si="90"/>
        <v>All</v>
      </c>
      <c r="E112" s="668" t="str">
        <f t="shared" si="90"/>
        <v>All</v>
      </c>
      <c r="F112" s="23">
        <f t="shared" ref="F112:G112" si="91">IF(F176=0,"",F176-F50)</f>
        <v>19.801180050799999</v>
      </c>
      <c r="G112" s="23">
        <f t="shared" si="91"/>
        <v>1.63958</v>
      </c>
      <c r="H112" s="23"/>
      <c r="I112" s="23"/>
      <c r="J112" s="23"/>
      <c r="K112" s="23"/>
      <c r="L112" s="23"/>
      <c r="M112" s="23"/>
      <c r="N112" s="23"/>
      <c r="O112" s="23"/>
      <c r="P112" s="23"/>
    </row>
    <row r="113" spans="2:16" s="159" customFormat="1">
      <c r="B113" s="796"/>
      <c r="C113" s="668" t="str">
        <f t="shared" ref="C113:E113" si="92">C74</f>
        <v>100Gbps</v>
      </c>
      <c r="D113" s="668" t="str">
        <f t="shared" si="92"/>
        <v>All</v>
      </c>
      <c r="E113" s="668" t="str">
        <f t="shared" si="92"/>
        <v>On board</v>
      </c>
      <c r="F113" s="183">
        <f t="shared" ref="F113:H113" si="93">IF(F177=0,"",F177-F51)</f>
        <v>196.92710123385712</v>
      </c>
      <c r="G113" s="183">
        <f t="shared" si="93"/>
        <v>110.47704416030173</v>
      </c>
      <c r="H113" s="183">
        <f t="shared" si="93"/>
        <v>95.277983193277308</v>
      </c>
      <c r="I113" s="183"/>
      <c r="J113" s="183"/>
      <c r="K113" s="183"/>
      <c r="L113" s="183"/>
      <c r="M113" s="183"/>
      <c r="N113" s="183"/>
      <c r="O113" s="183"/>
      <c r="P113" s="183"/>
    </row>
    <row r="114" spans="2:16" s="159" customFormat="1">
      <c r="B114" s="796"/>
      <c r="C114" s="668" t="str">
        <f t="shared" ref="C114:E114" si="94">C75</f>
        <v>100Gbps</v>
      </c>
      <c r="D114" s="668" t="str">
        <f t="shared" si="94"/>
        <v>All</v>
      </c>
      <c r="E114" s="668" t="str">
        <f t="shared" si="94"/>
        <v>Direct detect</v>
      </c>
      <c r="F114" s="183">
        <f t="shared" ref="F114:H114" si="95">IF(F178=0,"",F178-F52)</f>
        <v>13.378082884446938</v>
      </c>
      <c r="G114" s="183">
        <f t="shared" si="95"/>
        <v>82.216791141063155</v>
      </c>
      <c r="H114" s="183">
        <f t="shared" si="95"/>
        <v>54.459612605042025</v>
      </c>
      <c r="I114" s="183"/>
      <c r="J114" s="183"/>
      <c r="K114" s="183"/>
      <c r="L114" s="183"/>
      <c r="M114" s="183"/>
      <c r="N114" s="183"/>
      <c r="O114" s="183"/>
      <c r="P114" s="183"/>
    </row>
    <row r="115" spans="2:16" s="159" customFormat="1">
      <c r="B115" s="796"/>
      <c r="C115" s="668" t="str">
        <f t="shared" ref="C115:E115" si="96">C76</f>
        <v>100Gbps</v>
      </c>
      <c r="D115" s="668" t="str">
        <f t="shared" si="96"/>
        <v>All</v>
      </c>
      <c r="E115" s="668" t="str">
        <f t="shared" si="96"/>
        <v>CFP-DCO</v>
      </c>
      <c r="F115" s="183">
        <f t="shared" ref="F115:H115" si="97">IF(F179=0,"",F179-F53)</f>
        <v>214.23307316705547</v>
      </c>
      <c r="G115" s="183">
        <f t="shared" si="97"/>
        <v>215.69324749962925</v>
      </c>
      <c r="H115" s="183">
        <f t="shared" si="97"/>
        <v>167.76903046218487</v>
      </c>
      <c r="I115" s="183"/>
      <c r="J115" s="183"/>
      <c r="K115" s="183"/>
      <c r="L115" s="183"/>
      <c r="M115" s="183"/>
      <c r="N115" s="183"/>
      <c r="O115" s="183"/>
      <c r="P115" s="183"/>
    </row>
    <row r="116" spans="2:16" s="159" customFormat="1">
      <c r="B116" s="796"/>
      <c r="C116" s="668" t="str">
        <f t="shared" ref="C116:E116" si="98">C77</f>
        <v>100Gbps</v>
      </c>
      <c r="D116" s="668" t="str">
        <f t="shared" si="98"/>
        <v>80km</v>
      </c>
      <c r="E116" s="668" t="str">
        <f t="shared" si="98"/>
        <v>QSFP-DD DCO</v>
      </c>
      <c r="F116" s="183" t="str">
        <f t="shared" ref="F116:H116" si="99">IF(F180=0,"",F180-F54)</f>
        <v/>
      </c>
      <c r="G116" s="183" t="str">
        <f t="shared" si="99"/>
        <v/>
      </c>
      <c r="H116" s="183" t="str">
        <f t="shared" si="99"/>
        <v/>
      </c>
      <c r="I116" s="183"/>
      <c r="J116" s="183"/>
      <c r="K116" s="183"/>
      <c r="L116" s="183"/>
      <c r="M116" s="183"/>
      <c r="N116" s="183"/>
      <c r="O116" s="183"/>
      <c r="P116" s="183"/>
    </row>
    <row r="117" spans="2:16" s="159" customFormat="1">
      <c r="B117" s="796"/>
      <c r="C117" s="668" t="str">
        <f t="shared" ref="C117:E117" si="100">C78</f>
        <v>100Gbps</v>
      </c>
      <c r="D117" s="668" t="str">
        <f t="shared" si="100"/>
        <v>All</v>
      </c>
      <c r="E117" s="668" t="str">
        <f t="shared" si="100"/>
        <v>CFP2-ACO</v>
      </c>
      <c r="F117" s="183">
        <f t="shared" ref="F117:H117" si="101">IF(F181=0,"",F181-F55)</f>
        <v>89.562963403653768</v>
      </c>
      <c r="G117" s="183">
        <f t="shared" si="101"/>
        <v>118.62483039075053</v>
      </c>
      <c r="H117" s="183">
        <f t="shared" si="101"/>
        <v>71.847470449579831</v>
      </c>
      <c r="I117" s="183"/>
      <c r="J117" s="183"/>
      <c r="K117" s="183"/>
      <c r="L117" s="183"/>
      <c r="M117" s="183"/>
      <c r="N117" s="183"/>
      <c r="O117" s="183"/>
      <c r="P117" s="183"/>
    </row>
    <row r="118" spans="2:16" s="159" customFormat="1">
      <c r="B118" s="796"/>
      <c r="C118" s="668" t="str">
        <f t="shared" ref="C118:E118" si="102">C79</f>
        <v>200 Gbps</v>
      </c>
      <c r="D118" s="668" t="str">
        <f t="shared" si="102"/>
        <v>All</v>
      </c>
      <c r="E118" s="668" t="str">
        <f t="shared" si="102"/>
        <v>CFP2-DCO</v>
      </c>
      <c r="F118" s="183" t="str">
        <f t="shared" ref="F118:H118" si="103">IF(F182=0,"",F182-F56)</f>
        <v/>
      </c>
      <c r="G118" s="183">
        <f t="shared" si="103"/>
        <v>39.197802197802197</v>
      </c>
      <c r="H118" s="183">
        <f t="shared" si="103"/>
        <v>164.81336065573771</v>
      </c>
      <c r="I118" s="183"/>
      <c r="J118" s="183"/>
      <c r="K118" s="183"/>
      <c r="L118" s="183"/>
      <c r="M118" s="183"/>
      <c r="N118" s="183"/>
      <c r="O118" s="183"/>
      <c r="P118" s="183"/>
    </row>
    <row r="119" spans="2:16" s="159" customFormat="1">
      <c r="B119" s="796"/>
      <c r="C119" s="668" t="str">
        <f t="shared" ref="C119:E119" si="104">C80</f>
        <v>200 Gbps</v>
      </c>
      <c r="D119" s="668" t="str">
        <f t="shared" si="104"/>
        <v>All</v>
      </c>
      <c r="E119" s="668" t="str">
        <f t="shared" si="104"/>
        <v>CFP2-ACO</v>
      </c>
      <c r="F119" s="183" t="str">
        <f t="shared" ref="F119:H119" si="105">IF(F183=0,"",F183-F57)</f>
        <v/>
      </c>
      <c r="G119" s="183">
        <f t="shared" si="105"/>
        <v>74.398384615384614</v>
      </c>
      <c r="H119" s="183">
        <f t="shared" si="105"/>
        <v>91.074681967213124</v>
      </c>
      <c r="I119" s="183"/>
      <c r="J119" s="183"/>
      <c r="K119" s="183"/>
      <c r="L119" s="183"/>
      <c r="M119" s="183"/>
      <c r="N119" s="183"/>
      <c r="O119" s="183"/>
      <c r="P119" s="183"/>
    </row>
    <row r="120" spans="2:16" s="159" customFormat="1" ht="12.75" customHeight="1">
      <c r="B120" s="796"/>
      <c r="C120" s="668" t="str">
        <f t="shared" ref="C120:E120" si="106">C81</f>
        <v>400G ZR</v>
      </c>
      <c r="D120" s="668" t="str">
        <f t="shared" si="106"/>
        <v>All</v>
      </c>
      <c r="E120" s="668" t="str">
        <f t="shared" si="106"/>
        <v>All</v>
      </c>
      <c r="F120" s="183" t="str">
        <f t="shared" ref="F120:H120" si="107">IF(F184=0,"",F184-F58)</f>
        <v/>
      </c>
      <c r="G120" s="183" t="str">
        <f t="shared" si="107"/>
        <v/>
      </c>
      <c r="H120" s="183" t="str">
        <f t="shared" si="107"/>
        <v/>
      </c>
      <c r="I120" s="183"/>
      <c r="J120" s="183"/>
      <c r="K120" s="183"/>
      <c r="L120" s="183"/>
      <c r="M120" s="183"/>
      <c r="N120" s="183"/>
      <c r="O120" s="183"/>
      <c r="P120" s="183"/>
    </row>
    <row r="121" spans="2:16" s="159" customFormat="1" ht="12.75" customHeight="1">
      <c r="B121" s="796"/>
      <c r="C121" s="595" t="str">
        <f>C82</f>
        <v>400G ZR+</v>
      </c>
      <c r="D121" s="596" t="s">
        <v>19</v>
      </c>
      <c r="E121" s="596" t="s">
        <v>19</v>
      </c>
      <c r="F121" s="183" t="str">
        <f t="shared" ref="F121:H121" si="108">IF(F185=0,"",F185-F59)</f>
        <v/>
      </c>
      <c r="G121" s="183" t="str">
        <f t="shared" si="108"/>
        <v/>
      </c>
      <c r="H121" s="183" t="str">
        <f t="shared" si="108"/>
        <v/>
      </c>
      <c r="I121" s="183"/>
      <c r="J121" s="183"/>
      <c r="K121" s="183"/>
      <c r="L121" s="183"/>
      <c r="M121" s="183"/>
      <c r="N121" s="183"/>
      <c r="O121" s="183"/>
      <c r="P121" s="183"/>
    </row>
    <row r="122" spans="2:16" s="159" customFormat="1" ht="12.75" customHeight="1">
      <c r="B122" s="796"/>
      <c r="C122" s="595" t="str">
        <f>C83</f>
        <v>400GZR CFP2</v>
      </c>
      <c r="D122" s="596" t="s">
        <v>19</v>
      </c>
      <c r="E122" s="596" t="s">
        <v>19</v>
      </c>
      <c r="F122" s="183" t="str">
        <f t="shared" ref="F122:H122" si="109">IF(F186=0,"",F186-F60)</f>
        <v/>
      </c>
      <c r="G122" s="183" t="str">
        <f t="shared" si="109"/>
        <v/>
      </c>
      <c r="H122" s="183" t="str">
        <f t="shared" si="109"/>
        <v/>
      </c>
      <c r="I122" s="183"/>
      <c r="J122" s="183"/>
      <c r="K122" s="183"/>
      <c r="L122" s="183"/>
      <c r="M122" s="183"/>
      <c r="N122" s="183"/>
      <c r="O122" s="183"/>
      <c r="P122" s="183"/>
    </row>
    <row r="123" spans="2:16" s="159" customFormat="1" ht="12.75" customHeight="1">
      <c r="B123" s="796"/>
      <c r="C123" s="595" t="str">
        <f>C84</f>
        <v>800ZR</v>
      </c>
      <c r="D123" s="596" t="s">
        <v>19</v>
      </c>
      <c r="E123" s="596" t="s">
        <v>19</v>
      </c>
      <c r="F123" s="183" t="str">
        <f t="shared" ref="F123:H123" si="110">IF(F187=0,"",F187-F61)</f>
        <v/>
      </c>
      <c r="G123" s="183" t="str">
        <f t="shared" si="110"/>
        <v/>
      </c>
      <c r="H123" s="183" t="str">
        <f t="shared" si="110"/>
        <v/>
      </c>
      <c r="I123" s="183"/>
      <c r="J123" s="183"/>
      <c r="K123" s="183"/>
      <c r="L123" s="183"/>
      <c r="M123" s="183"/>
      <c r="N123" s="183"/>
      <c r="O123" s="183"/>
      <c r="P123" s="183"/>
    </row>
    <row r="124" spans="2:16" s="159" customFormat="1">
      <c r="B124" s="797"/>
      <c r="C124" s="592" t="str">
        <f>C85</f>
        <v>600G and higher</v>
      </c>
      <c r="D124" s="596" t="s">
        <v>19</v>
      </c>
      <c r="E124" s="596" t="s">
        <v>19</v>
      </c>
      <c r="F124" s="183" t="str">
        <f t="shared" ref="F124:H124" si="111">IF(F188=0,"",F188-F62)</f>
        <v/>
      </c>
      <c r="G124" s="183" t="str">
        <f t="shared" si="111"/>
        <v/>
      </c>
      <c r="H124" s="183">
        <f t="shared" si="111"/>
        <v>48</v>
      </c>
      <c r="I124" s="183"/>
      <c r="J124" s="183"/>
      <c r="K124" s="183"/>
      <c r="L124" s="183"/>
      <c r="M124" s="183"/>
      <c r="N124" s="183"/>
      <c r="O124" s="183"/>
      <c r="P124" s="183"/>
    </row>
    <row r="125" spans="2:16" s="159" customFormat="1">
      <c r="B125" s="209" t="s">
        <v>22</v>
      </c>
      <c r="C125" s="349" t="s">
        <v>19</v>
      </c>
      <c r="D125" s="350" t="s">
        <v>19</v>
      </c>
      <c r="E125" s="349" t="s">
        <v>19</v>
      </c>
      <c r="F125" s="213">
        <f t="shared" ref="F125:H125" si="112">SUM(F109:F124)</f>
        <v>760.84869274473442</v>
      </c>
      <c r="G125" s="213">
        <f t="shared" si="112"/>
        <v>848.31862254517546</v>
      </c>
      <c r="H125" s="213">
        <f t="shared" si="112"/>
        <v>892.06581450279509</v>
      </c>
      <c r="I125" s="213"/>
      <c r="J125" s="213"/>
      <c r="K125" s="213"/>
      <c r="L125" s="213"/>
      <c r="M125" s="213"/>
      <c r="N125" s="213"/>
      <c r="O125" s="213"/>
      <c r="P125" s="213"/>
    </row>
    <row r="126" spans="2:16" s="159" customFormat="1">
      <c r="F126" s="58"/>
      <c r="G126" s="58">
        <f>IF(F125=0,"",G125/F125-1)</f>
        <v>0.11496363289381017</v>
      </c>
      <c r="H126" s="58">
        <f>IF(G125=0,"",H125/G125-1)</f>
        <v>5.156929341756844E-2</v>
      </c>
      <c r="I126" s="58"/>
      <c r="J126" s="58"/>
      <c r="K126" s="58"/>
      <c r="L126" s="58"/>
      <c r="M126" s="58"/>
      <c r="N126" s="58"/>
      <c r="O126" s="58"/>
      <c r="P126" s="58"/>
    </row>
    <row r="127" spans="2:16">
      <c r="F127" s="159"/>
      <c r="G127" s="159"/>
      <c r="H127" s="159"/>
    </row>
    <row r="128" spans="2:16">
      <c r="B128" s="362"/>
      <c r="C128" s="362"/>
      <c r="D128" s="362"/>
      <c r="E128" s="362"/>
      <c r="F128" s="362"/>
      <c r="G128" s="362"/>
      <c r="H128" s="362"/>
      <c r="I128" s="362"/>
      <c r="J128" s="362"/>
      <c r="K128" s="362"/>
      <c r="L128" s="362"/>
      <c r="M128" s="362"/>
      <c r="N128" s="362"/>
      <c r="O128" s="362"/>
      <c r="P128" s="362"/>
    </row>
    <row r="129" spans="2:16" s="159" customFormat="1"/>
    <row r="130" spans="2:16">
      <c r="B130" s="206" t="s">
        <v>0</v>
      </c>
      <c r="C130" s="206" t="s">
        <v>201</v>
      </c>
      <c r="D130" s="4"/>
      <c r="E130" s="4"/>
      <c r="F130" s="159"/>
      <c r="G130" s="159"/>
      <c r="H130" s="159"/>
      <c r="O130" s="206" t="str">
        <f>B130</f>
        <v>Units</v>
      </c>
      <c r="P130" s="355" t="str">
        <f>C130</f>
        <v>WDM Global</v>
      </c>
    </row>
    <row r="131" spans="2:16">
      <c r="B131" s="118" t="s">
        <v>18</v>
      </c>
      <c r="C131" s="118" t="s">
        <v>10</v>
      </c>
      <c r="D131" s="240" t="s">
        <v>11</v>
      </c>
      <c r="E131" s="118" t="s">
        <v>12</v>
      </c>
      <c r="F131" s="1">
        <v>2016</v>
      </c>
      <c r="G131" s="1">
        <v>2017</v>
      </c>
      <c r="H131" s="1">
        <v>2018</v>
      </c>
      <c r="I131" s="1">
        <v>2019</v>
      </c>
      <c r="J131" s="1">
        <v>2020</v>
      </c>
      <c r="K131" s="1">
        <v>2021</v>
      </c>
      <c r="L131" s="1">
        <v>2022</v>
      </c>
      <c r="M131" s="1">
        <v>2023</v>
      </c>
      <c r="N131" s="1">
        <v>2024</v>
      </c>
      <c r="O131" s="1">
        <v>2025</v>
      </c>
      <c r="P131" s="1">
        <v>2026</v>
      </c>
    </row>
    <row r="132" spans="2:16">
      <c r="B132" s="668" t="s">
        <v>14</v>
      </c>
      <c r="C132" s="391" t="str">
        <f>C70</f>
        <v xml:space="preserve">1-10 Gbps </v>
      </c>
      <c r="D132" s="668" t="str">
        <f t="shared" ref="D132:E132" si="113">D70</f>
        <v>All</v>
      </c>
      <c r="E132" s="668" t="str">
        <f t="shared" si="113"/>
        <v>All</v>
      </c>
      <c r="F132" s="546">
        <v>471337</v>
      </c>
      <c r="G132" s="546">
        <v>276574</v>
      </c>
      <c r="H132" s="546">
        <v>326257</v>
      </c>
      <c r="I132" s="546"/>
      <c r="J132" s="546"/>
      <c r="K132" s="546"/>
      <c r="L132" s="546"/>
      <c r="M132" s="546"/>
      <c r="N132" s="546"/>
      <c r="O132" s="546"/>
      <c r="P132" s="546"/>
    </row>
    <row r="133" spans="2:16">
      <c r="B133" s="795" t="s">
        <v>21</v>
      </c>
      <c r="C133" s="668" t="str">
        <f t="shared" ref="C133:E133" si="114">C71</f>
        <v>2.5 Gbps</v>
      </c>
      <c r="D133" s="668" t="str">
        <f t="shared" si="114"/>
        <v>All</v>
      </c>
      <c r="E133" s="668" t="str">
        <f t="shared" si="114"/>
        <v>All</v>
      </c>
      <c r="F133" s="546">
        <v>93240</v>
      </c>
      <c r="G133" s="546">
        <v>55198</v>
      </c>
      <c r="H133" s="546">
        <v>38304</v>
      </c>
      <c r="I133" s="546"/>
      <c r="J133" s="546"/>
      <c r="K133" s="546"/>
      <c r="L133" s="546"/>
      <c r="M133" s="546"/>
      <c r="N133" s="546"/>
      <c r="O133" s="546"/>
      <c r="P133" s="546"/>
    </row>
    <row r="134" spans="2:16">
      <c r="B134" s="796"/>
      <c r="C134" s="668" t="str">
        <f t="shared" ref="C134:E134" si="115">C72</f>
        <v>10 Gbps</v>
      </c>
      <c r="D134" s="668" t="str">
        <f t="shared" si="115"/>
        <v>All</v>
      </c>
      <c r="E134" s="668" t="str">
        <f t="shared" si="115"/>
        <v>All</v>
      </c>
      <c r="F134" s="546">
        <v>380025</v>
      </c>
      <c r="G134" s="546">
        <v>450781</v>
      </c>
      <c r="H134" s="546">
        <v>420136</v>
      </c>
      <c r="I134" s="546"/>
      <c r="J134" s="546"/>
      <c r="K134" s="546"/>
      <c r="L134" s="546"/>
      <c r="M134" s="546"/>
      <c r="N134" s="546"/>
      <c r="O134" s="546"/>
      <c r="P134" s="546"/>
    </row>
    <row r="135" spans="2:16">
      <c r="B135" s="796"/>
      <c r="C135" s="668" t="str">
        <f t="shared" ref="C135:E135" si="116">C73</f>
        <v>40 Gbps</v>
      </c>
      <c r="D135" s="668" t="str">
        <f t="shared" si="116"/>
        <v>All</v>
      </c>
      <c r="E135" s="668" t="str">
        <f t="shared" si="116"/>
        <v>All</v>
      </c>
      <c r="F135" s="546">
        <v>2952</v>
      </c>
      <c r="G135" s="546">
        <v>334</v>
      </c>
      <c r="H135" s="546">
        <v>0</v>
      </c>
      <c r="I135" s="546"/>
      <c r="J135" s="546"/>
      <c r="K135" s="546"/>
      <c r="L135" s="546"/>
      <c r="M135" s="546"/>
      <c r="N135" s="546"/>
      <c r="O135" s="546"/>
      <c r="P135" s="546"/>
    </row>
    <row r="136" spans="2:16">
      <c r="B136" s="796"/>
      <c r="C136" s="668" t="str">
        <f t="shared" ref="C136:E136" si="117">C74</f>
        <v>100Gbps</v>
      </c>
      <c r="D136" s="668" t="str">
        <f t="shared" si="117"/>
        <v>All</v>
      </c>
      <c r="E136" s="668" t="str">
        <f t="shared" si="117"/>
        <v>On board</v>
      </c>
      <c r="F136" s="546">
        <v>19820</v>
      </c>
      <c r="G136" s="546">
        <v>13250</v>
      </c>
      <c r="H136" s="546">
        <v>15600</v>
      </c>
      <c r="I136" s="546"/>
      <c r="J136" s="546"/>
      <c r="K136" s="546"/>
      <c r="L136" s="546"/>
      <c r="M136" s="546"/>
      <c r="N136" s="546"/>
      <c r="O136" s="546"/>
      <c r="P136" s="546"/>
    </row>
    <row r="137" spans="2:16" s="159" customFormat="1">
      <c r="B137" s="796"/>
      <c r="C137" s="668" t="str">
        <f t="shared" ref="C137:E137" si="118">C75</f>
        <v>100Gbps</v>
      </c>
      <c r="D137" s="668" t="str">
        <f t="shared" si="118"/>
        <v>All</v>
      </c>
      <c r="E137" s="668" t="str">
        <f t="shared" si="118"/>
        <v>Direct detect</v>
      </c>
      <c r="F137" s="546">
        <v>3429</v>
      </c>
      <c r="G137" s="546">
        <v>31869</v>
      </c>
      <c r="H137" s="546">
        <v>27000</v>
      </c>
      <c r="I137" s="546"/>
      <c r="J137" s="546"/>
      <c r="K137" s="546"/>
      <c r="L137" s="546"/>
      <c r="M137" s="546"/>
      <c r="N137" s="546"/>
      <c r="O137" s="546"/>
      <c r="P137" s="546"/>
    </row>
    <row r="138" spans="2:16" s="159" customFormat="1">
      <c r="B138" s="796"/>
      <c r="C138" s="668" t="str">
        <f t="shared" ref="C138:E138" si="119">C76</f>
        <v>100Gbps</v>
      </c>
      <c r="D138" s="668" t="str">
        <f t="shared" si="119"/>
        <v>All</v>
      </c>
      <c r="E138" s="668" t="str">
        <f t="shared" si="119"/>
        <v>CFP-DCO</v>
      </c>
      <c r="F138" s="546">
        <v>33852</v>
      </c>
      <c r="G138" s="546">
        <v>37200</v>
      </c>
      <c r="H138" s="546">
        <v>39955</v>
      </c>
      <c r="I138" s="546"/>
      <c r="J138" s="546"/>
      <c r="K138" s="546"/>
      <c r="L138" s="546"/>
      <c r="M138" s="546"/>
      <c r="N138" s="546"/>
      <c r="O138" s="546"/>
      <c r="P138" s="546"/>
    </row>
    <row r="139" spans="2:16" s="159" customFormat="1">
      <c r="B139" s="796"/>
      <c r="C139" s="668" t="str">
        <f t="shared" ref="C139:E139" si="120">C77</f>
        <v>100Gbps</v>
      </c>
      <c r="D139" s="668" t="str">
        <f t="shared" si="120"/>
        <v>80km</v>
      </c>
      <c r="E139" s="668" t="str">
        <f t="shared" si="120"/>
        <v>QSFP-DD DCO</v>
      </c>
      <c r="F139" s="546">
        <v>0</v>
      </c>
      <c r="G139" s="546">
        <v>0</v>
      </c>
      <c r="H139" s="546">
        <v>0</v>
      </c>
      <c r="I139" s="546"/>
      <c r="J139" s="546"/>
      <c r="K139" s="546"/>
      <c r="L139" s="546"/>
      <c r="M139" s="546"/>
      <c r="N139" s="546"/>
      <c r="O139" s="546"/>
      <c r="P139" s="546"/>
    </row>
    <row r="140" spans="2:16" s="159" customFormat="1">
      <c r="B140" s="796"/>
      <c r="C140" s="668" t="str">
        <f t="shared" ref="C140:E140" si="121">C78</f>
        <v>100Gbps</v>
      </c>
      <c r="D140" s="668" t="str">
        <f t="shared" si="121"/>
        <v>All</v>
      </c>
      <c r="E140" s="668" t="str">
        <f t="shared" si="121"/>
        <v>CFP2-ACO</v>
      </c>
      <c r="F140" s="546">
        <v>13515</v>
      </c>
      <c r="G140" s="546">
        <v>21888</v>
      </c>
      <c r="H140" s="546">
        <v>18203</v>
      </c>
      <c r="I140" s="546"/>
      <c r="J140" s="546"/>
      <c r="K140" s="546"/>
      <c r="L140" s="546"/>
      <c r="M140" s="546"/>
      <c r="N140" s="546"/>
      <c r="O140" s="546"/>
      <c r="P140" s="546"/>
    </row>
    <row r="141" spans="2:16" s="159" customFormat="1">
      <c r="B141" s="796"/>
      <c r="C141" s="668" t="str">
        <f t="shared" ref="C141:E141" si="122">C79</f>
        <v>200 Gbps</v>
      </c>
      <c r="D141" s="668" t="str">
        <f t="shared" si="122"/>
        <v>All</v>
      </c>
      <c r="E141" s="668" t="str">
        <f t="shared" si="122"/>
        <v>CFP2-DCO</v>
      </c>
      <c r="F141" s="546">
        <v>0</v>
      </c>
      <c r="G141" s="546">
        <v>5000</v>
      </c>
      <c r="H141" s="546">
        <v>30745</v>
      </c>
      <c r="I141" s="546"/>
      <c r="J141" s="546"/>
      <c r="K141" s="546"/>
      <c r="L141" s="546"/>
      <c r="M141" s="546"/>
      <c r="N141" s="546"/>
      <c r="O141" s="546"/>
      <c r="P141" s="546"/>
    </row>
    <row r="142" spans="2:16">
      <c r="B142" s="796"/>
      <c r="C142" s="668" t="str">
        <f t="shared" ref="C142:E142" si="123">C80</f>
        <v>200 Gbps</v>
      </c>
      <c r="D142" s="668" t="str">
        <f t="shared" si="123"/>
        <v>All</v>
      </c>
      <c r="E142" s="668" t="str">
        <f t="shared" si="123"/>
        <v>CFP2-ACO</v>
      </c>
      <c r="F142" s="546">
        <v>0</v>
      </c>
      <c r="G142" s="546">
        <v>11117</v>
      </c>
      <c r="H142" s="546">
        <v>18203</v>
      </c>
      <c r="I142" s="546"/>
      <c r="J142" s="546"/>
      <c r="K142" s="546"/>
      <c r="L142" s="546"/>
      <c r="M142" s="546"/>
      <c r="N142" s="546"/>
      <c r="O142" s="546"/>
      <c r="P142" s="546"/>
    </row>
    <row r="143" spans="2:16" ht="12.75" customHeight="1">
      <c r="B143" s="796"/>
      <c r="C143" s="668" t="str">
        <f t="shared" ref="C143:E143" si="124">C81</f>
        <v>400G ZR</v>
      </c>
      <c r="D143" s="668" t="str">
        <f t="shared" si="124"/>
        <v>All</v>
      </c>
      <c r="E143" s="668" t="str">
        <f t="shared" si="124"/>
        <v>All</v>
      </c>
      <c r="F143" s="546">
        <v>0</v>
      </c>
      <c r="G143" s="546">
        <v>0</v>
      </c>
      <c r="H143" s="546">
        <v>0</v>
      </c>
      <c r="I143" s="546"/>
      <c r="J143" s="546"/>
      <c r="K143" s="546"/>
      <c r="L143" s="546"/>
      <c r="M143" s="546"/>
      <c r="N143" s="546"/>
      <c r="O143" s="546"/>
      <c r="P143" s="546"/>
    </row>
    <row r="144" spans="2:16" s="159" customFormat="1" ht="12.75" customHeight="1">
      <c r="B144" s="796"/>
      <c r="C144" s="668" t="str">
        <f t="shared" ref="C144:E144" si="125">C82</f>
        <v>400G ZR+</v>
      </c>
      <c r="D144" s="668" t="str">
        <f t="shared" si="125"/>
        <v>All</v>
      </c>
      <c r="E144" s="668" t="str">
        <f t="shared" si="125"/>
        <v>All</v>
      </c>
      <c r="F144" s="546">
        <v>0</v>
      </c>
      <c r="G144" s="546">
        <v>0</v>
      </c>
      <c r="H144" s="546">
        <v>0</v>
      </c>
      <c r="I144" s="546"/>
      <c r="J144" s="546"/>
      <c r="K144" s="546"/>
      <c r="L144" s="546"/>
      <c r="M144" s="546"/>
      <c r="N144" s="546"/>
      <c r="O144" s="546"/>
      <c r="P144" s="546"/>
    </row>
    <row r="145" spans="2:17" s="159" customFormat="1" ht="12.75" customHeight="1">
      <c r="B145" s="796"/>
      <c r="C145" s="668" t="str">
        <f t="shared" ref="C145:E145" si="126">C83</f>
        <v>400GZR CFP2</v>
      </c>
      <c r="D145" s="668" t="str">
        <f t="shared" si="126"/>
        <v>All</v>
      </c>
      <c r="E145" s="668" t="str">
        <f t="shared" si="126"/>
        <v>All</v>
      </c>
      <c r="F145" s="546">
        <v>0</v>
      </c>
      <c r="G145" s="546">
        <v>0</v>
      </c>
      <c r="H145" s="546">
        <v>0</v>
      </c>
      <c r="I145" s="546"/>
      <c r="J145" s="546"/>
      <c r="K145" s="546"/>
      <c r="L145" s="546"/>
      <c r="M145" s="546"/>
      <c r="N145" s="546"/>
      <c r="O145" s="546"/>
      <c r="P145" s="546"/>
    </row>
    <row r="146" spans="2:17" s="159" customFormat="1" ht="12.75" customHeight="1">
      <c r="B146" s="796"/>
      <c r="C146" s="668" t="str">
        <f t="shared" ref="C146:E146" si="127">C84</f>
        <v>800ZR</v>
      </c>
      <c r="D146" s="668" t="str">
        <f t="shared" si="127"/>
        <v>All</v>
      </c>
      <c r="E146" s="668" t="str">
        <f t="shared" si="127"/>
        <v>All</v>
      </c>
      <c r="F146" s="546">
        <v>0</v>
      </c>
      <c r="G146" s="546">
        <v>0</v>
      </c>
      <c r="H146" s="546">
        <v>0</v>
      </c>
      <c r="I146" s="546"/>
      <c r="J146" s="546"/>
      <c r="K146" s="546"/>
      <c r="L146" s="546"/>
      <c r="M146" s="546"/>
      <c r="N146" s="546"/>
      <c r="O146" s="546"/>
      <c r="P146" s="546"/>
    </row>
    <row r="147" spans="2:17">
      <c r="B147" s="796"/>
      <c r="C147" s="592" t="str">
        <f>C85</f>
        <v>600G and higher</v>
      </c>
      <c r="D147" s="596" t="s">
        <v>19</v>
      </c>
      <c r="E147" s="596" t="s">
        <v>19</v>
      </c>
      <c r="F147" s="546">
        <v>0</v>
      </c>
      <c r="G147" s="546">
        <v>0</v>
      </c>
      <c r="H147" s="546">
        <v>3000</v>
      </c>
      <c r="I147" s="546"/>
      <c r="J147" s="546"/>
      <c r="K147" s="546"/>
      <c r="L147" s="546"/>
      <c r="M147" s="546"/>
      <c r="N147" s="546"/>
      <c r="O147" s="546"/>
      <c r="P147" s="546"/>
    </row>
    <row r="148" spans="2:17" s="159" customFormat="1">
      <c r="B148" s="797"/>
      <c r="C148" s="592" t="s">
        <v>137</v>
      </c>
      <c r="D148" s="596" t="s">
        <v>19</v>
      </c>
      <c r="E148" s="596" t="s">
        <v>19</v>
      </c>
      <c r="F148" s="546">
        <v>14038</v>
      </c>
      <c r="G148" s="546">
        <v>12544</v>
      </c>
      <c r="H148" s="546">
        <v>286</v>
      </c>
      <c r="I148" s="546"/>
      <c r="J148" s="546"/>
      <c r="K148" s="546"/>
      <c r="L148" s="546"/>
      <c r="M148" s="546"/>
      <c r="N148" s="546"/>
      <c r="O148" s="546"/>
      <c r="P148" s="546"/>
    </row>
    <row r="149" spans="2:17">
      <c r="B149" s="209" t="s">
        <v>22</v>
      </c>
      <c r="C149" s="349" t="s">
        <v>19</v>
      </c>
      <c r="D149" s="350" t="s">
        <v>19</v>
      </c>
      <c r="E149" s="349" t="s">
        <v>19</v>
      </c>
      <c r="F149" s="546">
        <f>SUM(F132:F148)</f>
        <v>1032208</v>
      </c>
      <c r="G149" s="546">
        <f t="shared" ref="G149:H149" si="128">SUM(G132:G148)</f>
        <v>915755</v>
      </c>
      <c r="H149" s="546">
        <f t="shared" si="128"/>
        <v>937689</v>
      </c>
      <c r="I149" s="546"/>
      <c r="J149" s="546"/>
      <c r="K149" s="546"/>
      <c r="L149" s="546"/>
      <c r="M149" s="546"/>
      <c r="N149" s="546"/>
      <c r="O149" s="546"/>
      <c r="P149" s="546"/>
    </row>
    <row r="150" spans="2:17">
      <c r="B150" s="4"/>
      <c r="C150" s="4"/>
      <c r="D150" s="4"/>
      <c r="E150" s="4"/>
      <c r="F150" s="4"/>
      <c r="G150" s="4"/>
      <c r="H150" s="4"/>
      <c r="I150" s="4"/>
      <c r="J150" s="4"/>
      <c r="K150" s="4"/>
      <c r="L150" s="4"/>
      <c r="M150" s="4"/>
      <c r="N150" s="4"/>
      <c r="O150" s="4"/>
      <c r="P150" s="4"/>
      <c r="Q150" s="4"/>
    </row>
    <row r="151" spans="2:17">
      <c r="B151" s="206" t="s">
        <v>47</v>
      </c>
      <c r="C151" s="206" t="str">
        <f>$C$130</f>
        <v>WDM Global</v>
      </c>
      <c r="D151" s="4"/>
      <c r="E151" s="4"/>
      <c r="F151" s="4"/>
      <c r="G151" s="4"/>
      <c r="H151" s="4"/>
      <c r="I151" s="4"/>
      <c r="J151" s="4"/>
      <c r="O151" s="206" t="str">
        <f>B151</f>
        <v>ASP ($)</v>
      </c>
      <c r="P151" s="355" t="str">
        <f>C151</f>
        <v>WDM Global</v>
      </c>
    </row>
    <row r="152" spans="2:17">
      <c r="B152" s="118" t="s">
        <v>18</v>
      </c>
      <c r="C152" s="118" t="s">
        <v>10</v>
      </c>
      <c r="D152" s="118" t="s">
        <v>11</v>
      </c>
      <c r="E152" s="118" t="s">
        <v>12</v>
      </c>
      <c r="F152" s="1">
        <v>2016</v>
      </c>
      <c r="G152" s="1">
        <v>2017</v>
      </c>
      <c r="H152" s="1">
        <v>2018</v>
      </c>
      <c r="I152" s="1">
        <v>2019</v>
      </c>
      <c r="J152" s="1">
        <v>2020</v>
      </c>
      <c r="K152" s="1">
        <v>2021</v>
      </c>
      <c r="L152" s="1">
        <v>2022</v>
      </c>
      <c r="M152" s="1">
        <v>2023</v>
      </c>
      <c r="N152" s="1">
        <v>2024</v>
      </c>
      <c r="O152" s="1">
        <v>2025</v>
      </c>
      <c r="P152" s="1">
        <v>2026</v>
      </c>
    </row>
    <row r="153" spans="2:17">
      <c r="B153" s="668" t="str">
        <f>B132</f>
        <v>CWDM</v>
      </c>
      <c r="C153" s="391" t="str">
        <f>C70</f>
        <v xml:space="preserve">1-10 Gbps </v>
      </c>
      <c r="D153" s="350" t="str">
        <f>D132</f>
        <v>All</v>
      </c>
      <c r="E153" s="350" t="str">
        <f>E132</f>
        <v>All</v>
      </c>
      <c r="F153" s="141">
        <f t="shared" ref="F153:H153" si="129">10^6*F173/F132</f>
        <v>160.64458025949554</v>
      </c>
      <c r="G153" s="141">
        <f t="shared" si="129"/>
        <v>167.5486886159575</v>
      </c>
      <c r="H153" s="141">
        <f t="shared" si="129"/>
        <v>194.66719181504152</v>
      </c>
      <c r="I153" s="141"/>
      <c r="J153" s="141"/>
      <c r="K153" s="141"/>
      <c r="L153" s="141"/>
      <c r="M153" s="141"/>
      <c r="N153" s="141"/>
      <c r="O153" s="141"/>
      <c r="P153" s="141"/>
    </row>
    <row r="154" spans="2:17">
      <c r="B154" s="795" t="str">
        <f>B133</f>
        <v>DWDM</v>
      </c>
      <c r="C154" s="668" t="str">
        <f t="shared" ref="C154:C165" si="130">C71</f>
        <v>2.5 Gbps</v>
      </c>
      <c r="D154" s="668" t="str">
        <f t="shared" ref="D154:E154" si="131">D133</f>
        <v>All</v>
      </c>
      <c r="E154" s="668" t="str">
        <f t="shared" si="131"/>
        <v>All</v>
      </c>
      <c r="F154" s="278">
        <f t="shared" ref="F154:H154" si="132">10^6*F174/F133</f>
        <v>268.71489725439727</v>
      </c>
      <c r="G154" s="278">
        <f t="shared" si="132"/>
        <v>262.99268089423526</v>
      </c>
      <c r="H154" s="278">
        <f t="shared" si="132"/>
        <v>226</v>
      </c>
      <c r="I154" s="278"/>
      <c r="J154" s="278"/>
      <c r="K154" s="278"/>
      <c r="L154" s="278"/>
      <c r="M154" s="278"/>
      <c r="N154" s="278"/>
      <c r="O154" s="278"/>
      <c r="P154" s="278"/>
    </row>
    <row r="155" spans="2:17">
      <c r="B155" s="796"/>
      <c r="C155" s="668" t="str">
        <f t="shared" si="130"/>
        <v>10 Gbps</v>
      </c>
      <c r="D155" s="668" t="str">
        <f t="shared" ref="D155:E155" si="133">D134</f>
        <v>All</v>
      </c>
      <c r="E155" s="668" t="str">
        <f t="shared" si="133"/>
        <v>All</v>
      </c>
      <c r="F155" s="141">
        <f t="shared" ref="F155:H155" si="134">10^6*F175/F134</f>
        <v>583.05115030054333</v>
      </c>
      <c r="G155" s="141">
        <f>10^6*G175/G134</f>
        <v>514.26755322650411</v>
      </c>
      <c r="H155" s="141">
        <f t="shared" si="134"/>
        <v>479.07420454329076</v>
      </c>
      <c r="I155" s="141"/>
      <c r="J155" s="141"/>
      <c r="K155" s="141"/>
      <c r="L155" s="141"/>
      <c r="M155" s="141"/>
      <c r="N155" s="141"/>
      <c r="O155" s="141"/>
      <c r="P155" s="141"/>
    </row>
    <row r="156" spans="2:17">
      <c r="B156" s="796"/>
      <c r="C156" s="668" t="str">
        <f t="shared" si="130"/>
        <v>40 Gbps</v>
      </c>
      <c r="D156" s="668" t="str">
        <f t="shared" ref="D156:E156" si="135">D135</f>
        <v>All</v>
      </c>
      <c r="E156" s="668" t="str">
        <f t="shared" si="135"/>
        <v>All</v>
      </c>
      <c r="F156" s="278">
        <f>10^6*F176/F135</f>
        <v>9064.4821883468849</v>
      </c>
      <c r="G156" s="278">
        <f>10^6*G176/G135</f>
        <v>6724.5508982035926</v>
      </c>
      <c r="H156" s="278"/>
      <c r="I156" s="278"/>
      <c r="J156" s="278"/>
      <c r="K156" s="278"/>
      <c r="L156" s="278"/>
      <c r="M156" s="278"/>
      <c r="N156" s="278"/>
      <c r="O156" s="278"/>
      <c r="P156" s="278"/>
    </row>
    <row r="157" spans="2:17">
      <c r="B157" s="796"/>
      <c r="C157" s="668" t="str">
        <f t="shared" si="130"/>
        <v>100Gbps</v>
      </c>
      <c r="D157" s="668" t="str">
        <f t="shared" ref="D157:E157" si="136">D136</f>
        <v>All</v>
      </c>
      <c r="E157" s="668" t="str">
        <f t="shared" si="136"/>
        <v>On board</v>
      </c>
      <c r="F157" s="183">
        <f t="shared" ref="F157:H157" si="137">10^6*F177/F136</f>
        <v>12874</v>
      </c>
      <c r="G157" s="183">
        <f>10^6*G177/G136</f>
        <v>10000</v>
      </c>
      <c r="H157" s="183">
        <f t="shared" si="137"/>
        <v>8000</v>
      </c>
      <c r="I157" s="183"/>
      <c r="J157" s="183"/>
      <c r="K157" s="183"/>
      <c r="L157" s="183"/>
      <c r="M157" s="183"/>
      <c r="N157" s="183"/>
      <c r="O157" s="183"/>
      <c r="P157" s="183"/>
    </row>
    <row r="158" spans="2:17" s="159" customFormat="1">
      <c r="B158" s="796"/>
      <c r="C158" s="668" t="str">
        <f t="shared" si="130"/>
        <v>100Gbps</v>
      </c>
      <c r="D158" s="668" t="str">
        <f t="shared" ref="D158:E158" si="138">D137</f>
        <v>All</v>
      </c>
      <c r="E158" s="668" t="str">
        <f t="shared" si="138"/>
        <v>Direct detect</v>
      </c>
      <c r="F158" s="183">
        <f t="shared" ref="F158:H158" si="139">10^6*F178/F137</f>
        <v>5055.1967599883337</v>
      </c>
      <c r="G158" s="183">
        <f t="shared" si="139"/>
        <v>3094.1112052464778</v>
      </c>
      <c r="H158" s="183">
        <f t="shared" si="139"/>
        <v>2642</v>
      </c>
      <c r="I158" s="183"/>
      <c r="J158" s="183"/>
      <c r="K158" s="183"/>
      <c r="L158" s="183"/>
      <c r="M158" s="183"/>
      <c r="N158" s="183"/>
      <c r="O158" s="183"/>
      <c r="P158" s="183"/>
    </row>
    <row r="159" spans="2:17" s="159" customFormat="1">
      <c r="B159" s="796"/>
      <c r="C159" s="668" t="str">
        <f t="shared" si="130"/>
        <v>100Gbps</v>
      </c>
      <c r="D159" s="668" t="str">
        <f t="shared" ref="D159:E159" si="140">D138</f>
        <v>All</v>
      </c>
      <c r="E159" s="668" t="str">
        <f t="shared" si="140"/>
        <v>CFP-DCO</v>
      </c>
      <c r="F159" s="183">
        <f t="shared" ref="F159:H159" si="141">10^6*F179/F138</f>
        <v>8200</v>
      </c>
      <c r="G159" s="183">
        <f t="shared" si="141"/>
        <v>6954.0441176470586</v>
      </c>
      <c r="H159" s="183">
        <f t="shared" si="141"/>
        <v>5500</v>
      </c>
      <c r="I159" s="183"/>
      <c r="J159" s="183"/>
      <c r="K159" s="183"/>
      <c r="L159" s="183"/>
      <c r="M159" s="183"/>
      <c r="N159" s="183"/>
      <c r="O159" s="183"/>
      <c r="P159" s="183"/>
    </row>
    <row r="160" spans="2:17" s="159" customFormat="1">
      <c r="B160" s="796"/>
      <c r="C160" s="668" t="str">
        <f t="shared" si="130"/>
        <v>100Gbps</v>
      </c>
      <c r="D160" s="668" t="str">
        <f t="shared" ref="D160:E160" si="142">D139</f>
        <v>80km</v>
      </c>
      <c r="E160" s="668" t="str">
        <f t="shared" si="142"/>
        <v>QSFP-DD DCO</v>
      </c>
      <c r="F160" s="183"/>
      <c r="G160" s="183"/>
      <c r="H160" s="183"/>
      <c r="I160" s="183"/>
      <c r="J160" s="183"/>
      <c r="K160" s="183"/>
      <c r="L160" s="183"/>
      <c r="M160" s="183"/>
      <c r="N160" s="183"/>
      <c r="O160" s="183"/>
      <c r="P160" s="183"/>
    </row>
    <row r="161" spans="2:16" s="159" customFormat="1">
      <c r="B161" s="796"/>
      <c r="C161" s="668" t="str">
        <f t="shared" si="130"/>
        <v>100Gbps</v>
      </c>
      <c r="D161" s="668" t="str">
        <f t="shared" ref="D161:E161" si="143">D140</f>
        <v>All</v>
      </c>
      <c r="E161" s="668" t="str">
        <f t="shared" si="143"/>
        <v>CFP2-ACO</v>
      </c>
      <c r="F161" s="183">
        <f t="shared" ref="F161:H161" si="144">10^6*F181/F140</f>
        <v>8586.6561405845368</v>
      </c>
      <c r="G161" s="183">
        <f t="shared" si="144"/>
        <v>6500</v>
      </c>
      <c r="H161" s="183">
        <f t="shared" si="144"/>
        <v>5170</v>
      </c>
      <c r="I161" s="183"/>
      <c r="J161" s="183"/>
      <c r="K161" s="183"/>
      <c r="L161" s="183"/>
      <c r="M161" s="183"/>
      <c r="N161" s="183"/>
      <c r="O161" s="183"/>
      <c r="P161" s="183"/>
    </row>
    <row r="162" spans="2:16" s="159" customFormat="1">
      <c r="B162" s="796"/>
      <c r="C162" s="668" t="str">
        <f t="shared" si="130"/>
        <v>200 Gbps</v>
      </c>
      <c r="D162" s="668" t="str">
        <f t="shared" ref="D162:E162" si="145">D141</f>
        <v>All</v>
      </c>
      <c r="E162" s="668" t="str">
        <f t="shared" si="145"/>
        <v>CFP2-DCO</v>
      </c>
      <c r="F162" s="183"/>
      <c r="G162" s="183">
        <f t="shared" ref="G162:H162" si="146">10^6*G182/G141</f>
        <v>8200</v>
      </c>
      <c r="H162" s="183">
        <f t="shared" si="146"/>
        <v>6000</v>
      </c>
      <c r="I162" s="183"/>
      <c r="J162" s="183"/>
      <c r="K162" s="183"/>
      <c r="L162" s="183"/>
      <c r="M162" s="183"/>
      <c r="N162" s="183"/>
      <c r="O162" s="183"/>
      <c r="P162" s="183"/>
    </row>
    <row r="163" spans="2:16">
      <c r="B163" s="796"/>
      <c r="C163" s="668" t="str">
        <f t="shared" si="130"/>
        <v>200 Gbps</v>
      </c>
      <c r="D163" s="668" t="str">
        <f t="shared" ref="D163:E163" si="147">D142</f>
        <v>All</v>
      </c>
      <c r="E163" s="668" t="str">
        <f t="shared" si="147"/>
        <v>CFP2-ACO</v>
      </c>
      <c r="F163" s="183"/>
      <c r="G163" s="183">
        <f t="shared" ref="G163:H163" si="148">10^6*G183/G142</f>
        <v>7000</v>
      </c>
      <c r="H163" s="183">
        <f t="shared" si="148"/>
        <v>5600</v>
      </c>
      <c r="I163" s="183"/>
      <c r="J163" s="183"/>
      <c r="K163" s="183"/>
      <c r="L163" s="183"/>
      <c r="M163" s="183"/>
      <c r="N163" s="183"/>
      <c r="O163" s="183"/>
      <c r="P163" s="183"/>
    </row>
    <row r="164" spans="2:16" ht="12.75" customHeight="1">
      <c r="B164" s="796"/>
      <c r="C164" s="668" t="str">
        <f t="shared" si="130"/>
        <v>400G ZR</v>
      </c>
      <c r="D164" s="668" t="str">
        <f t="shared" ref="D164:E164" si="149">D143</f>
        <v>All</v>
      </c>
      <c r="E164" s="668" t="str">
        <f t="shared" si="149"/>
        <v>All</v>
      </c>
      <c r="F164" s="183"/>
      <c r="G164" s="183"/>
      <c r="H164" s="183"/>
      <c r="I164" s="183"/>
      <c r="J164" s="183"/>
      <c r="K164" s="183"/>
      <c r="L164" s="183"/>
      <c r="M164" s="183"/>
      <c r="N164" s="183"/>
      <c r="O164" s="183"/>
      <c r="P164" s="183"/>
    </row>
    <row r="165" spans="2:16" s="159" customFormat="1" ht="12.75" customHeight="1">
      <c r="B165" s="796"/>
      <c r="C165" s="668" t="str">
        <f t="shared" si="130"/>
        <v>400G ZR+</v>
      </c>
      <c r="D165" s="668" t="str">
        <f t="shared" ref="D165:E165" si="150">D144</f>
        <v>All</v>
      </c>
      <c r="E165" s="668" t="str">
        <f t="shared" si="150"/>
        <v>All</v>
      </c>
      <c r="F165" s="183"/>
      <c r="G165" s="183"/>
      <c r="H165" s="183"/>
      <c r="I165" s="183"/>
      <c r="J165" s="183"/>
      <c r="K165" s="183"/>
      <c r="L165" s="183"/>
      <c r="M165" s="183"/>
      <c r="N165" s="183"/>
      <c r="O165" s="183"/>
      <c r="P165" s="183"/>
    </row>
    <row r="166" spans="2:16" s="159" customFormat="1" ht="12.75" customHeight="1">
      <c r="B166" s="796"/>
      <c r="C166" s="595" t="str">
        <f>C83</f>
        <v>400GZR CFP2</v>
      </c>
      <c r="D166" s="596" t="s">
        <v>19</v>
      </c>
      <c r="E166" s="596" t="s">
        <v>19</v>
      </c>
      <c r="F166" s="183"/>
      <c r="G166" s="183"/>
      <c r="H166" s="183"/>
      <c r="I166" s="183"/>
      <c r="J166" s="183"/>
      <c r="K166" s="183"/>
      <c r="L166" s="183"/>
      <c r="M166" s="183"/>
      <c r="N166" s="183"/>
      <c r="O166" s="183"/>
      <c r="P166" s="183"/>
    </row>
    <row r="167" spans="2:16" s="159" customFormat="1" ht="12.75" customHeight="1">
      <c r="B167" s="796"/>
      <c r="C167" s="595" t="str">
        <f>C84</f>
        <v>800ZR</v>
      </c>
      <c r="D167" s="596" t="s">
        <v>19</v>
      </c>
      <c r="E167" s="596" t="s">
        <v>19</v>
      </c>
      <c r="F167" s="183"/>
      <c r="G167" s="183"/>
      <c r="H167" s="183"/>
      <c r="I167" s="183"/>
      <c r="J167" s="183"/>
      <c r="K167" s="183"/>
      <c r="L167" s="183"/>
      <c r="M167" s="183"/>
      <c r="N167" s="183"/>
      <c r="O167" s="183"/>
      <c r="P167" s="183"/>
    </row>
    <row r="168" spans="2:16">
      <c r="B168" s="796"/>
      <c r="C168" s="592" t="str">
        <f>C85</f>
        <v>600G and higher</v>
      </c>
      <c r="D168" s="596" t="s">
        <v>19</v>
      </c>
      <c r="E168" s="596" t="s">
        <v>19</v>
      </c>
      <c r="F168" s="141"/>
      <c r="G168" s="141"/>
      <c r="H168" s="141">
        <f t="shared" ref="H168" si="151">10^6*H188/H147</f>
        <v>16000</v>
      </c>
      <c r="I168" s="183"/>
      <c r="J168" s="183"/>
      <c r="K168" s="183"/>
      <c r="L168" s="183"/>
      <c r="M168" s="183"/>
      <c r="N168" s="183"/>
      <c r="O168" s="183"/>
      <c r="P168" s="183"/>
    </row>
    <row r="169" spans="2:16" s="159" customFormat="1">
      <c r="B169" s="797"/>
      <c r="C169" s="592" t="str">
        <f>C148</f>
        <v>1-10Gbps discontinued products</v>
      </c>
      <c r="D169" s="596" t="s">
        <v>19</v>
      </c>
      <c r="E169" s="596" t="s">
        <v>19</v>
      </c>
      <c r="F169" s="141">
        <f>10^6*F189/F148</f>
        <v>187.90436009077925</v>
      </c>
      <c r="G169" s="141">
        <f>10^6*G189/G148</f>
        <v>213.89333545918367</v>
      </c>
      <c r="H169" s="141">
        <f>10^6*H189/H148</f>
        <v>158.90909090909102</v>
      </c>
      <c r="I169" s="141"/>
      <c r="J169" s="141"/>
      <c r="K169" s="141"/>
      <c r="L169" s="141"/>
      <c r="M169" s="141"/>
      <c r="N169" s="141"/>
      <c r="O169" s="141"/>
      <c r="P169" s="141"/>
    </row>
    <row r="170" spans="2:16">
      <c r="C170" s="159"/>
      <c r="D170" s="159"/>
      <c r="E170" s="159"/>
      <c r="F170" s="159"/>
      <c r="G170" s="159"/>
      <c r="H170" s="159"/>
    </row>
    <row r="171" spans="2:16">
      <c r="B171" s="206" t="s">
        <v>1</v>
      </c>
      <c r="C171" s="355" t="str">
        <f>C151</f>
        <v>WDM Global</v>
      </c>
      <c r="D171" s="4"/>
      <c r="E171" s="4"/>
      <c r="F171" s="159"/>
      <c r="G171" s="159"/>
      <c r="H171" s="159"/>
      <c r="O171" s="206" t="str">
        <f>B171</f>
        <v>Sales ($M)</v>
      </c>
      <c r="P171" s="355" t="str">
        <f>C171</f>
        <v>WDM Global</v>
      </c>
    </row>
    <row r="172" spans="2:16">
      <c r="B172" s="118" t="s">
        <v>18</v>
      </c>
      <c r="C172" s="118" t="s">
        <v>10</v>
      </c>
      <c r="D172" s="118" t="s">
        <v>11</v>
      </c>
      <c r="E172" s="118" t="s">
        <v>12</v>
      </c>
      <c r="F172" s="1">
        <v>2016</v>
      </c>
      <c r="G172" s="1">
        <v>2017</v>
      </c>
      <c r="H172" s="7">
        <v>2018</v>
      </c>
      <c r="I172" s="7">
        <v>2019</v>
      </c>
      <c r="J172" s="7">
        <v>2020</v>
      </c>
      <c r="K172" s="7">
        <v>2021</v>
      </c>
      <c r="L172" s="7">
        <v>2022</v>
      </c>
      <c r="M172" s="7">
        <v>2023</v>
      </c>
      <c r="N172" s="7">
        <v>2024</v>
      </c>
      <c r="O172" s="7">
        <v>2025</v>
      </c>
      <c r="P172" s="7">
        <v>2026</v>
      </c>
    </row>
    <row r="173" spans="2:16">
      <c r="B173" s="668" t="str">
        <f>B132</f>
        <v>CWDM</v>
      </c>
      <c r="C173" s="391" t="str">
        <f>C70</f>
        <v xml:space="preserve">1-10 Gbps </v>
      </c>
      <c r="D173" s="350" t="str">
        <f>D132</f>
        <v>All</v>
      </c>
      <c r="E173" s="350" t="str">
        <f>E132</f>
        <v>All</v>
      </c>
      <c r="F173" s="559">
        <v>75.717734525769842</v>
      </c>
      <c r="G173" s="559">
        <v>46.33961100526983</v>
      </c>
      <c r="H173" s="559">
        <v>63.511533999999997</v>
      </c>
      <c r="I173" s="559"/>
      <c r="J173" s="559"/>
      <c r="K173" s="559"/>
      <c r="L173" s="559"/>
      <c r="M173" s="559"/>
      <c r="N173" s="559"/>
      <c r="O173" s="559"/>
      <c r="P173" s="559"/>
    </row>
    <row r="174" spans="2:16">
      <c r="B174" s="795" t="s">
        <v>21</v>
      </c>
      <c r="C174" s="668" t="str">
        <f t="shared" ref="C174:C185" si="152">C71</f>
        <v>2.5 Gbps</v>
      </c>
      <c r="D174" s="668" t="str">
        <f t="shared" ref="D174:E174" si="153">D133</f>
        <v>All</v>
      </c>
      <c r="E174" s="668" t="str">
        <f t="shared" si="153"/>
        <v>All</v>
      </c>
      <c r="F174" s="742">
        <v>25.054977020000003</v>
      </c>
      <c r="G174" s="742">
        <v>14.516669999999998</v>
      </c>
      <c r="H174" s="742">
        <v>8.6567039999999995</v>
      </c>
      <c r="I174" s="742"/>
      <c r="J174" s="742"/>
      <c r="K174" s="742"/>
      <c r="L174" s="742"/>
      <c r="M174" s="742"/>
      <c r="N174" s="742"/>
      <c r="O174" s="742"/>
      <c r="P174" s="742"/>
    </row>
    <row r="175" spans="2:16">
      <c r="B175" s="796"/>
      <c r="C175" s="668" t="str">
        <f t="shared" si="152"/>
        <v>10 Gbps</v>
      </c>
      <c r="D175" s="668" t="str">
        <f t="shared" ref="D175:E175" si="154">D134</f>
        <v>All</v>
      </c>
      <c r="E175" s="668" t="str">
        <f t="shared" si="154"/>
        <v>All</v>
      </c>
      <c r="F175" s="742">
        <v>221.57401339296396</v>
      </c>
      <c r="G175" s="742">
        <v>231.82204191099677</v>
      </c>
      <c r="H175" s="742">
        <v>201.27632</v>
      </c>
      <c r="I175" s="742"/>
      <c r="J175" s="742"/>
      <c r="K175" s="742"/>
      <c r="L175" s="742"/>
      <c r="M175" s="742"/>
      <c r="N175" s="742"/>
      <c r="O175" s="742"/>
      <c r="P175" s="742"/>
    </row>
    <row r="176" spans="2:16">
      <c r="B176" s="796"/>
      <c r="C176" s="668" t="str">
        <f t="shared" si="152"/>
        <v>40 Gbps</v>
      </c>
      <c r="D176" s="668" t="str">
        <f t="shared" ref="D176:E176" si="155">D135</f>
        <v>All</v>
      </c>
      <c r="E176" s="668" t="str">
        <f t="shared" si="155"/>
        <v>All</v>
      </c>
      <c r="F176" s="742">
        <v>26.758351420000004</v>
      </c>
      <c r="G176" s="742">
        <v>2.246</v>
      </c>
      <c r="H176" s="742">
        <v>0</v>
      </c>
      <c r="I176" s="742"/>
      <c r="J176" s="742"/>
      <c r="K176" s="742"/>
      <c r="L176" s="742"/>
      <c r="M176" s="742"/>
      <c r="N176" s="742"/>
      <c r="O176" s="742"/>
      <c r="P176" s="742"/>
    </row>
    <row r="177" spans="2:16">
      <c r="B177" s="796"/>
      <c r="C177" s="668" t="str">
        <f t="shared" si="152"/>
        <v>100Gbps</v>
      </c>
      <c r="D177" s="668" t="str">
        <f t="shared" ref="D177:E177" si="156">D136</f>
        <v>All</v>
      </c>
      <c r="E177" s="668" t="str">
        <f t="shared" si="156"/>
        <v>On board</v>
      </c>
      <c r="F177" s="742">
        <v>255.16267999999999</v>
      </c>
      <c r="G177" s="742">
        <v>132.5</v>
      </c>
      <c r="H177" s="742">
        <v>124.8</v>
      </c>
      <c r="I177" s="742"/>
      <c r="J177" s="742"/>
      <c r="K177" s="742"/>
      <c r="L177" s="742"/>
      <c r="M177" s="742"/>
      <c r="N177" s="742"/>
      <c r="O177" s="742"/>
      <c r="P177" s="742"/>
    </row>
    <row r="178" spans="2:16" s="159" customFormat="1">
      <c r="B178" s="796"/>
      <c r="C178" s="668" t="str">
        <f t="shared" si="152"/>
        <v>100Gbps</v>
      </c>
      <c r="D178" s="668" t="str">
        <f t="shared" ref="D178:E178" si="157">D137</f>
        <v>All</v>
      </c>
      <c r="E178" s="668" t="str">
        <f t="shared" si="157"/>
        <v>Direct detect</v>
      </c>
      <c r="F178" s="742">
        <v>17.334269689999999</v>
      </c>
      <c r="G178" s="742">
        <v>98.606229999999996</v>
      </c>
      <c r="H178" s="742">
        <v>71.334000000000003</v>
      </c>
      <c r="I178" s="742"/>
      <c r="J178" s="742"/>
      <c r="K178" s="742"/>
      <c r="L178" s="742"/>
      <c r="M178" s="742"/>
      <c r="N178" s="742"/>
      <c r="O178" s="742"/>
      <c r="P178" s="742"/>
    </row>
    <row r="179" spans="2:16" s="159" customFormat="1">
      <c r="B179" s="796"/>
      <c r="C179" s="668" t="str">
        <f t="shared" si="152"/>
        <v>100Gbps</v>
      </c>
      <c r="D179" s="668" t="str">
        <f t="shared" ref="D179:E179" si="158">D138</f>
        <v>All</v>
      </c>
      <c r="E179" s="668" t="str">
        <f t="shared" si="158"/>
        <v>CFP-DCO</v>
      </c>
      <c r="F179" s="742">
        <v>277.58640000000003</v>
      </c>
      <c r="G179" s="742">
        <v>258.69044117647059</v>
      </c>
      <c r="H179" s="742">
        <v>219.7525</v>
      </c>
      <c r="I179" s="742"/>
      <c r="J179" s="742"/>
      <c r="K179" s="742"/>
      <c r="L179" s="742"/>
      <c r="M179" s="742"/>
      <c r="N179" s="742"/>
      <c r="O179" s="742"/>
      <c r="P179" s="742"/>
    </row>
    <row r="180" spans="2:16" s="159" customFormat="1">
      <c r="B180" s="796"/>
      <c r="C180" s="668" t="str">
        <f t="shared" si="152"/>
        <v>100Gbps</v>
      </c>
      <c r="D180" s="668" t="str">
        <f t="shared" ref="D180:E180" si="159">D139</f>
        <v>80km</v>
      </c>
      <c r="E180" s="668" t="str">
        <f t="shared" si="159"/>
        <v>QSFP-DD DCO</v>
      </c>
      <c r="F180" s="742">
        <v>0</v>
      </c>
      <c r="G180" s="742">
        <v>0</v>
      </c>
      <c r="H180" s="742">
        <v>0</v>
      </c>
      <c r="I180" s="742"/>
      <c r="J180" s="742"/>
      <c r="K180" s="742"/>
      <c r="L180" s="742"/>
      <c r="M180" s="742"/>
      <c r="N180" s="742"/>
      <c r="O180" s="742"/>
      <c r="P180" s="742"/>
    </row>
    <row r="181" spans="2:16" s="159" customFormat="1">
      <c r="B181" s="796"/>
      <c r="C181" s="668" t="str">
        <f t="shared" si="152"/>
        <v>100Gbps</v>
      </c>
      <c r="D181" s="668" t="str">
        <f t="shared" ref="D181:E181" si="160">D140</f>
        <v>All</v>
      </c>
      <c r="E181" s="668" t="str">
        <f t="shared" si="160"/>
        <v>CFP2-ACO</v>
      </c>
      <c r="F181" s="742">
        <v>116.04865774000001</v>
      </c>
      <c r="G181" s="742">
        <v>142.27199999999999</v>
      </c>
      <c r="H181" s="742">
        <v>94.10951</v>
      </c>
      <c r="I181" s="742"/>
      <c r="J181" s="742"/>
      <c r="K181" s="742"/>
      <c r="L181" s="742"/>
      <c r="M181" s="742"/>
      <c r="N181" s="742"/>
      <c r="O181" s="742"/>
      <c r="P181" s="742"/>
    </row>
    <row r="182" spans="2:16" s="159" customFormat="1">
      <c r="B182" s="796"/>
      <c r="C182" s="668" t="str">
        <f t="shared" si="152"/>
        <v>200 Gbps</v>
      </c>
      <c r="D182" s="668" t="str">
        <f t="shared" ref="D182:E182" si="161">D141</f>
        <v>All</v>
      </c>
      <c r="E182" s="668" t="str">
        <f t="shared" si="161"/>
        <v>CFP2-DCO</v>
      </c>
      <c r="F182" s="742">
        <v>0</v>
      </c>
      <c r="G182" s="742">
        <v>41</v>
      </c>
      <c r="H182" s="742">
        <v>184.47</v>
      </c>
      <c r="I182" s="742"/>
      <c r="J182" s="742"/>
      <c r="K182" s="742"/>
      <c r="L182" s="742"/>
      <c r="M182" s="742"/>
      <c r="N182" s="742"/>
      <c r="O182" s="742"/>
      <c r="P182" s="742"/>
    </row>
    <row r="183" spans="2:16">
      <c r="B183" s="796"/>
      <c r="C183" s="668" t="str">
        <f t="shared" si="152"/>
        <v>200 Gbps</v>
      </c>
      <c r="D183" s="668" t="str">
        <f t="shared" ref="D183:E183" si="162">D142</f>
        <v>All</v>
      </c>
      <c r="E183" s="668" t="str">
        <f t="shared" si="162"/>
        <v>CFP2-ACO</v>
      </c>
      <c r="F183" s="742">
        <v>0</v>
      </c>
      <c r="G183" s="742">
        <v>77.819000000000003</v>
      </c>
      <c r="H183" s="742">
        <v>101.93680000000001</v>
      </c>
      <c r="I183" s="742"/>
      <c r="J183" s="742"/>
      <c r="K183" s="742"/>
      <c r="L183" s="742"/>
      <c r="M183" s="742"/>
      <c r="N183" s="742"/>
      <c r="O183" s="742"/>
      <c r="P183" s="742"/>
    </row>
    <row r="184" spans="2:16" ht="12.75" customHeight="1">
      <c r="B184" s="796"/>
      <c r="C184" s="668" t="str">
        <f t="shared" si="152"/>
        <v>400G ZR</v>
      </c>
      <c r="D184" s="668" t="str">
        <f t="shared" ref="D184:E184" si="163">D143</f>
        <v>All</v>
      </c>
      <c r="E184" s="668" t="str">
        <f t="shared" si="163"/>
        <v>All</v>
      </c>
      <c r="F184" s="742">
        <v>0</v>
      </c>
      <c r="G184" s="742">
        <v>0</v>
      </c>
      <c r="H184" s="742">
        <v>0</v>
      </c>
      <c r="I184" s="742"/>
      <c r="J184" s="742"/>
      <c r="K184" s="742"/>
      <c r="L184" s="742"/>
      <c r="M184" s="742"/>
      <c r="N184" s="742"/>
      <c r="O184" s="742"/>
      <c r="P184" s="742"/>
    </row>
    <row r="185" spans="2:16" s="159" customFormat="1" ht="12.75" customHeight="1">
      <c r="B185" s="796"/>
      <c r="C185" s="668" t="str">
        <f t="shared" si="152"/>
        <v>400G ZR+</v>
      </c>
      <c r="D185" s="668" t="str">
        <f t="shared" ref="D185:E185" si="164">D144</f>
        <v>All</v>
      </c>
      <c r="E185" s="668" t="str">
        <f t="shared" si="164"/>
        <v>All</v>
      </c>
      <c r="F185" s="776">
        <v>0</v>
      </c>
      <c r="G185" s="776">
        <v>0</v>
      </c>
      <c r="H185" s="776">
        <v>0</v>
      </c>
      <c r="I185" s="776"/>
      <c r="J185" s="776"/>
      <c r="K185" s="776"/>
      <c r="L185" s="776"/>
      <c r="M185" s="776"/>
      <c r="N185" s="776"/>
      <c r="O185" s="776"/>
      <c r="P185" s="776"/>
    </row>
    <row r="186" spans="2:16" s="159" customFormat="1" ht="12.75" customHeight="1">
      <c r="B186" s="796"/>
      <c r="C186" s="595" t="str">
        <f>C83</f>
        <v>400GZR CFP2</v>
      </c>
      <c r="D186" s="596" t="s">
        <v>19</v>
      </c>
      <c r="E186" s="596" t="s">
        <v>19</v>
      </c>
      <c r="F186" s="776">
        <v>0</v>
      </c>
      <c r="G186" s="776">
        <v>0</v>
      </c>
      <c r="H186" s="776">
        <v>0</v>
      </c>
      <c r="I186" s="776"/>
      <c r="J186" s="776"/>
      <c r="K186" s="776"/>
      <c r="L186" s="776"/>
      <c r="M186" s="776"/>
      <c r="N186" s="776"/>
      <c r="O186" s="776"/>
      <c r="P186" s="776"/>
    </row>
    <row r="187" spans="2:16" s="159" customFormat="1" ht="12.75" customHeight="1">
      <c r="B187" s="796"/>
      <c r="C187" s="595" t="str">
        <f>C84</f>
        <v>800ZR</v>
      </c>
      <c r="D187" s="596" t="s">
        <v>19</v>
      </c>
      <c r="E187" s="596" t="s">
        <v>19</v>
      </c>
      <c r="F187" s="776">
        <v>0</v>
      </c>
      <c r="G187" s="776">
        <v>0</v>
      </c>
      <c r="H187" s="776">
        <v>0</v>
      </c>
      <c r="I187" s="776"/>
      <c r="J187" s="776"/>
      <c r="K187" s="776"/>
      <c r="L187" s="776"/>
      <c r="M187" s="776"/>
      <c r="N187" s="776"/>
      <c r="O187" s="776"/>
      <c r="P187" s="776"/>
    </row>
    <row r="188" spans="2:16">
      <c r="B188" s="796"/>
      <c r="C188" s="592" t="str">
        <f>C85</f>
        <v>600G and higher</v>
      </c>
      <c r="D188" s="596" t="s">
        <v>19</v>
      </c>
      <c r="E188" s="596" t="s">
        <v>19</v>
      </c>
      <c r="F188" s="742">
        <v>0</v>
      </c>
      <c r="G188" s="742">
        <v>0</v>
      </c>
      <c r="H188" s="742">
        <v>48</v>
      </c>
      <c r="I188" s="742"/>
      <c r="J188" s="742"/>
      <c r="K188" s="742"/>
      <c r="L188" s="742"/>
      <c r="M188" s="742"/>
      <c r="N188" s="742"/>
      <c r="O188" s="742"/>
      <c r="P188" s="742"/>
    </row>
    <row r="189" spans="2:16" ht="13.05" customHeight="1">
      <c r="B189" s="797"/>
      <c r="C189" s="594" t="str">
        <f>C169</f>
        <v>1-10Gbps discontinued products</v>
      </c>
      <c r="D189" s="594" t="str">
        <f t="shared" ref="D189:E189" si="165">D169</f>
        <v>All</v>
      </c>
      <c r="E189" s="594" t="str">
        <f t="shared" si="165"/>
        <v>All</v>
      </c>
      <c r="F189" s="742">
        <v>2.6378014069543592</v>
      </c>
      <c r="G189" s="742">
        <v>2.6830780000000001</v>
      </c>
      <c r="H189" s="777">
        <v>4.544800000000003E-2</v>
      </c>
      <c r="I189" s="742"/>
      <c r="J189" s="742"/>
      <c r="K189" s="742"/>
      <c r="L189" s="742"/>
      <c r="M189" s="742"/>
      <c r="N189" s="742"/>
      <c r="O189" s="742"/>
      <c r="P189" s="742"/>
    </row>
    <row r="190" spans="2:16">
      <c r="B190" s="209" t="s">
        <v>22</v>
      </c>
      <c r="C190" s="349" t="s">
        <v>19</v>
      </c>
      <c r="D190" s="350" t="s">
        <v>19</v>
      </c>
      <c r="E190" s="349" t="s">
        <v>19</v>
      </c>
      <c r="F190" s="246">
        <f>SUM(F173:F189)</f>
        <v>1017.8748851956882</v>
      </c>
      <c r="G190" s="246">
        <f t="shared" ref="G190:H190" si="166">SUM(G173:G189)</f>
        <v>1048.4950720927372</v>
      </c>
      <c r="H190" s="246">
        <f t="shared" si="166"/>
        <v>1117.892816</v>
      </c>
      <c r="I190" s="246"/>
      <c r="J190" s="246"/>
      <c r="K190" s="246"/>
      <c r="L190" s="246"/>
      <c r="M190" s="246"/>
      <c r="N190" s="246"/>
      <c r="O190" s="246"/>
      <c r="P190" s="246"/>
    </row>
    <row r="191" spans="2:16">
      <c r="C191" s="159"/>
      <c r="D191" s="159"/>
      <c r="E191" s="159"/>
      <c r="F191" s="159"/>
      <c r="G191" s="159"/>
      <c r="H191" s="159"/>
    </row>
  </sheetData>
  <mergeCells count="9">
    <mergeCell ref="B133:B148"/>
    <mergeCell ref="B154:B169"/>
    <mergeCell ref="B174:B189"/>
    <mergeCell ref="B9:B23"/>
    <mergeCell ref="B29:B43"/>
    <mergeCell ref="B48:B62"/>
    <mergeCell ref="B71:B85"/>
    <mergeCell ref="B91:B105"/>
    <mergeCell ref="B110:B12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B2:AB67"/>
  <sheetViews>
    <sheetView showGridLines="0" zoomScale="70" zoomScaleNormal="70" zoomScalePageLayoutView="70" workbookViewId="0"/>
  </sheetViews>
  <sheetFormatPr defaultColWidth="9.21875" defaultRowHeight="13.2"/>
  <cols>
    <col min="1" max="1" width="4.44140625" style="159" customWidth="1"/>
    <col min="2" max="3" width="12.21875" style="159" customWidth="1"/>
    <col min="4" max="14" width="12.44140625" style="159" customWidth="1"/>
    <col min="15" max="15" width="14.44140625" style="159" customWidth="1"/>
    <col min="16" max="16" width="10.77734375" style="159" customWidth="1"/>
    <col min="17" max="17" width="14.77734375" style="159" customWidth="1"/>
    <col min="18" max="16384" width="9.21875" style="159"/>
  </cols>
  <sheetData>
    <row r="2" spans="2:14" ht="17.399999999999999">
      <c r="B2" s="75" t="str">
        <f>Introduction!B2</f>
        <v>LightCounting Optical Components Market Forecast for China</v>
      </c>
    </row>
    <row r="3" spans="2:14" ht="15">
      <c r="B3" s="201" t="str">
        <f>Introduction!B3</f>
        <v>Sample template for January 2022 report</v>
      </c>
    </row>
    <row r="4" spans="2:14" ht="15.6">
      <c r="B4" s="204" t="s">
        <v>242</v>
      </c>
    </row>
    <row r="5" spans="2:14">
      <c r="L5" s="206"/>
      <c r="M5" s="206"/>
      <c r="N5" s="206"/>
    </row>
    <row r="6" spans="2:14" ht="15.6">
      <c r="B6" s="206" t="s">
        <v>0</v>
      </c>
      <c r="C6" s="207" t="s">
        <v>249</v>
      </c>
      <c r="E6" s="320"/>
      <c r="L6" s="447"/>
      <c r="N6" s="447" t="str">
        <f>C6</f>
        <v>WDM ports - China</v>
      </c>
    </row>
    <row r="7" spans="2:14">
      <c r="B7" s="121" t="s">
        <v>18</v>
      </c>
      <c r="C7" s="121" t="s">
        <v>10</v>
      </c>
      <c r="D7" s="1">
        <v>2016</v>
      </c>
      <c r="E7" s="1">
        <v>2017</v>
      </c>
      <c r="F7" s="1">
        <v>2018</v>
      </c>
      <c r="G7" s="1">
        <v>2019</v>
      </c>
      <c r="H7" s="1">
        <v>2020</v>
      </c>
      <c r="I7" s="1">
        <v>2021</v>
      </c>
      <c r="J7" s="1">
        <v>2022</v>
      </c>
      <c r="K7" s="1">
        <v>2023</v>
      </c>
      <c r="L7" s="1">
        <v>2024</v>
      </c>
      <c r="M7" s="1">
        <v>2025</v>
      </c>
      <c r="N7" s="1">
        <v>2026</v>
      </c>
    </row>
    <row r="8" spans="2:14">
      <c r="B8" s="374" t="s">
        <v>14</v>
      </c>
      <c r="C8" s="374" t="s">
        <v>52</v>
      </c>
      <c r="D8" s="773">
        <v>169680.78000000003</v>
      </c>
      <c r="E8" s="773">
        <v>102332.38000000002</v>
      </c>
      <c r="F8" s="773">
        <v>65251.4</v>
      </c>
      <c r="G8" s="773"/>
      <c r="H8" s="773"/>
      <c r="I8" s="773"/>
      <c r="J8" s="773"/>
      <c r="K8" s="773"/>
      <c r="L8" s="773"/>
      <c r="M8" s="773"/>
      <c r="N8" s="773"/>
    </row>
    <row r="9" spans="2:14">
      <c r="B9" s="243" t="s">
        <v>21</v>
      </c>
      <c r="C9" s="375" t="s">
        <v>246</v>
      </c>
      <c r="D9" s="773">
        <v>32476.853932584272</v>
      </c>
      <c r="E9" s="773">
        <v>19846.471910112363</v>
      </c>
      <c r="F9" s="773">
        <v>19152</v>
      </c>
      <c r="G9" s="773"/>
      <c r="H9" s="773"/>
      <c r="I9" s="773"/>
      <c r="J9" s="773"/>
      <c r="K9" s="773"/>
      <c r="L9" s="773"/>
      <c r="M9" s="773"/>
      <c r="N9" s="773"/>
    </row>
    <row r="10" spans="2:14" ht="16.05" customHeight="1">
      <c r="B10" s="243" t="s">
        <v>21</v>
      </c>
      <c r="C10" s="376" t="s">
        <v>247</v>
      </c>
      <c r="D10" s="773">
        <v>154385.15625000003</v>
      </c>
      <c r="E10" s="773">
        <v>165593.02040816331</v>
      </c>
      <c r="F10" s="773">
        <v>126040.79999999999</v>
      </c>
      <c r="G10" s="773"/>
      <c r="H10" s="773"/>
      <c r="I10" s="773"/>
      <c r="J10" s="773"/>
      <c r="K10" s="773"/>
      <c r="L10" s="773"/>
      <c r="M10" s="773"/>
      <c r="N10" s="773"/>
    </row>
    <row r="11" spans="2:14">
      <c r="B11" s="243" t="s">
        <v>21</v>
      </c>
      <c r="C11" s="375" t="s">
        <v>248</v>
      </c>
      <c r="D11" s="773">
        <v>4264</v>
      </c>
      <c r="E11" s="773">
        <v>501</v>
      </c>
      <c r="F11" s="773">
        <v>0</v>
      </c>
      <c r="G11" s="773"/>
      <c r="H11" s="773"/>
      <c r="I11" s="773"/>
      <c r="J11" s="773"/>
      <c r="K11" s="773"/>
      <c r="L11" s="773"/>
      <c r="M11" s="773"/>
      <c r="N11" s="773"/>
    </row>
    <row r="12" spans="2:14">
      <c r="B12" s="243" t="s">
        <v>21</v>
      </c>
      <c r="C12" s="376" t="s">
        <v>20</v>
      </c>
      <c r="D12" s="744">
        <v>86832</v>
      </c>
      <c r="E12" s="744">
        <v>110000</v>
      </c>
      <c r="F12" s="744">
        <v>138000</v>
      </c>
      <c r="G12" s="744"/>
      <c r="H12" s="744"/>
      <c r="I12" s="744"/>
      <c r="J12" s="744"/>
      <c r="K12" s="744"/>
      <c r="L12" s="744"/>
      <c r="M12" s="744"/>
      <c r="N12" s="744"/>
    </row>
    <row r="13" spans="2:14">
      <c r="B13" s="243" t="s">
        <v>21</v>
      </c>
      <c r="C13" s="376" t="s">
        <v>136</v>
      </c>
      <c r="D13" s="744">
        <v>0</v>
      </c>
      <c r="E13" s="744">
        <v>2000</v>
      </c>
      <c r="F13" s="744">
        <v>13000</v>
      </c>
      <c r="G13" s="744"/>
      <c r="H13" s="744"/>
      <c r="I13" s="744"/>
      <c r="J13" s="744"/>
      <c r="K13" s="744"/>
      <c r="L13" s="744"/>
      <c r="M13" s="744"/>
      <c r="N13" s="744"/>
    </row>
    <row r="14" spans="2:14">
      <c r="B14" s="243" t="s">
        <v>21</v>
      </c>
      <c r="C14" s="234" t="s">
        <v>88</v>
      </c>
      <c r="D14" s="744">
        <v>0</v>
      </c>
      <c r="E14" s="744">
        <v>0</v>
      </c>
      <c r="F14" s="744">
        <v>0</v>
      </c>
      <c r="G14" s="744"/>
      <c r="H14" s="744"/>
      <c r="I14" s="744"/>
      <c r="J14" s="744"/>
      <c r="K14" s="744"/>
      <c r="L14" s="744"/>
      <c r="M14" s="744"/>
      <c r="N14" s="744"/>
    </row>
    <row r="15" spans="2:14">
      <c r="B15" s="579" t="s">
        <v>21</v>
      </c>
      <c r="C15" s="234" t="s">
        <v>438</v>
      </c>
      <c r="D15" s="744">
        <v>0</v>
      </c>
      <c r="E15" s="744">
        <v>0</v>
      </c>
      <c r="F15" s="744">
        <v>0</v>
      </c>
      <c r="G15" s="744"/>
      <c r="H15" s="744"/>
      <c r="I15" s="744"/>
      <c r="J15" s="744"/>
      <c r="K15" s="744"/>
      <c r="L15" s="744"/>
      <c r="M15" s="744"/>
      <c r="N15" s="744"/>
    </row>
    <row r="16" spans="2:14">
      <c r="B16" s="579" t="s">
        <v>21</v>
      </c>
      <c r="C16" s="234" t="s">
        <v>439</v>
      </c>
      <c r="D16" s="744">
        <v>0</v>
      </c>
      <c r="E16" s="744">
        <v>0</v>
      </c>
      <c r="F16" s="744">
        <v>0</v>
      </c>
      <c r="G16" s="744"/>
      <c r="H16" s="744"/>
      <c r="I16" s="744"/>
      <c r="J16" s="744"/>
      <c r="K16" s="744"/>
      <c r="L16" s="744"/>
      <c r="M16" s="744"/>
      <c r="N16" s="744"/>
    </row>
    <row r="17" spans="2:28" customFormat="1">
      <c r="B17" s="243" t="s">
        <v>21</v>
      </c>
      <c r="C17" s="234" t="s">
        <v>134</v>
      </c>
      <c r="D17" s="336">
        <f>SUM(D8:D16)</f>
        <v>447638.79018258431</v>
      </c>
      <c r="E17" s="336">
        <f>SUM(E8:E16)</f>
        <v>400272.87231827568</v>
      </c>
      <c r="F17" s="336">
        <f>SUM(F8:F16)</f>
        <v>361444.19999999995</v>
      </c>
      <c r="G17" s="336"/>
      <c r="H17" s="336"/>
      <c r="I17" s="336"/>
      <c r="J17" s="336"/>
      <c r="K17" s="336"/>
      <c r="L17" s="336"/>
      <c r="M17" s="336"/>
      <c r="N17" s="336"/>
      <c r="O17" s="159"/>
      <c r="P17" s="159"/>
      <c r="Q17" s="159"/>
      <c r="R17" s="159"/>
      <c r="S17" s="159"/>
      <c r="T17" s="159"/>
      <c r="U17" s="159"/>
      <c r="V17" s="159"/>
      <c r="W17" s="159"/>
      <c r="X17" s="159"/>
      <c r="Y17" s="159"/>
      <c r="Z17" s="159"/>
      <c r="AA17" s="159"/>
      <c r="AB17" s="159"/>
    </row>
    <row r="18" spans="2:28" customFormat="1">
      <c r="L18" s="159"/>
      <c r="M18" s="159"/>
      <c r="N18" s="159"/>
      <c r="O18" s="159"/>
      <c r="P18" s="159"/>
      <c r="Q18" s="159"/>
      <c r="R18" s="159"/>
      <c r="S18" s="159"/>
      <c r="T18" s="159"/>
      <c r="U18" s="159"/>
      <c r="V18" s="159"/>
      <c r="W18" s="159"/>
      <c r="X18" s="159"/>
      <c r="Y18" s="159"/>
      <c r="Z18" s="159"/>
      <c r="AA18" s="159"/>
      <c r="AB18" s="159"/>
    </row>
    <row r="19" spans="2:28" customFormat="1" ht="14.4">
      <c r="B19" s="206" t="s">
        <v>0</v>
      </c>
      <c r="C19" s="207" t="s">
        <v>250</v>
      </c>
      <c r="D19" s="159"/>
      <c r="E19" s="448" t="s">
        <v>368</v>
      </c>
      <c r="F19" s="159"/>
      <c r="G19" s="159"/>
      <c r="H19" s="159"/>
      <c r="I19" s="159"/>
      <c r="J19" s="159"/>
      <c r="K19" s="159"/>
      <c r="L19" s="447"/>
      <c r="M19" s="159"/>
      <c r="N19" s="447" t="str">
        <f>C19</f>
        <v>WDM ports - Rest of World</v>
      </c>
      <c r="O19" s="159"/>
      <c r="P19" s="159"/>
      <c r="Q19" s="159"/>
      <c r="R19" s="159"/>
      <c r="S19" s="159"/>
      <c r="T19" s="159"/>
      <c r="U19" s="159"/>
      <c r="V19" s="159"/>
      <c r="W19" s="159"/>
      <c r="X19" s="159"/>
      <c r="Y19" s="159"/>
      <c r="Z19" s="159"/>
      <c r="AA19" s="159"/>
      <c r="AB19" s="159"/>
    </row>
    <row r="20" spans="2:28" customFormat="1">
      <c r="B20" s="121" t="s">
        <v>18</v>
      </c>
      <c r="C20" s="121" t="s">
        <v>10</v>
      </c>
      <c r="D20" s="1">
        <v>2016</v>
      </c>
      <c r="E20" s="1">
        <v>2017</v>
      </c>
      <c r="F20" s="1">
        <v>2018</v>
      </c>
      <c r="G20" s="1">
        <v>2019</v>
      </c>
      <c r="H20" s="1">
        <v>2020</v>
      </c>
      <c r="I20" s="1">
        <v>2021</v>
      </c>
      <c r="J20" s="1">
        <v>2022</v>
      </c>
      <c r="K20" s="1">
        <v>2023</v>
      </c>
      <c r="L20" s="1">
        <v>2024</v>
      </c>
      <c r="M20" s="1">
        <v>2025</v>
      </c>
      <c r="N20" s="1">
        <v>2026</v>
      </c>
      <c r="O20" s="159"/>
      <c r="P20" s="159"/>
      <c r="Q20" s="159"/>
      <c r="R20" s="159"/>
      <c r="S20" s="159"/>
      <c r="T20" s="159"/>
      <c r="U20" s="159"/>
      <c r="V20" s="159"/>
      <c r="W20" s="159"/>
      <c r="X20" s="159"/>
      <c r="Y20" s="159"/>
      <c r="Z20" s="159"/>
      <c r="AA20" s="159"/>
      <c r="AB20" s="159"/>
    </row>
    <row r="21" spans="2:28" customFormat="1">
      <c r="B21" s="374" t="str">
        <f t="shared" ref="B21:C30" si="0">B8</f>
        <v>CWDM</v>
      </c>
      <c r="C21" s="374" t="str">
        <f t="shared" si="0"/>
        <v>up to 4 Gbps</v>
      </c>
      <c r="D21" s="28">
        <f t="shared" ref="D21:F21" si="1">D34-D8</f>
        <v>301654.71999999997</v>
      </c>
      <c r="E21" s="28">
        <f t="shared" si="1"/>
        <v>174241.62</v>
      </c>
      <c r="F21" s="28">
        <f t="shared" si="1"/>
        <v>261005.6</v>
      </c>
      <c r="G21" s="28"/>
      <c r="H21" s="28"/>
      <c r="I21" s="28"/>
      <c r="J21" s="28"/>
      <c r="K21" s="28"/>
      <c r="L21" s="28"/>
      <c r="M21" s="28"/>
      <c r="N21" s="28"/>
      <c r="O21" s="159"/>
      <c r="AA21" s="159"/>
    </row>
    <row r="22" spans="2:28" customFormat="1">
      <c r="B22" s="243" t="str">
        <f t="shared" si="0"/>
        <v>DWDM</v>
      </c>
      <c r="C22" s="375" t="str">
        <f t="shared" si="0"/>
        <v>OC-48 (2.5 G)</v>
      </c>
      <c r="D22" s="28">
        <f t="shared" ref="D22:F22" si="2">D35-D9</f>
        <v>72287.191011235947</v>
      </c>
      <c r="E22" s="28">
        <f t="shared" si="2"/>
        <v>42173.752808988756</v>
      </c>
      <c r="F22" s="28">
        <f t="shared" si="2"/>
        <v>19152</v>
      </c>
      <c r="G22" s="28"/>
      <c r="H22" s="28"/>
      <c r="I22" s="28"/>
      <c r="J22" s="28"/>
      <c r="K22" s="28"/>
      <c r="L22" s="28"/>
      <c r="M22" s="28"/>
      <c r="N22" s="28"/>
      <c r="O22" s="159"/>
      <c r="AA22" s="159"/>
    </row>
    <row r="23" spans="2:28" customFormat="1">
      <c r="B23" s="243" t="str">
        <f t="shared" si="0"/>
        <v>DWDM</v>
      </c>
      <c r="C23" s="376" t="str">
        <f t="shared" si="0"/>
        <v>OC-192 (10G)</v>
      </c>
      <c r="D23" s="28">
        <f t="shared" ref="D23:F23" si="3">D36-D10</f>
        <v>439403.90625</v>
      </c>
      <c r="E23" s="28">
        <f t="shared" si="3"/>
        <v>447714.46258503397</v>
      </c>
      <c r="F23" s="28">
        <f t="shared" si="3"/>
        <v>294095.2</v>
      </c>
      <c r="G23" s="28"/>
      <c r="H23" s="28"/>
      <c r="I23" s="28"/>
      <c r="J23" s="28"/>
      <c r="K23" s="28"/>
      <c r="L23" s="28"/>
      <c r="M23" s="28"/>
      <c r="N23" s="28"/>
      <c r="O23" s="159"/>
      <c r="AA23" s="159"/>
    </row>
    <row r="24" spans="2:28" customFormat="1">
      <c r="B24" s="243" t="str">
        <f t="shared" si="0"/>
        <v>DWDM</v>
      </c>
      <c r="C24" s="375" t="str">
        <f t="shared" si="0"/>
        <v>OC-768 (40G)</v>
      </c>
      <c r="D24" s="28">
        <f t="shared" ref="D24:F24" si="4">D37-D11</f>
        <v>12135.999999999996</v>
      </c>
      <c r="E24" s="28">
        <f t="shared" si="4"/>
        <v>1354.555555555555</v>
      </c>
      <c r="F24" s="28">
        <f t="shared" si="4"/>
        <v>0</v>
      </c>
      <c r="G24" s="28"/>
      <c r="H24" s="28"/>
      <c r="I24" s="28"/>
      <c r="J24" s="28"/>
      <c r="K24" s="28"/>
      <c r="L24" s="28"/>
      <c r="M24" s="28"/>
      <c r="N24" s="28"/>
      <c r="O24" s="159"/>
      <c r="AA24" s="159"/>
    </row>
    <row r="25" spans="2:28" customFormat="1">
      <c r="B25" s="243" t="str">
        <f t="shared" si="0"/>
        <v>DWDM</v>
      </c>
      <c r="C25" s="376" t="str">
        <f t="shared" si="0"/>
        <v>100 Gbps</v>
      </c>
      <c r="D25" s="28">
        <f t="shared" ref="D25:F25" si="5">D38-D12</f>
        <v>225256</v>
      </c>
      <c r="E25" s="28">
        <f t="shared" si="5"/>
        <v>237869</v>
      </c>
      <c r="F25" s="28">
        <f t="shared" si="5"/>
        <v>219000</v>
      </c>
      <c r="G25" s="28"/>
      <c r="H25" s="28"/>
      <c r="I25" s="28"/>
      <c r="J25" s="28"/>
      <c r="K25" s="28"/>
      <c r="L25" s="28"/>
      <c r="M25" s="28"/>
      <c r="N25" s="28"/>
      <c r="O25" s="159"/>
      <c r="AA25" s="159"/>
    </row>
    <row r="26" spans="2:28">
      <c r="B26" s="243" t="str">
        <f t="shared" si="0"/>
        <v>DWDM</v>
      </c>
      <c r="C26" s="376" t="str">
        <f t="shared" si="0"/>
        <v>200 Gbps</v>
      </c>
      <c r="D26" s="28">
        <f t="shared" ref="D26:F26" si="6">D39-D13</f>
        <v>0</v>
      </c>
      <c r="E26" s="28">
        <f t="shared" si="6"/>
        <v>43500</v>
      </c>
      <c r="F26" s="28">
        <f t="shared" si="6"/>
        <v>109000</v>
      </c>
      <c r="G26" s="28"/>
      <c r="H26" s="28"/>
      <c r="I26" s="28"/>
      <c r="J26" s="28"/>
      <c r="K26" s="28"/>
      <c r="L26" s="28"/>
      <c r="M26" s="28"/>
      <c r="N26" s="28"/>
    </row>
    <row r="27" spans="2:28">
      <c r="B27" s="243" t="str">
        <f t="shared" si="0"/>
        <v>DWDM</v>
      </c>
      <c r="C27" s="234" t="str">
        <f t="shared" si="0"/>
        <v>400 Gbps</v>
      </c>
      <c r="D27" s="28">
        <f t="shared" ref="D27:F27" si="7">D40-D14</f>
        <v>0</v>
      </c>
      <c r="E27" s="28">
        <f t="shared" si="7"/>
        <v>4000</v>
      </c>
      <c r="F27" s="28">
        <f t="shared" si="7"/>
        <v>17500</v>
      </c>
      <c r="G27" s="28"/>
      <c r="H27" s="28"/>
      <c r="I27" s="28"/>
      <c r="J27" s="28"/>
      <c r="K27" s="28"/>
      <c r="L27" s="28"/>
      <c r="M27" s="28"/>
      <c r="N27" s="28"/>
    </row>
    <row r="28" spans="2:28">
      <c r="B28" s="579" t="str">
        <f t="shared" si="0"/>
        <v>DWDM</v>
      </c>
      <c r="C28" s="234" t="str">
        <f t="shared" si="0"/>
        <v>600 Gbps</v>
      </c>
      <c r="D28" s="28">
        <f t="shared" ref="D28:F28" si="8">D41-D15</f>
        <v>0</v>
      </c>
      <c r="E28" s="28">
        <f t="shared" si="8"/>
        <v>0</v>
      </c>
      <c r="F28" s="28">
        <f t="shared" si="8"/>
        <v>3000</v>
      </c>
      <c r="G28" s="28"/>
      <c r="H28" s="28"/>
      <c r="I28" s="28"/>
      <c r="J28" s="28"/>
      <c r="K28" s="28"/>
      <c r="L28" s="28"/>
      <c r="M28" s="28"/>
      <c r="N28" s="28"/>
    </row>
    <row r="29" spans="2:28">
      <c r="B29" s="579" t="str">
        <f t="shared" si="0"/>
        <v>DWDM</v>
      </c>
      <c r="C29" s="234" t="str">
        <f t="shared" si="0"/>
        <v>800 Gbps</v>
      </c>
      <c r="D29" s="28">
        <f t="shared" ref="D29:F29" si="9">D42-D16</f>
        <v>0</v>
      </c>
      <c r="E29" s="28">
        <f t="shared" si="9"/>
        <v>0</v>
      </c>
      <c r="F29" s="28">
        <f t="shared" si="9"/>
        <v>0</v>
      </c>
      <c r="G29" s="28"/>
      <c r="H29" s="28"/>
      <c r="I29" s="28"/>
      <c r="J29" s="28"/>
      <c r="K29" s="28"/>
      <c r="L29" s="28"/>
      <c r="M29" s="28"/>
      <c r="N29" s="28"/>
    </row>
    <row r="30" spans="2:28">
      <c r="B30" s="243" t="str">
        <f t="shared" si="0"/>
        <v>DWDM</v>
      </c>
      <c r="C30" s="234" t="str">
        <f t="shared" si="0"/>
        <v>Total ports</v>
      </c>
      <c r="D30" s="130">
        <f>SUM(D21:D29)</f>
        <v>1050737.8172612358</v>
      </c>
      <c r="E30" s="130">
        <f t="shared" ref="E30:F30" si="10">SUM(E21:E29)</f>
        <v>950853.39094957826</v>
      </c>
      <c r="F30" s="130">
        <f t="shared" si="10"/>
        <v>922752.8</v>
      </c>
      <c r="G30" s="130"/>
      <c r="H30" s="130"/>
      <c r="I30" s="130"/>
      <c r="J30" s="130"/>
      <c r="K30" s="130"/>
      <c r="L30" s="130"/>
      <c r="M30" s="130"/>
      <c r="N30" s="130"/>
    </row>
    <row r="32" spans="2:28" ht="15.6">
      <c r="B32" s="206" t="s">
        <v>0</v>
      </c>
      <c r="C32" s="207" t="s">
        <v>251</v>
      </c>
      <c r="E32" s="320"/>
      <c r="L32" s="447"/>
      <c r="N32" s="447" t="str">
        <f>C32</f>
        <v>WDM ports - Global</v>
      </c>
    </row>
    <row r="33" spans="2:14">
      <c r="B33" s="121" t="s">
        <v>18</v>
      </c>
      <c r="C33" s="121" t="s">
        <v>10</v>
      </c>
      <c r="D33" s="1">
        <v>2016</v>
      </c>
      <c r="E33" s="1">
        <v>2017</v>
      </c>
      <c r="F33" s="1">
        <v>2018</v>
      </c>
      <c r="G33" s="1">
        <v>2019</v>
      </c>
      <c r="H33" s="1">
        <v>2020</v>
      </c>
      <c r="I33" s="1">
        <v>2021</v>
      </c>
      <c r="J33" s="1">
        <v>2022</v>
      </c>
      <c r="K33" s="1">
        <v>2023</v>
      </c>
      <c r="L33" s="1">
        <v>2024</v>
      </c>
      <c r="M33" s="1">
        <v>2025</v>
      </c>
      <c r="N33" s="1">
        <v>2026</v>
      </c>
    </row>
    <row r="34" spans="2:14">
      <c r="B34" s="374" t="str">
        <f t="shared" ref="B34:C43" si="11">B8</f>
        <v>CWDM</v>
      </c>
      <c r="C34" s="374" t="str">
        <f t="shared" si="11"/>
        <v>up to 4 Gbps</v>
      </c>
      <c r="D34" s="773">
        <v>471335.5</v>
      </c>
      <c r="E34" s="773">
        <v>276574</v>
      </c>
      <c r="F34" s="773">
        <v>326257</v>
      </c>
      <c r="G34" s="773"/>
      <c r="H34" s="773"/>
      <c r="I34" s="773"/>
      <c r="J34" s="773"/>
      <c r="K34" s="773"/>
      <c r="L34" s="773"/>
      <c r="M34" s="773"/>
      <c r="N34" s="773"/>
    </row>
    <row r="35" spans="2:14">
      <c r="B35" s="243" t="str">
        <f t="shared" si="11"/>
        <v>DWDM</v>
      </c>
      <c r="C35" s="375" t="str">
        <f t="shared" si="11"/>
        <v>OC-48 (2.5 G)</v>
      </c>
      <c r="D35" s="773">
        <v>104764.04494382022</v>
      </c>
      <c r="E35" s="773">
        <v>62020.224719101119</v>
      </c>
      <c r="F35" s="773">
        <v>38304</v>
      </c>
      <c r="G35" s="773"/>
      <c r="H35" s="773"/>
      <c r="I35" s="773"/>
      <c r="J35" s="773"/>
      <c r="K35" s="773"/>
      <c r="L35" s="773"/>
      <c r="M35" s="773"/>
      <c r="N35" s="773"/>
    </row>
    <row r="36" spans="2:14">
      <c r="B36" s="243" t="str">
        <f t="shared" si="11"/>
        <v>DWDM</v>
      </c>
      <c r="C36" s="376" t="str">
        <f t="shared" si="11"/>
        <v>OC-192 (10G)</v>
      </c>
      <c r="D36" s="773">
        <v>593789.0625</v>
      </c>
      <c r="E36" s="773">
        <v>613307.48299319728</v>
      </c>
      <c r="F36" s="773">
        <v>420136</v>
      </c>
      <c r="G36" s="773"/>
      <c r="H36" s="773"/>
      <c r="I36" s="773"/>
      <c r="J36" s="773"/>
      <c r="K36" s="773"/>
      <c r="L36" s="773"/>
      <c r="M36" s="773"/>
      <c r="N36" s="773"/>
    </row>
    <row r="37" spans="2:14">
      <c r="B37" s="243" t="str">
        <f t="shared" si="11"/>
        <v>DWDM</v>
      </c>
      <c r="C37" s="375" t="str">
        <f t="shared" si="11"/>
        <v>OC-768 (40G)</v>
      </c>
      <c r="D37" s="773">
        <v>16399.999999999996</v>
      </c>
      <c r="E37" s="773">
        <v>1855.555555555555</v>
      </c>
      <c r="F37" s="773">
        <v>0</v>
      </c>
      <c r="G37" s="773"/>
      <c r="H37" s="773"/>
      <c r="I37" s="773"/>
      <c r="J37" s="773"/>
      <c r="K37" s="773"/>
      <c r="L37" s="773"/>
      <c r="M37" s="773"/>
      <c r="N37" s="773"/>
    </row>
    <row r="38" spans="2:14">
      <c r="B38" s="243" t="str">
        <f t="shared" si="11"/>
        <v>DWDM</v>
      </c>
      <c r="C38" s="376" t="str">
        <f t="shared" si="11"/>
        <v>100 Gbps</v>
      </c>
      <c r="D38" s="744">
        <v>312088</v>
      </c>
      <c r="E38" s="744">
        <v>347869</v>
      </c>
      <c r="F38" s="744">
        <v>357000</v>
      </c>
      <c r="G38" s="744"/>
      <c r="H38" s="744"/>
      <c r="I38" s="744"/>
      <c r="J38" s="744"/>
      <c r="K38" s="744"/>
      <c r="L38" s="744"/>
      <c r="M38" s="744"/>
      <c r="N38" s="744"/>
    </row>
    <row r="39" spans="2:14">
      <c r="B39" s="243" t="str">
        <f t="shared" si="11"/>
        <v>DWDM</v>
      </c>
      <c r="C39" s="376" t="str">
        <f t="shared" si="11"/>
        <v>200 Gbps</v>
      </c>
      <c r="D39" s="744">
        <v>0</v>
      </c>
      <c r="E39" s="744">
        <v>45500</v>
      </c>
      <c r="F39" s="744">
        <v>122000</v>
      </c>
      <c r="G39" s="744"/>
      <c r="H39" s="744"/>
      <c r="I39" s="744"/>
      <c r="J39" s="744"/>
      <c r="K39" s="744"/>
      <c r="L39" s="744"/>
      <c r="M39" s="744"/>
      <c r="N39" s="744"/>
    </row>
    <row r="40" spans="2:14">
      <c r="B40" s="243" t="str">
        <f t="shared" si="11"/>
        <v>DWDM</v>
      </c>
      <c r="C40" s="234" t="str">
        <f t="shared" si="11"/>
        <v>400 Gbps</v>
      </c>
      <c r="D40" s="744">
        <v>0</v>
      </c>
      <c r="E40" s="744">
        <v>4000</v>
      </c>
      <c r="F40" s="744">
        <v>17500</v>
      </c>
      <c r="G40" s="744"/>
      <c r="H40" s="744"/>
      <c r="I40" s="744"/>
      <c r="J40" s="744"/>
      <c r="K40" s="744"/>
      <c r="L40" s="744"/>
      <c r="M40" s="744"/>
      <c r="N40" s="744"/>
    </row>
    <row r="41" spans="2:14">
      <c r="B41" s="579" t="str">
        <f t="shared" si="11"/>
        <v>DWDM</v>
      </c>
      <c r="C41" s="234" t="str">
        <f t="shared" si="11"/>
        <v>600 Gbps</v>
      </c>
      <c r="D41" s="744">
        <v>0</v>
      </c>
      <c r="E41" s="744">
        <v>0</v>
      </c>
      <c r="F41" s="744">
        <v>3000</v>
      </c>
      <c r="G41" s="744"/>
      <c r="H41" s="744"/>
      <c r="I41" s="744"/>
      <c r="J41" s="744"/>
      <c r="K41" s="744"/>
      <c r="L41" s="744"/>
      <c r="M41" s="744"/>
      <c r="N41" s="744"/>
    </row>
    <row r="42" spans="2:14">
      <c r="B42" s="579" t="str">
        <f t="shared" si="11"/>
        <v>DWDM</v>
      </c>
      <c r="C42" s="234" t="str">
        <f t="shared" si="11"/>
        <v>800 Gbps</v>
      </c>
      <c r="D42" s="744">
        <v>0</v>
      </c>
      <c r="E42" s="744">
        <v>0</v>
      </c>
      <c r="F42" s="744">
        <v>0</v>
      </c>
      <c r="G42" s="744"/>
      <c r="H42" s="744"/>
      <c r="I42" s="744"/>
      <c r="J42" s="744"/>
      <c r="K42" s="744"/>
      <c r="L42" s="744"/>
      <c r="M42" s="744"/>
      <c r="N42" s="744"/>
    </row>
    <row r="43" spans="2:14">
      <c r="B43" s="243" t="str">
        <f t="shared" si="11"/>
        <v>DWDM</v>
      </c>
      <c r="C43" s="234" t="str">
        <f t="shared" si="11"/>
        <v>Total ports</v>
      </c>
      <c r="D43" s="774">
        <f>SUM(D34:D42)</f>
        <v>1498376.6074438202</v>
      </c>
      <c r="E43" s="774">
        <f>SUM(E34:E42)</f>
        <v>1351126.2632678538</v>
      </c>
      <c r="F43" s="774">
        <f>SUM(F34:F42)</f>
        <v>1284197</v>
      </c>
      <c r="G43" s="774"/>
      <c r="H43" s="774"/>
      <c r="I43" s="774"/>
      <c r="J43" s="774"/>
      <c r="K43" s="774"/>
      <c r="L43" s="774"/>
      <c r="M43" s="774"/>
      <c r="N43" s="774"/>
    </row>
    <row r="46" spans="2:14">
      <c r="B46" s="504" t="s">
        <v>624</v>
      </c>
      <c r="C46" s="505"/>
      <c r="D46" s="505"/>
      <c r="E46" s="505"/>
      <c r="F46" s="505"/>
      <c r="G46" s="505"/>
      <c r="H46" s="505"/>
      <c r="I46" s="505"/>
      <c r="J46" s="505"/>
      <c r="K46" s="505"/>
      <c r="L46" s="505"/>
      <c r="M46" s="505"/>
      <c r="N46" s="505"/>
    </row>
    <row r="48" spans="2:14">
      <c r="B48" s="247" t="s">
        <v>385</v>
      </c>
      <c r="D48" s="1">
        <v>2016</v>
      </c>
      <c r="E48" s="1">
        <v>2017</v>
      </c>
      <c r="F48" s="1">
        <v>2018</v>
      </c>
      <c r="G48" s="1">
        <v>2019</v>
      </c>
      <c r="H48" s="1">
        <v>2020</v>
      </c>
      <c r="I48" s="1">
        <v>2021</v>
      </c>
      <c r="J48" s="1">
        <v>2022</v>
      </c>
      <c r="K48" s="1">
        <v>2023</v>
      </c>
      <c r="L48" s="1">
        <v>2024</v>
      </c>
      <c r="M48" s="1">
        <v>2025</v>
      </c>
      <c r="N48" s="1">
        <v>2026</v>
      </c>
    </row>
    <row r="49" spans="2:14">
      <c r="B49" s="500" t="s">
        <v>384</v>
      </c>
      <c r="C49" s="376" t="s">
        <v>20</v>
      </c>
      <c r="D49" s="145">
        <v>86832</v>
      </c>
      <c r="E49" s="145">
        <v>99000</v>
      </c>
      <c r="F49" s="145">
        <v>110400</v>
      </c>
      <c r="G49" s="145"/>
      <c r="H49" s="145"/>
      <c r="I49" s="145"/>
      <c r="J49" s="145"/>
      <c r="K49" s="145"/>
      <c r="L49" s="145"/>
      <c r="M49" s="145"/>
      <c r="N49" s="145"/>
    </row>
    <row r="50" spans="2:14">
      <c r="B50" s="500" t="s">
        <v>384</v>
      </c>
      <c r="C50" s="376" t="s">
        <v>136</v>
      </c>
      <c r="D50" s="145">
        <v>0</v>
      </c>
      <c r="E50" s="145">
        <v>1800</v>
      </c>
      <c r="F50" s="145">
        <v>10400</v>
      </c>
      <c r="G50" s="145"/>
      <c r="H50" s="145"/>
      <c r="I50" s="145"/>
      <c r="J50" s="145"/>
      <c r="K50" s="145"/>
      <c r="L50" s="145"/>
      <c r="M50" s="145"/>
      <c r="N50" s="145"/>
    </row>
    <row r="51" spans="2:14">
      <c r="B51" s="500" t="s">
        <v>384</v>
      </c>
      <c r="C51" s="376" t="s">
        <v>88</v>
      </c>
      <c r="D51" s="145">
        <v>0</v>
      </c>
      <c r="E51" s="145">
        <v>0</v>
      </c>
      <c r="F51" s="145">
        <v>0</v>
      </c>
      <c r="G51" s="145"/>
      <c r="H51" s="145"/>
      <c r="I51" s="145"/>
      <c r="J51" s="145"/>
      <c r="K51" s="145"/>
      <c r="L51" s="145"/>
      <c r="M51" s="145"/>
      <c r="N51" s="145"/>
    </row>
    <row r="52" spans="2:14">
      <c r="B52" s="500" t="s">
        <v>384</v>
      </c>
      <c r="C52" s="376" t="s">
        <v>438</v>
      </c>
      <c r="D52" s="145">
        <v>0</v>
      </c>
      <c r="E52" s="145">
        <v>0</v>
      </c>
      <c r="F52" s="145">
        <v>0</v>
      </c>
      <c r="G52" s="145"/>
      <c r="H52" s="145"/>
      <c r="I52" s="145"/>
      <c r="J52" s="145"/>
      <c r="K52" s="145"/>
      <c r="L52" s="145"/>
      <c r="M52" s="145"/>
      <c r="N52" s="145"/>
    </row>
    <row r="53" spans="2:14">
      <c r="B53" s="500" t="s">
        <v>384</v>
      </c>
      <c r="C53" s="376" t="s">
        <v>439</v>
      </c>
      <c r="D53" s="145">
        <v>0</v>
      </c>
      <c r="E53" s="145">
        <v>0</v>
      </c>
      <c r="F53" s="145">
        <v>0</v>
      </c>
      <c r="G53" s="145"/>
      <c r="H53" s="145"/>
      <c r="I53" s="145"/>
      <c r="J53" s="145"/>
      <c r="K53" s="145"/>
      <c r="L53" s="145"/>
      <c r="M53" s="145"/>
      <c r="N53" s="145"/>
    </row>
    <row r="54" spans="2:14">
      <c r="B54" s="239" t="s">
        <v>380</v>
      </c>
      <c r="C54" s="239"/>
      <c r="D54" s="130">
        <v>86832</v>
      </c>
      <c r="E54" s="130">
        <v>100800</v>
      </c>
      <c r="F54" s="130">
        <v>120800</v>
      </c>
      <c r="G54" s="130"/>
      <c r="H54" s="130"/>
      <c r="I54" s="130"/>
      <c r="J54" s="130"/>
      <c r="K54" s="130"/>
      <c r="L54" s="130"/>
      <c r="M54" s="130"/>
      <c r="N54" s="130"/>
    </row>
    <row r="55" spans="2:14">
      <c r="B55" s="501" t="s">
        <v>103</v>
      </c>
      <c r="C55" s="502"/>
      <c r="D55" s="130">
        <v>130248</v>
      </c>
      <c r="E55" s="130">
        <v>151200</v>
      </c>
      <c r="F55" s="130">
        <v>181200.00000000003</v>
      </c>
      <c r="G55" s="130"/>
      <c r="H55" s="130"/>
      <c r="I55" s="130"/>
      <c r="J55" s="130"/>
      <c r="K55" s="130"/>
      <c r="L55" s="130"/>
      <c r="M55" s="130"/>
      <c r="N55" s="130"/>
    </row>
    <row r="57" spans="2:14" ht="13.8">
      <c r="H57" s="461"/>
      <c r="J57" s="393"/>
      <c r="M57" s="241" t="str">
        <f>B58</f>
        <v>ASPs</v>
      </c>
      <c r="N57" s="241"/>
    </row>
    <row r="58" spans="2:14">
      <c r="B58" s="247" t="s">
        <v>379</v>
      </c>
      <c r="D58" s="1">
        <v>2016</v>
      </c>
      <c r="E58" s="1">
        <v>2017</v>
      </c>
      <c r="F58" s="1">
        <v>2018</v>
      </c>
      <c r="G58" s="1">
        <v>2019</v>
      </c>
      <c r="H58" s="1">
        <v>2020</v>
      </c>
      <c r="I58" s="1">
        <v>2021</v>
      </c>
      <c r="J58" s="1">
        <v>2022</v>
      </c>
      <c r="K58" s="1">
        <v>2023</v>
      </c>
      <c r="L58" s="1">
        <v>2024</v>
      </c>
      <c r="M58" s="1">
        <v>2025</v>
      </c>
      <c r="N58" s="1">
        <v>2026</v>
      </c>
    </row>
    <row r="59" spans="2:14" ht="13.8">
      <c r="B59" s="510" t="s">
        <v>388</v>
      </c>
      <c r="C59" s="502"/>
      <c r="D59" s="559">
        <v>1249.7176840046259</v>
      </c>
      <c r="E59" s="559">
        <v>1129.4344819696025</v>
      </c>
      <c r="F59" s="559">
        <v>909.60799626969253</v>
      </c>
      <c r="G59" s="559"/>
      <c r="H59" s="559"/>
      <c r="I59" s="559"/>
      <c r="J59" s="559"/>
      <c r="K59" s="559"/>
      <c r="L59" s="559"/>
      <c r="M59" s="559"/>
      <c r="N59" s="559"/>
    </row>
    <row r="60" spans="2:14">
      <c r="B60" s="501" t="s">
        <v>389</v>
      </c>
      <c r="C60" s="502"/>
      <c r="D60" s="559">
        <v>968.57239362071186</v>
      </c>
      <c r="E60" s="559">
        <v>897.40165471290629</v>
      </c>
      <c r="F60" s="559">
        <v>740.00367283195931</v>
      </c>
      <c r="G60" s="559"/>
      <c r="H60" s="559"/>
      <c r="I60" s="559"/>
      <c r="J60" s="559"/>
      <c r="K60" s="559"/>
      <c r="L60" s="559"/>
      <c r="M60" s="559"/>
      <c r="N60" s="559"/>
    </row>
    <row r="61" spans="2:14">
      <c r="B61" s="501" t="s">
        <v>103</v>
      </c>
      <c r="C61" s="502"/>
      <c r="D61" s="559">
        <v>524.15079926469491</v>
      </c>
      <c r="E61" s="559">
        <v>499.42275943354099</v>
      </c>
      <c r="F61" s="559">
        <v>432.05348515796726</v>
      </c>
      <c r="G61" s="559"/>
      <c r="H61" s="559"/>
      <c r="I61" s="559"/>
      <c r="J61" s="559"/>
      <c r="K61" s="559"/>
      <c r="L61" s="559"/>
      <c r="M61" s="559"/>
      <c r="N61" s="559"/>
    </row>
    <row r="62" spans="2:14">
      <c r="N62" s="241"/>
    </row>
    <row r="63" spans="2:14" ht="13.8">
      <c r="H63" s="461" t="s">
        <v>390</v>
      </c>
      <c r="J63" s="393"/>
      <c r="M63" s="241" t="str">
        <f>B64</f>
        <v>Revenues ($ mn)</v>
      </c>
      <c r="N63" s="241"/>
    </row>
    <row r="64" spans="2:14">
      <c r="B64" s="247" t="s">
        <v>263</v>
      </c>
      <c r="D64" s="1">
        <v>2016</v>
      </c>
      <c r="E64" s="1">
        <v>2017</v>
      </c>
      <c r="F64" s="1">
        <v>2018</v>
      </c>
      <c r="G64" s="1">
        <v>2019</v>
      </c>
      <c r="H64" s="1">
        <v>2020</v>
      </c>
      <c r="I64" s="1">
        <v>2021</v>
      </c>
      <c r="J64" s="1">
        <v>2022</v>
      </c>
      <c r="K64" s="1">
        <v>2023</v>
      </c>
      <c r="L64" s="1">
        <v>2024</v>
      </c>
      <c r="M64" s="1">
        <v>2025</v>
      </c>
      <c r="N64" s="1">
        <v>2026</v>
      </c>
    </row>
    <row r="65" spans="2:14">
      <c r="B65" s="501" t="str">
        <f>B59</f>
        <v>Modulators, ≥100G</v>
      </c>
      <c r="C65" s="502"/>
      <c r="D65" s="508">
        <v>1249.7176840046259</v>
      </c>
      <c r="E65" s="508">
        <v>1129.4344819696025</v>
      </c>
      <c r="F65" s="508">
        <v>909.60799626969253</v>
      </c>
      <c r="G65" s="508"/>
      <c r="H65" s="508"/>
      <c r="I65" s="508"/>
      <c r="J65" s="508"/>
      <c r="K65" s="508"/>
      <c r="L65" s="508"/>
      <c r="M65" s="508"/>
      <c r="N65" s="508"/>
    </row>
    <row r="66" spans="2:14">
      <c r="B66" s="506" t="str">
        <f>B60</f>
        <v>Coherent receivers, ≥100G</v>
      </c>
      <c r="C66" s="507"/>
      <c r="D66" s="508">
        <v>968.57239362071186</v>
      </c>
      <c r="E66" s="508">
        <v>897.40165471290629</v>
      </c>
      <c r="F66" s="508">
        <v>740.00367283195931</v>
      </c>
      <c r="G66" s="508"/>
      <c r="H66" s="508"/>
      <c r="I66" s="508"/>
      <c r="J66" s="508"/>
      <c r="K66" s="508"/>
      <c r="L66" s="508"/>
      <c r="M66" s="508"/>
      <c r="N66" s="508"/>
    </row>
    <row r="67" spans="2:14">
      <c r="B67" s="501" t="str">
        <f>B61</f>
        <v>Tunable lasers</v>
      </c>
      <c r="C67" s="502"/>
      <c r="D67" s="508">
        <v>524.15079926469491</v>
      </c>
      <c r="E67" s="508">
        <v>499.42275943354099</v>
      </c>
      <c r="F67" s="508">
        <v>432.05348515796726</v>
      </c>
      <c r="G67" s="508"/>
      <c r="H67" s="508"/>
      <c r="I67" s="508"/>
      <c r="J67" s="508"/>
      <c r="K67" s="508"/>
      <c r="L67" s="508"/>
      <c r="M67" s="508"/>
      <c r="N67" s="508"/>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2:AZ96"/>
  <sheetViews>
    <sheetView showGridLines="0" zoomScale="60" zoomScaleNormal="60" workbookViewId="0"/>
  </sheetViews>
  <sheetFormatPr defaultColWidth="9.6640625" defaultRowHeight="15.6"/>
  <cols>
    <col min="1" max="1" width="3.33203125" style="669" customWidth="1"/>
    <col min="2" max="2" width="47.21875" style="670" customWidth="1"/>
    <col min="3" max="12" width="11.33203125" style="669" customWidth="1"/>
    <col min="13" max="13" width="12.33203125" style="669" customWidth="1"/>
    <col min="14" max="14" width="6.33203125" style="669" customWidth="1"/>
    <col min="15" max="15" width="50.44140625" style="669" customWidth="1"/>
    <col min="16" max="26" width="10.6640625" style="669" customWidth="1"/>
    <col min="27" max="27" width="9.6640625" style="669"/>
    <col min="28" max="28" width="50.21875" style="669" customWidth="1"/>
    <col min="29" max="39" width="10.6640625" style="669" customWidth="1"/>
    <col min="40" max="40" width="9.6640625" style="669"/>
    <col min="41" max="41" width="47.44140625" style="670" customWidth="1"/>
    <col min="42" max="49" width="10.33203125" style="669" customWidth="1"/>
    <col min="50" max="52" width="11.21875" style="669" customWidth="1"/>
    <col min="53" max="16384" width="9.6640625" style="669"/>
  </cols>
  <sheetData>
    <row r="2" spans="2:41" ht="21">
      <c r="B2" s="686" t="s">
        <v>555</v>
      </c>
    </row>
    <row r="3" spans="2:41">
      <c r="AO3" s="669"/>
    </row>
    <row r="33" spans="2:41">
      <c r="B33" s="695" t="s">
        <v>538</v>
      </c>
      <c r="C33" s="685">
        <v>2016</v>
      </c>
      <c r="D33" s="684">
        <v>2017</v>
      </c>
      <c r="E33" s="684">
        <v>2018</v>
      </c>
      <c r="F33" s="684">
        <v>2019</v>
      </c>
      <c r="G33" s="684">
        <v>2020</v>
      </c>
      <c r="H33" s="684">
        <v>2021</v>
      </c>
      <c r="I33" s="684">
        <v>2022</v>
      </c>
      <c r="J33" s="684">
        <v>2023</v>
      </c>
      <c r="K33" s="684">
        <v>2024</v>
      </c>
      <c r="L33" s="683">
        <v>2025</v>
      </c>
      <c r="M33" s="683">
        <v>2026</v>
      </c>
    </row>
    <row r="34" spans="2:41">
      <c r="B34" s="682" t="s">
        <v>535</v>
      </c>
      <c r="C34" s="694">
        <f t="shared" ref="C34:E34" si="0">C75</f>
        <v>9376.7745739663169</v>
      </c>
      <c r="D34" s="694">
        <f t="shared" si="0"/>
        <v>7996.9421057707732</v>
      </c>
      <c r="E34" s="694">
        <f t="shared" si="0"/>
        <v>13850.87812122882</v>
      </c>
      <c r="F34" s="694"/>
      <c r="G34" s="694"/>
      <c r="H34" s="694"/>
      <c r="I34" s="694"/>
      <c r="J34" s="694"/>
      <c r="K34" s="694"/>
      <c r="L34" s="694"/>
      <c r="M34" s="694"/>
    </row>
    <row r="35" spans="2:41">
      <c r="B35" s="673" t="s">
        <v>534</v>
      </c>
      <c r="C35" s="694">
        <f t="shared" ref="C35:E35" si="1">P75</f>
        <v>50273.926010903917</v>
      </c>
      <c r="D35" s="694">
        <f t="shared" si="1"/>
        <v>58342.730434992307</v>
      </c>
      <c r="E35" s="694">
        <f t="shared" si="1"/>
        <v>51524.600320681639</v>
      </c>
      <c r="F35" s="694"/>
      <c r="G35" s="694"/>
      <c r="H35" s="694"/>
      <c r="I35" s="694"/>
      <c r="J35" s="694"/>
      <c r="K35" s="694"/>
      <c r="L35" s="694"/>
      <c r="M35" s="694"/>
      <c r="AO35" s="669"/>
    </row>
    <row r="36" spans="2:41">
      <c r="B36" s="687" t="s">
        <v>153</v>
      </c>
      <c r="C36" s="693">
        <f t="shared" ref="C36:E36" si="2">AC75</f>
        <v>259368.88383106378</v>
      </c>
      <c r="D36" s="693">
        <f t="shared" si="2"/>
        <v>197811.35539090249</v>
      </c>
      <c r="E36" s="693">
        <f t="shared" si="2"/>
        <v>191364.38263812818</v>
      </c>
      <c r="F36" s="693"/>
      <c r="G36" s="693"/>
      <c r="H36" s="693"/>
      <c r="I36" s="693"/>
      <c r="J36" s="693"/>
      <c r="K36" s="693"/>
      <c r="L36" s="693"/>
      <c r="M36" s="693"/>
    </row>
    <row r="37" spans="2:41">
      <c r="B37" s="692" t="s">
        <v>72</v>
      </c>
      <c r="C37" s="691">
        <f>SUM(C34:C36)</f>
        <v>319019.58441593399</v>
      </c>
      <c r="D37" s="690">
        <f t="shared" ref="D37:E37" si="3">SUM(D34:D36)</f>
        <v>264151.02793166554</v>
      </c>
      <c r="E37" s="690">
        <f t="shared" si="3"/>
        <v>256739.86108003865</v>
      </c>
      <c r="F37" s="690"/>
      <c r="G37" s="690"/>
      <c r="H37" s="690"/>
      <c r="I37" s="690"/>
      <c r="J37" s="690"/>
      <c r="K37" s="690"/>
      <c r="L37" s="690"/>
      <c r="M37" s="690"/>
    </row>
    <row r="38" spans="2:41">
      <c r="C38" s="670"/>
      <c r="D38" s="670"/>
      <c r="E38" s="670"/>
      <c r="F38" s="670"/>
      <c r="G38" s="670"/>
      <c r="H38" s="670"/>
      <c r="I38" s="670"/>
      <c r="J38" s="670"/>
      <c r="K38" s="670"/>
      <c r="L38" s="670"/>
      <c r="M38" s="670"/>
      <c r="N38" s="670"/>
    </row>
    <row r="39" spans="2:41">
      <c r="B39" s="695" t="s">
        <v>537</v>
      </c>
      <c r="C39" s="685">
        <v>2016</v>
      </c>
      <c r="D39" s="684">
        <v>2017</v>
      </c>
      <c r="E39" s="684">
        <v>2018</v>
      </c>
      <c r="F39" s="684">
        <v>2019</v>
      </c>
      <c r="G39" s="684">
        <v>2020</v>
      </c>
      <c r="H39" s="684">
        <v>2021</v>
      </c>
      <c r="I39" s="684">
        <v>2022</v>
      </c>
      <c r="J39" s="684">
        <v>2023</v>
      </c>
      <c r="K39" s="684">
        <v>2024</v>
      </c>
      <c r="L39" s="683">
        <v>2025</v>
      </c>
      <c r="M39" s="683">
        <v>2026</v>
      </c>
    </row>
    <row r="40" spans="2:41">
      <c r="B40" s="682" t="s">
        <v>535</v>
      </c>
      <c r="C40" s="694">
        <f t="shared" ref="C40:E40" si="4">SUM(C76:C84)</f>
        <v>60782.399999999994</v>
      </c>
      <c r="D40" s="694">
        <f t="shared" si="4"/>
        <v>76160</v>
      </c>
      <c r="E40" s="694">
        <f t="shared" si="4"/>
        <v>99659.999999999985</v>
      </c>
      <c r="F40" s="694"/>
      <c r="G40" s="694"/>
      <c r="H40" s="694"/>
      <c r="I40" s="694"/>
      <c r="J40" s="694"/>
      <c r="K40" s="694"/>
      <c r="L40" s="694"/>
      <c r="M40" s="694"/>
    </row>
    <row r="41" spans="2:41">
      <c r="B41" s="673" t="s">
        <v>534</v>
      </c>
      <c r="C41" s="694">
        <f t="shared" ref="C41:E41" si="5">SUM(P76:P84)</f>
        <v>30313.600000000002</v>
      </c>
      <c r="D41" s="694">
        <f t="shared" si="5"/>
        <v>36341.000000000007</v>
      </c>
      <c r="E41" s="694">
        <f t="shared" si="5"/>
        <v>51340.000000000015</v>
      </c>
      <c r="F41" s="694"/>
      <c r="G41" s="694"/>
      <c r="H41" s="694"/>
      <c r="I41" s="694"/>
      <c r="J41" s="694"/>
      <c r="K41" s="694"/>
      <c r="L41" s="694"/>
      <c r="M41" s="694"/>
    </row>
    <row r="42" spans="2:41">
      <c r="B42" s="687" t="s">
        <v>153</v>
      </c>
      <c r="C42" s="693">
        <f t="shared" ref="C42:E42" si="6">SUM(AC76:AC84)</f>
        <v>356542.79018258431</v>
      </c>
      <c r="D42" s="693">
        <f t="shared" si="6"/>
        <v>287771.87231827568</v>
      </c>
      <c r="E42" s="693">
        <f t="shared" si="6"/>
        <v>210444.19999999998</v>
      </c>
      <c r="F42" s="693"/>
      <c r="G42" s="693"/>
      <c r="H42" s="693"/>
      <c r="I42" s="693"/>
      <c r="J42" s="693"/>
      <c r="K42" s="693"/>
      <c r="L42" s="693"/>
      <c r="M42" s="693"/>
    </row>
    <row r="43" spans="2:41">
      <c r="B43" s="692" t="s">
        <v>72</v>
      </c>
      <c r="C43" s="691">
        <f>SUM(C40:C42)</f>
        <v>447638.79018258431</v>
      </c>
      <c r="D43" s="690">
        <f t="shared" ref="D43:E43" si="7">SUM(D40:D42)</f>
        <v>400272.87231827568</v>
      </c>
      <c r="E43" s="690">
        <f t="shared" si="7"/>
        <v>361444.19999999995</v>
      </c>
      <c r="F43" s="690"/>
      <c r="G43" s="690"/>
      <c r="H43" s="690"/>
      <c r="I43" s="690"/>
      <c r="J43" s="690"/>
      <c r="K43" s="690"/>
      <c r="L43" s="690"/>
      <c r="M43" s="690"/>
    </row>
    <row r="44" spans="2:41">
      <c r="C44" s="670"/>
      <c r="D44" s="670"/>
      <c r="E44" s="670"/>
      <c r="F44" s="670"/>
      <c r="G44" s="670"/>
      <c r="H44" s="670"/>
      <c r="I44" s="670"/>
      <c r="J44" s="670"/>
      <c r="K44" s="670"/>
      <c r="L44" s="670"/>
      <c r="M44" s="670"/>
      <c r="N44" s="670"/>
    </row>
    <row r="45" spans="2:41">
      <c r="B45" s="695" t="s">
        <v>542</v>
      </c>
      <c r="C45" s="685">
        <v>2016</v>
      </c>
      <c r="D45" s="684">
        <v>2017</v>
      </c>
      <c r="E45" s="684">
        <v>2018</v>
      </c>
      <c r="F45" s="684">
        <v>2019</v>
      </c>
      <c r="G45" s="684">
        <v>2020</v>
      </c>
      <c r="H45" s="684">
        <v>2021</v>
      </c>
      <c r="I45" s="684">
        <v>2022</v>
      </c>
      <c r="J45" s="684">
        <v>2023</v>
      </c>
      <c r="K45" s="684">
        <v>2024</v>
      </c>
      <c r="L45" s="683">
        <v>2025</v>
      </c>
      <c r="M45" s="683">
        <v>2026</v>
      </c>
    </row>
    <row r="46" spans="2:41">
      <c r="B46" s="682" t="s">
        <v>535</v>
      </c>
      <c r="C46" s="698"/>
      <c r="D46" s="699">
        <f t="shared" ref="D46:E46" si="8">D89</f>
        <v>0.32305258067865816</v>
      </c>
      <c r="E46" s="699">
        <f t="shared" si="8"/>
        <v>0.49801836086964979</v>
      </c>
      <c r="F46" s="699"/>
      <c r="G46" s="699"/>
      <c r="H46" s="699"/>
      <c r="I46" s="699"/>
      <c r="J46" s="699"/>
      <c r="K46" s="699"/>
      <c r="L46" s="699"/>
      <c r="M46" s="699"/>
    </row>
    <row r="47" spans="2:41">
      <c r="B47" s="673" t="s">
        <v>534</v>
      </c>
      <c r="C47" s="700"/>
      <c r="D47" s="701">
        <f>Q89</f>
        <v>0.47695073770414442</v>
      </c>
      <c r="E47" s="701">
        <f t="shared" ref="E47" si="9">R89</f>
        <v>0.44018413793097255</v>
      </c>
      <c r="F47" s="701"/>
      <c r="G47" s="701"/>
      <c r="H47" s="701"/>
      <c r="I47" s="701"/>
      <c r="J47" s="701"/>
      <c r="K47" s="701"/>
      <c r="L47" s="701"/>
      <c r="M47" s="701"/>
    </row>
    <row r="48" spans="2:41">
      <c r="B48" s="687" t="s">
        <v>153</v>
      </c>
      <c r="C48" s="702"/>
      <c r="D48" s="703">
        <f>AD89</f>
        <v>0.2774169694507167</v>
      </c>
      <c r="E48" s="703">
        <f t="shared" ref="E48" si="10">AE89</f>
        <v>0.21435518117054686</v>
      </c>
      <c r="F48" s="703"/>
      <c r="G48" s="703"/>
      <c r="H48" s="703"/>
      <c r="I48" s="703"/>
      <c r="J48" s="703"/>
      <c r="K48" s="703"/>
      <c r="L48" s="703"/>
      <c r="M48" s="703"/>
    </row>
    <row r="49" spans="2:52">
      <c r="B49" s="692" t="s">
        <v>522</v>
      </c>
      <c r="C49" s="719"/>
      <c r="D49" s="720">
        <f t="shared" ref="D49:E49" si="11">AQ89</f>
        <v>0.33784824667551705</v>
      </c>
      <c r="E49" s="720">
        <f t="shared" si="11"/>
        <v>0.33698999448071043</v>
      </c>
      <c r="F49" s="720"/>
      <c r="G49" s="720"/>
      <c r="H49" s="720"/>
      <c r="I49" s="720"/>
      <c r="J49" s="720"/>
      <c r="K49" s="720"/>
      <c r="L49" s="720"/>
      <c r="M49" s="720"/>
    </row>
    <row r="50" spans="2:52">
      <c r="B50" s="669"/>
    </row>
    <row r="51" spans="2:52">
      <c r="B51" s="695" t="s">
        <v>536</v>
      </c>
      <c r="C51" s="685">
        <v>2016</v>
      </c>
      <c r="D51" s="684">
        <v>2017</v>
      </c>
      <c r="E51" s="684">
        <v>2018</v>
      </c>
      <c r="F51" s="684">
        <v>2019</v>
      </c>
      <c r="G51" s="684">
        <v>2020</v>
      </c>
      <c r="H51" s="684">
        <v>2021</v>
      </c>
      <c r="I51" s="684">
        <v>2022</v>
      </c>
      <c r="J51" s="684">
        <v>2023</v>
      </c>
      <c r="K51" s="684">
        <v>2024</v>
      </c>
      <c r="L51" s="683">
        <v>2025</v>
      </c>
      <c r="M51" s="683">
        <v>2026</v>
      </c>
    </row>
    <row r="52" spans="2:52">
      <c r="B52" s="682" t="s">
        <v>535</v>
      </c>
      <c r="C52" s="694">
        <f t="shared" ref="C52:E52" si="12">C85</f>
        <v>60782.399999999994</v>
      </c>
      <c r="D52" s="694">
        <f t="shared" si="12"/>
        <v>77520</v>
      </c>
      <c r="E52" s="694">
        <f t="shared" si="12"/>
        <v>108239.99999999999</v>
      </c>
      <c r="F52" s="694"/>
      <c r="G52" s="694"/>
      <c r="H52" s="694"/>
      <c r="I52" s="694"/>
      <c r="J52" s="694"/>
      <c r="K52" s="694"/>
      <c r="L52" s="694"/>
      <c r="M52" s="694"/>
    </row>
    <row r="53" spans="2:52">
      <c r="B53" s="673" t="s">
        <v>534</v>
      </c>
      <c r="C53" s="694">
        <f t="shared" ref="C53:E53" si="13">P85</f>
        <v>26049.600000000002</v>
      </c>
      <c r="D53" s="694">
        <f t="shared" si="13"/>
        <v>36480.000000000007</v>
      </c>
      <c r="E53" s="694">
        <f t="shared" si="13"/>
        <v>55760.000000000015</v>
      </c>
      <c r="F53" s="694"/>
      <c r="G53" s="694"/>
      <c r="H53" s="694"/>
      <c r="I53" s="694"/>
      <c r="J53" s="694"/>
      <c r="K53" s="694"/>
      <c r="L53" s="694"/>
      <c r="M53" s="694"/>
    </row>
    <row r="54" spans="2:52">
      <c r="B54" s="687" t="s">
        <v>153</v>
      </c>
      <c r="C54" s="693">
        <f t="shared" ref="C54:E54" si="14">AC85</f>
        <v>0</v>
      </c>
      <c r="D54" s="693">
        <f t="shared" si="14"/>
        <v>0</v>
      </c>
      <c r="E54" s="693">
        <f t="shared" si="14"/>
        <v>0</v>
      </c>
      <c r="F54" s="693"/>
      <c r="G54" s="693"/>
      <c r="H54" s="693"/>
      <c r="I54" s="693"/>
      <c r="J54" s="693"/>
      <c r="K54" s="693"/>
      <c r="L54" s="693"/>
      <c r="M54" s="693"/>
    </row>
    <row r="55" spans="2:52">
      <c r="B55" s="692" t="s">
        <v>72</v>
      </c>
      <c r="C55" s="691">
        <f>SUM(C52:C54)</f>
        <v>86832</v>
      </c>
      <c r="D55" s="690">
        <f t="shared" ref="D55:E55" si="15">SUM(D52:D54)</f>
        <v>114000</v>
      </c>
      <c r="E55" s="690">
        <f t="shared" si="15"/>
        <v>164000</v>
      </c>
      <c r="F55" s="690"/>
      <c r="G55" s="690"/>
      <c r="H55" s="690"/>
      <c r="I55" s="690"/>
      <c r="J55" s="690"/>
      <c r="K55" s="690"/>
      <c r="L55" s="690"/>
      <c r="M55" s="690"/>
    </row>
    <row r="56" spans="2:52">
      <c r="C56" s="670"/>
      <c r="D56" s="670"/>
      <c r="E56" s="670"/>
      <c r="F56" s="670"/>
      <c r="G56" s="670"/>
      <c r="H56" s="670"/>
      <c r="I56" s="670"/>
      <c r="J56" s="670"/>
      <c r="K56" s="670"/>
      <c r="L56" s="670"/>
      <c r="M56" s="670"/>
    </row>
    <row r="57" spans="2:52">
      <c r="J57" s="669" t="s">
        <v>532</v>
      </c>
      <c r="W57" s="669" t="s">
        <v>532</v>
      </c>
      <c r="AJ57" s="669" t="s">
        <v>532</v>
      </c>
    </row>
    <row r="58" spans="2:52" ht="21">
      <c r="B58" s="686" t="s">
        <v>531</v>
      </c>
      <c r="C58" s="771">
        <v>2016</v>
      </c>
      <c r="D58" s="771">
        <v>2017</v>
      </c>
      <c r="E58" s="771">
        <v>2018</v>
      </c>
      <c r="F58" s="771">
        <v>2019</v>
      </c>
      <c r="G58" s="771">
        <v>2020</v>
      </c>
      <c r="H58" s="771">
        <v>2021</v>
      </c>
      <c r="I58" s="771">
        <v>2022</v>
      </c>
      <c r="J58" s="771">
        <v>2023</v>
      </c>
      <c r="K58" s="771">
        <v>2024</v>
      </c>
      <c r="L58" s="772">
        <v>2025</v>
      </c>
      <c r="M58" s="772">
        <v>2026</v>
      </c>
      <c r="O58" s="686" t="s">
        <v>530</v>
      </c>
      <c r="P58" s="771">
        <v>2016</v>
      </c>
      <c r="Q58" s="771">
        <v>2017</v>
      </c>
      <c r="R58" s="771">
        <v>2018</v>
      </c>
      <c r="S58" s="771">
        <v>2019</v>
      </c>
      <c r="T58" s="771">
        <v>2020</v>
      </c>
      <c r="U58" s="771">
        <v>2021</v>
      </c>
      <c r="V58" s="771">
        <v>2022</v>
      </c>
      <c r="W58" s="771">
        <v>2023</v>
      </c>
      <c r="X58" s="771">
        <v>2024</v>
      </c>
      <c r="Y58" s="772">
        <v>2025</v>
      </c>
      <c r="Z58" s="772">
        <v>2026</v>
      </c>
      <c r="AB58" s="686" t="s">
        <v>529</v>
      </c>
      <c r="AC58" s="771">
        <v>2016</v>
      </c>
      <c r="AD58" s="771">
        <v>2017</v>
      </c>
      <c r="AE58" s="771">
        <v>2018</v>
      </c>
      <c r="AF58" s="771">
        <v>2019</v>
      </c>
      <c r="AG58" s="771">
        <v>2020</v>
      </c>
      <c r="AH58" s="771">
        <v>2021</v>
      </c>
      <c r="AI58" s="771">
        <v>2022</v>
      </c>
      <c r="AJ58" s="771">
        <v>2023</v>
      </c>
      <c r="AK58" s="771">
        <v>2024</v>
      </c>
      <c r="AL58" s="772">
        <v>2025</v>
      </c>
      <c r="AM58" s="772">
        <v>2026</v>
      </c>
      <c r="AO58" s="686" t="s">
        <v>533</v>
      </c>
      <c r="AP58" s="771">
        <v>2016</v>
      </c>
      <c r="AQ58" s="771">
        <v>2017</v>
      </c>
      <c r="AR58" s="771">
        <v>2018</v>
      </c>
      <c r="AS58" s="771">
        <v>2019</v>
      </c>
      <c r="AT58" s="771">
        <v>2020</v>
      </c>
      <c r="AU58" s="771">
        <v>2021</v>
      </c>
      <c r="AV58" s="771">
        <v>2022</v>
      </c>
      <c r="AW58" s="771">
        <v>2023</v>
      </c>
      <c r="AX58" s="771">
        <v>2024</v>
      </c>
      <c r="AY58" s="772">
        <v>2025</v>
      </c>
      <c r="AZ58" s="772">
        <v>2026</v>
      </c>
    </row>
    <row r="59" spans="2:52">
      <c r="B59" s="682" t="s">
        <v>553</v>
      </c>
      <c r="C59" s="681">
        <v>0</v>
      </c>
      <c r="D59" s="681">
        <v>0</v>
      </c>
      <c r="E59" s="681">
        <v>0</v>
      </c>
      <c r="F59" s="681"/>
      <c r="G59" s="681"/>
      <c r="H59" s="681"/>
      <c r="I59" s="681"/>
      <c r="J59" s="681"/>
      <c r="K59" s="681"/>
      <c r="L59" s="681"/>
      <c r="M59" s="681"/>
      <c r="O59" s="682" t="s">
        <v>553</v>
      </c>
      <c r="P59" s="681">
        <v>0</v>
      </c>
      <c r="Q59" s="681">
        <v>0</v>
      </c>
      <c r="R59" s="681">
        <v>0</v>
      </c>
      <c r="S59" s="681"/>
      <c r="T59" s="681"/>
      <c r="U59" s="681"/>
      <c r="V59" s="681"/>
      <c r="W59" s="681"/>
      <c r="X59" s="681"/>
      <c r="Y59" s="681"/>
      <c r="Z59" s="681"/>
      <c r="AB59" s="682" t="s">
        <v>553</v>
      </c>
      <c r="AC59" s="681">
        <v>169680.78000000003</v>
      </c>
      <c r="AD59" s="681">
        <v>102332.38</v>
      </c>
      <c r="AE59" s="681">
        <v>110254.65000000004</v>
      </c>
      <c r="AF59" s="681"/>
      <c r="AG59" s="681"/>
      <c r="AH59" s="681"/>
      <c r="AI59" s="681"/>
      <c r="AJ59" s="681"/>
      <c r="AK59" s="681"/>
      <c r="AL59" s="681"/>
      <c r="AM59" s="681"/>
      <c r="AN59" s="704">
        <v>10</v>
      </c>
      <c r="AO59" s="682" t="s">
        <v>553</v>
      </c>
      <c r="AP59" s="681">
        <f>'WDM TR'!F8</f>
        <v>169680.78000000003</v>
      </c>
      <c r="AQ59" s="681">
        <f>'WDM TR'!G8</f>
        <v>102332.38</v>
      </c>
      <c r="AR59" s="689">
        <f>'WDM TR'!H8</f>
        <v>110254.65000000004</v>
      </c>
      <c r="AS59" s="681"/>
      <c r="AT59" s="681"/>
      <c r="AU59" s="689"/>
      <c r="AV59" s="681"/>
      <c r="AW59" s="681"/>
      <c r="AX59" s="681"/>
      <c r="AY59" s="681"/>
      <c r="AZ59" s="681"/>
    </row>
    <row r="60" spans="2:52">
      <c r="B60" s="673" t="s">
        <v>552</v>
      </c>
      <c r="C60" s="681">
        <v>0</v>
      </c>
      <c r="D60" s="681">
        <v>0</v>
      </c>
      <c r="E60" s="681">
        <v>0</v>
      </c>
      <c r="F60" s="681"/>
      <c r="G60" s="681"/>
      <c r="H60" s="681"/>
      <c r="I60" s="681"/>
      <c r="J60" s="681"/>
      <c r="K60" s="681"/>
      <c r="L60" s="681"/>
      <c r="M60" s="681"/>
      <c r="O60" s="673" t="s">
        <v>552</v>
      </c>
      <c r="P60" s="681">
        <v>0</v>
      </c>
      <c r="Q60" s="681">
        <v>0</v>
      </c>
      <c r="R60" s="681">
        <v>0</v>
      </c>
      <c r="S60" s="681"/>
      <c r="T60" s="681"/>
      <c r="U60" s="681"/>
      <c r="V60" s="681"/>
      <c r="W60" s="681"/>
      <c r="X60" s="681"/>
      <c r="Y60" s="681"/>
      <c r="Z60" s="681"/>
      <c r="AB60" s="673" t="s">
        <v>552</v>
      </c>
      <c r="AC60" s="681">
        <v>28904.400000000005</v>
      </c>
      <c r="AD60" s="681">
        <v>17663.360000000004</v>
      </c>
      <c r="AE60" s="681">
        <v>12257.28</v>
      </c>
      <c r="AF60" s="681"/>
      <c r="AG60" s="681"/>
      <c r="AH60" s="681"/>
      <c r="AI60" s="681"/>
      <c r="AJ60" s="681"/>
      <c r="AK60" s="681"/>
      <c r="AL60" s="681"/>
      <c r="AM60" s="681"/>
      <c r="AN60" s="706">
        <v>2.5</v>
      </c>
      <c r="AO60" s="682" t="s">
        <v>552</v>
      </c>
      <c r="AP60" s="681">
        <f>'WDM TR'!F9</f>
        <v>28904.400000000005</v>
      </c>
      <c r="AQ60" s="681">
        <f>'WDM TR'!G9</f>
        <v>17663.360000000004</v>
      </c>
      <c r="AR60" s="689">
        <f>'WDM TR'!H9</f>
        <v>12257.28</v>
      </c>
      <c r="AS60" s="681"/>
      <c r="AT60" s="681"/>
      <c r="AU60" s="689"/>
      <c r="AV60" s="681"/>
      <c r="AW60" s="681"/>
      <c r="AX60" s="681"/>
      <c r="AY60" s="681"/>
      <c r="AZ60" s="681"/>
    </row>
    <row r="61" spans="2:52">
      <c r="B61" s="673" t="s">
        <v>554</v>
      </c>
      <c r="C61" s="681">
        <v>0</v>
      </c>
      <c r="D61" s="681">
        <v>0</v>
      </c>
      <c r="E61" s="681">
        <v>0</v>
      </c>
      <c r="F61" s="681"/>
      <c r="G61" s="681"/>
      <c r="H61" s="681"/>
      <c r="I61" s="681"/>
      <c r="J61" s="681"/>
      <c r="K61" s="681"/>
      <c r="L61" s="681"/>
      <c r="M61" s="681"/>
      <c r="O61" s="673" t="s">
        <v>554</v>
      </c>
      <c r="P61" s="681">
        <v>42766.546168936264</v>
      </c>
      <c r="Q61" s="681">
        <v>48220.704609097564</v>
      </c>
      <c r="R61" s="681">
        <v>36324.937361871875</v>
      </c>
      <c r="S61" s="681"/>
      <c r="T61" s="681"/>
      <c r="U61" s="681"/>
      <c r="V61" s="681"/>
      <c r="W61" s="681"/>
      <c r="X61" s="681"/>
      <c r="Y61" s="681"/>
      <c r="Z61" s="681"/>
      <c r="AB61" s="673" t="s">
        <v>554</v>
      </c>
      <c r="AC61" s="681">
        <v>60783.703831063751</v>
      </c>
      <c r="AD61" s="681">
        <v>77815.615390902472</v>
      </c>
      <c r="AE61" s="681">
        <v>68852.452638128161</v>
      </c>
      <c r="AF61" s="681"/>
      <c r="AG61" s="681"/>
      <c r="AH61" s="681"/>
      <c r="AI61" s="681"/>
      <c r="AJ61" s="681"/>
      <c r="AK61" s="681"/>
      <c r="AL61" s="681"/>
      <c r="AM61" s="681"/>
      <c r="AN61" s="704">
        <v>10</v>
      </c>
      <c r="AO61" s="682" t="s">
        <v>554</v>
      </c>
      <c r="AP61" s="681">
        <f>'WDM TR'!F10</f>
        <v>103550.25000000001</v>
      </c>
      <c r="AQ61" s="681">
        <f>'WDM TR'!G10</f>
        <v>126036.32000000004</v>
      </c>
      <c r="AR61" s="689">
        <f>'WDM TR'!H10</f>
        <v>105177.39000000004</v>
      </c>
      <c r="AS61" s="681"/>
      <c r="AT61" s="681"/>
      <c r="AU61" s="689"/>
      <c r="AV61" s="681"/>
      <c r="AW61" s="681"/>
      <c r="AX61" s="681"/>
      <c r="AY61" s="681"/>
      <c r="AZ61" s="681"/>
    </row>
    <row r="62" spans="2:52">
      <c r="B62" s="673" t="s">
        <v>586</v>
      </c>
      <c r="C62" s="681">
        <v>0</v>
      </c>
      <c r="D62" s="681">
        <v>0</v>
      </c>
      <c r="E62" s="681">
        <v>0</v>
      </c>
      <c r="F62" s="681"/>
      <c r="G62" s="681"/>
      <c r="H62" s="681"/>
      <c r="I62" s="681"/>
      <c r="J62" s="681"/>
      <c r="K62" s="681"/>
      <c r="L62" s="681"/>
      <c r="M62" s="681"/>
      <c r="O62" s="673" t="s">
        <v>586</v>
      </c>
      <c r="P62" s="681">
        <v>767.52000000000021</v>
      </c>
      <c r="Q62" s="681">
        <v>90.180000000000021</v>
      </c>
      <c r="R62" s="681">
        <v>0</v>
      </c>
      <c r="S62" s="681"/>
      <c r="T62" s="681"/>
      <c r="U62" s="681"/>
      <c r="V62" s="681"/>
      <c r="W62" s="681"/>
      <c r="X62" s="681"/>
      <c r="Y62" s="681"/>
      <c r="Z62" s="681"/>
      <c r="AB62" s="673" t="s">
        <v>586</v>
      </c>
      <c r="AC62" s="681">
        <v>0</v>
      </c>
      <c r="AD62" s="681">
        <v>0</v>
      </c>
      <c r="AE62" s="681">
        <v>0</v>
      </c>
      <c r="AF62" s="681"/>
      <c r="AG62" s="681"/>
      <c r="AH62" s="681"/>
      <c r="AI62" s="681"/>
      <c r="AJ62" s="681"/>
      <c r="AK62" s="681"/>
      <c r="AL62" s="681"/>
      <c r="AM62" s="681"/>
      <c r="AN62" s="704">
        <v>40</v>
      </c>
      <c r="AO62" s="682" t="s">
        <v>586</v>
      </c>
      <c r="AP62" s="681">
        <f>'WDM TR'!F11</f>
        <v>767.52000000000021</v>
      </c>
      <c r="AQ62" s="681">
        <f>'WDM TR'!G11</f>
        <v>90.180000000000021</v>
      </c>
      <c r="AR62" s="689">
        <f>'WDM TR'!H11</f>
        <v>0</v>
      </c>
      <c r="AS62" s="681"/>
      <c r="AT62" s="681"/>
      <c r="AU62" s="689"/>
      <c r="AV62" s="681"/>
      <c r="AW62" s="681"/>
      <c r="AX62" s="681"/>
      <c r="AY62" s="681"/>
      <c r="AZ62" s="681"/>
    </row>
    <row r="63" spans="2:52">
      <c r="B63" s="673" t="s">
        <v>587</v>
      </c>
      <c r="C63" s="681">
        <v>1809.4012355489479</v>
      </c>
      <c r="D63" s="681">
        <v>836.87232190853445</v>
      </c>
      <c r="E63" s="681">
        <v>1328.490756302521</v>
      </c>
      <c r="F63" s="681"/>
      <c r="G63" s="681"/>
      <c r="H63" s="681"/>
      <c r="I63" s="681"/>
      <c r="J63" s="681"/>
      <c r="K63" s="681"/>
      <c r="L63" s="681"/>
      <c r="M63" s="681"/>
      <c r="O63" s="673" t="s">
        <v>587</v>
      </c>
      <c r="P63" s="681">
        <v>2714.1018533234214</v>
      </c>
      <c r="Q63" s="681">
        <v>1365.4232620612929</v>
      </c>
      <c r="R63" s="681">
        <v>2361.7613445378151</v>
      </c>
      <c r="S63" s="681"/>
      <c r="T63" s="681"/>
      <c r="U63" s="681"/>
      <c r="V63" s="681"/>
      <c r="W63" s="681"/>
      <c r="X63" s="681"/>
      <c r="Y63" s="681"/>
      <c r="Z63" s="681"/>
      <c r="AB63" s="673" t="s">
        <v>587</v>
      </c>
      <c r="AC63" s="681">
        <v>0</v>
      </c>
      <c r="AD63" s="681">
        <v>0</v>
      </c>
      <c r="AE63" s="681">
        <v>0</v>
      </c>
      <c r="AF63" s="681"/>
      <c r="AG63" s="681"/>
      <c r="AH63" s="681"/>
      <c r="AI63" s="681"/>
      <c r="AJ63" s="681"/>
      <c r="AK63" s="681"/>
      <c r="AL63" s="681"/>
      <c r="AM63" s="681"/>
      <c r="AN63" s="704">
        <v>100</v>
      </c>
      <c r="AO63" s="682" t="s">
        <v>587</v>
      </c>
      <c r="AP63" s="681">
        <f>'WDM TR'!F12</f>
        <v>4523.5030888723695</v>
      </c>
      <c r="AQ63" s="681">
        <f>'WDM TR'!G12</f>
        <v>2202.2955839698275</v>
      </c>
      <c r="AR63" s="689">
        <f>'WDM TR'!H12</f>
        <v>3690.2521008403364</v>
      </c>
      <c r="AS63" s="681"/>
      <c r="AT63" s="681"/>
      <c r="AU63" s="688"/>
      <c r="AV63" s="681"/>
      <c r="AW63" s="681"/>
      <c r="AX63" s="681"/>
      <c r="AY63" s="681"/>
      <c r="AZ63" s="681"/>
    </row>
    <row r="64" spans="2:52">
      <c r="B64" s="673" t="s">
        <v>588</v>
      </c>
      <c r="C64" s="681">
        <v>0</v>
      </c>
      <c r="D64" s="681">
        <v>0</v>
      </c>
      <c r="E64" s="681">
        <v>0</v>
      </c>
      <c r="F64" s="681"/>
      <c r="G64" s="681"/>
      <c r="H64" s="681"/>
      <c r="I64" s="681"/>
      <c r="J64" s="681"/>
      <c r="K64" s="681"/>
      <c r="L64" s="681"/>
      <c r="M64" s="681"/>
      <c r="O64" s="673" t="s">
        <v>588</v>
      </c>
      <c r="P64" s="681">
        <v>782.59798646535592</v>
      </c>
      <c r="Q64" s="681">
        <v>5296.977959662976</v>
      </c>
      <c r="R64" s="681">
        <v>6386.9747899159665</v>
      </c>
      <c r="S64" s="681"/>
      <c r="T64" s="681"/>
      <c r="U64" s="681"/>
      <c r="V64" s="681"/>
      <c r="W64" s="681"/>
      <c r="X64" s="681"/>
      <c r="Y64" s="681"/>
      <c r="Z64" s="681"/>
      <c r="AB64" s="673" t="s">
        <v>588</v>
      </c>
      <c r="AC64" s="681">
        <v>0</v>
      </c>
      <c r="AD64" s="681">
        <v>0</v>
      </c>
      <c r="AE64" s="681">
        <v>0</v>
      </c>
      <c r="AF64" s="681"/>
      <c r="AG64" s="681"/>
      <c r="AH64" s="681"/>
      <c r="AI64" s="681"/>
      <c r="AJ64" s="681"/>
      <c r="AK64" s="681"/>
      <c r="AL64" s="681"/>
      <c r="AM64" s="681"/>
      <c r="AN64" s="704">
        <v>100</v>
      </c>
      <c r="AO64" s="682" t="s">
        <v>588</v>
      </c>
      <c r="AP64" s="681">
        <f>'WDM TR'!F13</f>
        <v>782.59798646535592</v>
      </c>
      <c r="AQ64" s="681">
        <f>'WDM TR'!G13</f>
        <v>5296.977959662976</v>
      </c>
      <c r="AR64" s="681">
        <f>'WDM TR'!H13</f>
        <v>6386.9747899159665</v>
      </c>
      <c r="AS64" s="681"/>
      <c r="AT64" s="681"/>
      <c r="AU64" s="688"/>
      <c r="AV64" s="681"/>
      <c r="AW64" s="681"/>
      <c r="AX64" s="681"/>
      <c r="AY64" s="681"/>
      <c r="AZ64" s="681"/>
    </row>
    <row r="65" spans="2:52">
      <c r="B65" s="673" t="s">
        <v>589</v>
      </c>
      <c r="C65" s="681">
        <v>5408.2108272025835</v>
      </c>
      <c r="D65" s="681">
        <v>4204.4731390264724</v>
      </c>
      <c r="E65" s="681">
        <v>6238.0163445378148</v>
      </c>
      <c r="F65" s="681"/>
      <c r="G65" s="681"/>
      <c r="H65" s="681"/>
      <c r="I65" s="681"/>
      <c r="J65" s="681"/>
      <c r="K65" s="681"/>
      <c r="L65" s="681"/>
      <c r="M65" s="681"/>
      <c r="O65" s="673" t="s">
        <v>589</v>
      </c>
      <c r="P65" s="681">
        <v>2317.8046402296791</v>
      </c>
      <c r="Q65" s="681">
        <v>1978.5755948359874</v>
      </c>
      <c r="R65" s="681">
        <v>3213.5235714285723</v>
      </c>
      <c r="S65" s="681"/>
      <c r="T65" s="681"/>
      <c r="U65" s="681"/>
      <c r="V65" s="681"/>
      <c r="W65" s="681"/>
      <c r="X65" s="681"/>
      <c r="Y65" s="681"/>
      <c r="Z65" s="681"/>
      <c r="AB65" s="673" t="s">
        <v>589</v>
      </c>
      <c r="AC65" s="681">
        <v>0</v>
      </c>
      <c r="AD65" s="681">
        <v>0</v>
      </c>
      <c r="AE65" s="681">
        <v>0</v>
      </c>
      <c r="AF65" s="681"/>
      <c r="AG65" s="681"/>
      <c r="AH65" s="681"/>
      <c r="AI65" s="681"/>
      <c r="AJ65" s="681"/>
      <c r="AK65" s="681"/>
      <c r="AL65" s="681"/>
      <c r="AM65" s="681"/>
      <c r="AN65" s="704">
        <v>100</v>
      </c>
      <c r="AO65" s="682" t="s">
        <v>589</v>
      </c>
      <c r="AP65" s="681">
        <f>'WDM TR'!F14</f>
        <v>7726.015467432263</v>
      </c>
      <c r="AQ65" s="681">
        <f>'WDM TR'!G14</f>
        <v>6183.0487338624598</v>
      </c>
      <c r="AR65" s="681">
        <f>'WDM TR'!H14</f>
        <v>9451.5399159663866</v>
      </c>
      <c r="AS65" s="681"/>
      <c r="AT65" s="681"/>
      <c r="AU65" s="688"/>
      <c r="AV65" s="681"/>
      <c r="AW65" s="681"/>
      <c r="AX65" s="681"/>
      <c r="AY65" s="681"/>
      <c r="AZ65" s="681"/>
    </row>
    <row r="66" spans="2:52">
      <c r="B66" s="673" t="s">
        <v>590</v>
      </c>
      <c r="C66" s="681">
        <v>0</v>
      </c>
      <c r="D66" s="681">
        <v>0</v>
      </c>
      <c r="E66" s="681">
        <v>0</v>
      </c>
      <c r="F66" s="681"/>
      <c r="G66" s="681"/>
      <c r="H66" s="681"/>
      <c r="I66" s="681"/>
      <c r="J66" s="681"/>
      <c r="K66" s="681"/>
      <c r="L66" s="681"/>
      <c r="M66" s="681"/>
      <c r="O66" s="673" t="s">
        <v>590</v>
      </c>
      <c r="P66" s="681">
        <v>0</v>
      </c>
      <c r="Q66" s="681">
        <v>0</v>
      </c>
      <c r="R66" s="681">
        <v>0</v>
      </c>
      <c r="S66" s="681"/>
      <c r="T66" s="681"/>
      <c r="U66" s="681"/>
      <c r="V66" s="681"/>
      <c r="W66" s="681"/>
      <c r="X66" s="681"/>
      <c r="Y66" s="681"/>
      <c r="Z66" s="681"/>
      <c r="AB66" s="673" t="s">
        <v>590</v>
      </c>
      <c r="AC66" s="681">
        <v>0</v>
      </c>
      <c r="AD66" s="681">
        <v>0</v>
      </c>
      <c r="AE66" s="681">
        <v>0</v>
      </c>
      <c r="AF66" s="681"/>
      <c r="AG66" s="681"/>
      <c r="AH66" s="681"/>
      <c r="AI66" s="681"/>
      <c r="AJ66" s="681"/>
      <c r="AK66" s="681"/>
      <c r="AL66" s="681"/>
      <c r="AM66" s="681"/>
      <c r="AN66" s="704">
        <v>100</v>
      </c>
      <c r="AO66" s="682" t="s">
        <v>590</v>
      </c>
      <c r="AP66" s="681">
        <f>'WDM TR'!F15</f>
        <v>0</v>
      </c>
      <c r="AQ66" s="681">
        <f>'WDM TR'!G15</f>
        <v>0</v>
      </c>
      <c r="AR66" s="689">
        <f>'WDM TR'!H15</f>
        <v>0</v>
      </c>
      <c r="AS66" s="681"/>
      <c r="AT66" s="681"/>
      <c r="AU66" s="688"/>
      <c r="AV66" s="681"/>
      <c r="AW66" s="681"/>
      <c r="AX66" s="681"/>
      <c r="AY66" s="681"/>
      <c r="AZ66" s="681"/>
    </row>
    <row r="67" spans="2:52">
      <c r="B67" s="673" t="s">
        <v>591</v>
      </c>
      <c r="C67" s="681">
        <v>2159.1625112147854</v>
      </c>
      <c r="D67" s="681">
        <v>2473.8577437368663</v>
      </c>
      <c r="E67" s="681">
        <v>2841.9624957983192</v>
      </c>
      <c r="F67" s="681"/>
      <c r="G67" s="681"/>
      <c r="H67" s="681"/>
      <c r="I67" s="681"/>
      <c r="J67" s="681"/>
      <c r="K67" s="681"/>
      <c r="L67" s="681"/>
      <c r="M67" s="681"/>
      <c r="O67" s="673" t="s">
        <v>591</v>
      </c>
      <c r="P67" s="681">
        <v>925.35536194919393</v>
      </c>
      <c r="Q67" s="681">
        <v>1164.1683499938197</v>
      </c>
      <c r="R67" s="681">
        <v>1464.041285714286</v>
      </c>
      <c r="S67" s="681"/>
      <c r="T67" s="681"/>
      <c r="U67" s="681"/>
      <c r="V67" s="681"/>
      <c r="W67" s="681"/>
      <c r="X67" s="681"/>
      <c r="Y67" s="681"/>
      <c r="Z67" s="681"/>
      <c r="AB67" s="673" t="s">
        <v>591</v>
      </c>
      <c r="AC67" s="681">
        <v>0</v>
      </c>
      <c r="AD67" s="681">
        <v>0</v>
      </c>
      <c r="AE67" s="681">
        <v>0</v>
      </c>
      <c r="AF67" s="681"/>
      <c r="AG67" s="681"/>
      <c r="AH67" s="681"/>
      <c r="AI67" s="681"/>
      <c r="AJ67" s="681"/>
      <c r="AK67" s="681"/>
      <c r="AL67" s="681"/>
      <c r="AM67" s="681"/>
      <c r="AN67" s="704">
        <v>100</v>
      </c>
      <c r="AO67" s="682" t="s">
        <v>591</v>
      </c>
      <c r="AP67" s="681">
        <f>'WDM TR'!F16</f>
        <v>3084.5178731639794</v>
      </c>
      <c r="AQ67" s="681">
        <f>'WDM TR'!G16</f>
        <v>3638.0260937306857</v>
      </c>
      <c r="AR67" s="689">
        <f>'WDM TR'!H16</f>
        <v>4306.0037815126052</v>
      </c>
      <c r="AS67" s="681"/>
      <c r="AT67" s="681"/>
      <c r="AU67" s="688"/>
      <c r="AV67" s="681"/>
      <c r="AW67" s="681"/>
      <c r="AX67" s="681"/>
      <c r="AY67" s="681"/>
      <c r="AZ67" s="681"/>
    </row>
    <row r="68" spans="2:52">
      <c r="B68" s="673" t="s">
        <v>592</v>
      </c>
      <c r="C68" s="681">
        <v>0</v>
      </c>
      <c r="D68" s="681">
        <v>149.45054945054946</v>
      </c>
      <c r="E68" s="681">
        <v>2162.2303278688519</v>
      </c>
      <c r="F68" s="681"/>
      <c r="G68" s="681"/>
      <c r="H68" s="681"/>
      <c r="I68" s="681"/>
      <c r="J68" s="681"/>
      <c r="K68" s="681"/>
      <c r="L68" s="681"/>
      <c r="M68" s="681"/>
      <c r="O68" s="673" t="s">
        <v>592</v>
      </c>
      <c r="P68" s="681">
        <v>0</v>
      </c>
      <c r="Q68" s="681">
        <v>70.32967032967035</v>
      </c>
      <c r="R68" s="681">
        <v>1113.876229508197</v>
      </c>
      <c r="S68" s="681"/>
      <c r="T68" s="681"/>
      <c r="U68" s="681"/>
      <c r="V68" s="681"/>
      <c r="W68" s="681"/>
      <c r="X68" s="681"/>
      <c r="Y68" s="681"/>
      <c r="Z68" s="681"/>
      <c r="AB68" s="673" t="s">
        <v>592</v>
      </c>
      <c r="AC68" s="681">
        <v>0</v>
      </c>
      <c r="AD68" s="681">
        <v>0</v>
      </c>
      <c r="AE68" s="681">
        <v>0</v>
      </c>
      <c r="AF68" s="681"/>
      <c r="AG68" s="681"/>
      <c r="AH68" s="681"/>
      <c r="AI68" s="681"/>
      <c r="AJ68" s="681"/>
      <c r="AK68" s="681"/>
      <c r="AL68" s="681"/>
      <c r="AM68" s="681"/>
      <c r="AN68" s="704">
        <v>200</v>
      </c>
      <c r="AO68" s="682" t="s">
        <v>592</v>
      </c>
      <c r="AP68" s="681">
        <f>'WDM TR'!F17</f>
        <v>0</v>
      </c>
      <c r="AQ68" s="681">
        <f>'WDM TR'!G17</f>
        <v>219.7802197802198</v>
      </c>
      <c r="AR68" s="689">
        <f>'WDM TR'!H17</f>
        <v>3276.1065573770488</v>
      </c>
      <c r="AS68" s="681"/>
      <c r="AT68" s="681"/>
      <c r="AU68" s="688"/>
      <c r="AV68" s="681"/>
      <c r="AW68" s="681"/>
      <c r="AX68" s="681"/>
      <c r="AY68" s="681"/>
      <c r="AZ68" s="681"/>
    </row>
    <row r="69" spans="2:52">
      <c r="B69" s="673" t="s">
        <v>593</v>
      </c>
      <c r="C69" s="681">
        <v>0</v>
      </c>
      <c r="D69" s="681">
        <v>332.28835164835164</v>
      </c>
      <c r="E69" s="681">
        <v>1280.1781967213112</v>
      </c>
      <c r="F69" s="681"/>
      <c r="G69" s="681"/>
      <c r="H69" s="681"/>
      <c r="I69" s="681"/>
      <c r="J69" s="681"/>
      <c r="K69" s="681"/>
      <c r="L69" s="681"/>
      <c r="M69" s="681"/>
      <c r="O69" s="673" t="s">
        <v>593</v>
      </c>
      <c r="P69" s="681">
        <v>0</v>
      </c>
      <c r="Q69" s="681">
        <v>156.37098901098904</v>
      </c>
      <c r="R69" s="681">
        <v>659.48573770491817</v>
      </c>
      <c r="S69" s="681"/>
      <c r="T69" s="681"/>
      <c r="U69" s="681"/>
      <c r="V69" s="681"/>
      <c r="W69" s="681"/>
      <c r="X69" s="681"/>
      <c r="Y69" s="681"/>
      <c r="Z69" s="681"/>
      <c r="AB69" s="673" t="s">
        <v>593</v>
      </c>
      <c r="AC69" s="681">
        <v>0</v>
      </c>
      <c r="AD69" s="681">
        <v>0</v>
      </c>
      <c r="AE69" s="681">
        <v>0</v>
      </c>
      <c r="AF69" s="681"/>
      <c r="AG69" s="681"/>
      <c r="AH69" s="681"/>
      <c r="AI69" s="681"/>
      <c r="AJ69" s="681"/>
      <c r="AK69" s="681"/>
      <c r="AL69" s="681"/>
      <c r="AM69" s="681"/>
      <c r="AN69" s="704">
        <v>200</v>
      </c>
      <c r="AO69" s="682" t="s">
        <v>593</v>
      </c>
      <c r="AP69" s="681">
        <f>'WDM TR'!F18</f>
        <v>0</v>
      </c>
      <c r="AQ69" s="681">
        <f>'WDM TR'!G18</f>
        <v>488.65934065934067</v>
      </c>
      <c r="AR69" s="689">
        <f>'WDM TR'!H18</f>
        <v>1939.6639344262294</v>
      </c>
      <c r="AS69" s="681"/>
      <c r="AT69" s="681"/>
      <c r="AU69" s="688"/>
      <c r="AV69" s="681"/>
      <c r="AW69" s="681"/>
      <c r="AX69" s="681"/>
      <c r="AY69" s="681"/>
      <c r="AZ69" s="681"/>
    </row>
    <row r="70" spans="2:52">
      <c r="B70" s="673" t="s">
        <v>594</v>
      </c>
      <c r="C70" s="681">
        <v>0</v>
      </c>
      <c r="D70" s="681">
        <v>0</v>
      </c>
      <c r="E70" s="681">
        <v>0</v>
      </c>
      <c r="F70" s="681"/>
      <c r="G70" s="681"/>
      <c r="H70" s="681"/>
      <c r="I70" s="681"/>
      <c r="J70" s="681"/>
      <c r="K70" s="681"/>
      <c r="L70" s="681"/>
      <c r="M70" s="681"/>
      <c r="O70" s="673" t="s">
        <v>594</v>
      </c>
      <c r="P70" s="681">
        <v>0</v>
      </c>
      <c r="Q70" s="681">
        <v>0</v>
      </c>
      <c r="R70" s="681">
        <v>0</v>
      </c>
      <c r="S70" s="681"/>
      <c r="T70" s="681"/>
      <c r="U70" s="681"/>
      <c r="V70" s="681"/>
      <c r="W70" s="681"/>
      <c r="X70" s="681"/>
      <c r="Y70" s="681"/>
      <c r="Z70" s="681"/>
      <c r="AB70" s="673" t="s">
        <v>594</v>
      </c>
      <c r="AC70" s="681">
        <v>0</v>
      </c>
      <c r="AD70" s="681">
        <v>0</v>
      </c>
      <c r="AE70" s="681">
        <v>0</v>
      </c>
      <c r="AF70" s="681"/>
      <c r="AG70" s="681"/>
      <c r="AH70" s="681"/>
      <c r="AI70" s="681"/>
      <c r="AJ70" s="681"/>
      <c r="AK70" s="681"/>
      <c r="AL70" s="681"/>
      <c r="AM70" s="681"/>
      <c r="AN70" s="704">
        <v>400</v>
      </c>
      <c r="AO70" s="682" t="s">
        <v>594</v>
      </c>
      <c r="AP70" s="681">
        <f>'WDM TR'!F19</f>
        <v>0</v>
      </c>
      <c r="AQ70" s="681">
        <f>'WDM TR'!G19</f>
        <v>0</v>
      </c>
      <c r="AR70" s="689">
        <f>'WDM TR'!H19</f>
        <v>0</v>
      </c>
      <c r="AS70" s="681"/>
      <c r="AT70" s="681"/>
      <c r="AU70" s="688"/>
      <c r="AV70" s="681"/>
      <c r="AW70" s="681"/>
      <c r="AX70" s="681"/>
      <c r="AY70" s="681"/>
      <c r="AZ70" s="681"/>
    </row>
    <row r="71" spans="2:52">
      <c r="B71" s="673" t="s">
        <v>595</v>
      </c>
      <c r="C71" s="681">
        <v>0</v>
      </c>
      <c r="D71" s="681">
        <v>0</v>
      </c>
      <c r="E71" s="681">
        <v>0</v>
      </c>
      <c r="F71" s="681"/>
      <c r="G71" s="681"/>
      <c r="H71" s="681"/>
      <c r="I71" s="681"/>
      <c r="J71" s="681"/>
      <c r="K71" s="681"/>
      <c r="L71" s="681"/>
      <c r="M71" s="681"/>
      <c r="O71" s="673" t="s">
        <v>595</v>
      </c>
      <c r="P71" s="681">
        <v>0</v>
      </c>
      <c r="Q71" s="681">
        <v>0</v>
      </c>
      <c r="R71" s="681">
        <v>0</v>
      </c>
      <c r="S71" s="681"/>
      <c r="T71" s="681"/>
      <c r="U71" s="681"/>
      <c r="V71" s="681"/>
      <c r="W71" s="681"/>
      <c r="X71" s="681"/>
      <c r="Y71" s="681"/>
      <c r="Z71" s="681"/>
      <c r="AB71" s="673" t="s">
        <v>595</v>
      </c>
      <c r="AC71" s="681">
        <v>0</v>
      </c>
      <c r="AD71" s="681">
        <v>0</v>
      </c>
      <c r="AE71" s="681">
        <v>0</v>
      </c>
      <c r="AF71" s="681"/>
      <c r="AG71" s="681"/>
      <c r="AH71" s="681"/>
      <c r="AI71" s="681"/>
      <c r="AJ71" s="681"/>
      <c r="AK71" s="681"/>
      <c r="AL71" s="681"/>
      <c r="AM71" s="681"/>
      <c r="AN71" s="704">
        <v>400</v>
      </c>
      <c r="AO71" s="682" t="s">
        <v>595</v>
      </c>
      <c r="AP71" s="681">
        <f>'WDM TR'!F20</f>
        <v>0</v>
      </c>
      <c r="AQ71" s="681">
        <f>'WDM TR'!G20</f>
        <v>0</v>
      </c>
      <c r="AR71" s="689">
        <f>'WDM TR'!H20</f>
        <v>0</v>
      </c>
      <c r="AS71" s="681"/>
      <c r="AT71" s="681"/>
      <c r="AU71" s="688"/>
      <c r="AV71" s="681"/>
      <c r="AW71" s="681"/>
      <c r="AX71" s="681"/>
      <c r="AY71" s="681"/>
      <c r="AZ71" s="681"/>
    </row>
    <row r="72" spans="2:52">
      <c r="B72" s="673" t="s">
        <v>596</v>
      </c>
      <c r="C72" s="681">
        <v>0</v>
      </c>
      <c r="D72" s="681">
        <v>0</v>
      </c>
      <c r="E72" s="681">
        <v>0</v>
      </c>
      <c r="F72" s="681"/>
      <c r="G72" s="681"/>
      <c r="H72" s="681"/>
      <c r="I72" s="681"/>
      <c r="J72" s="681"/>
      <c r="K72" s="681"/>
      <c r="L72" s="681"/>
      <c r="M72" s="681"/>
      <c r="O72" s="673" t="s">
        <v>596</v>
      </c>
      <c r="P72" s="681">
        <v>0</v>
      </c>
      <c r="Q72" s="681">
        <v>0</v>
      </c>
      <c r="R72" s="681">
        <v>0</v>
      </c>
      <c r="S72" s="681"/>
      <c r="T72" s="681"/>
      <c r="U72" s="681"/>
      <c r="V72" s="681"/>
      <c r="W72" s="681"/>
      <c r="X72" s="681"/>
      <c r="Y72" s="681"/>
      <c r="Z72" s="681"/>
      <c r="AB72" s="673" t="s">
        <v>596</v>
      </c>
      <c r="AC72" s="681">
        <v>0</v>
      </c>
      <c r="AD72" s="681">
        <v>0</v>
      </c>
      <c r="AE72" s="681">
        <v>0</v>
      </c>
      <c r="AF72" s="681"/>
      <c r="AG72" s="681"/>
      <c r="AH72" s="681"/>
      <c r="AI72" s="681"/>
      <c r="AJ72" s="681"/>
      <c r="AK72" s="681"/>
      <c r="AL72" s="681"/>
      <c r="AM72" s="681"/>
      <c r="AN72" s="704">
        <v>400</v>
      </c>
      <c r="AO72" s="682" t="s">
        <v>596</v>
      </c>
      <c r="AP72" s="681">
        <f>'WDM TR'!F21</f>
        <v>0</v>
      </c>
      <c r="AQ72" s="681">
        <f>'WDM TR'!G21</f>
        <v>0</v>
      </c>
      <c r="AR72" s="689">
        <f>'WDM TR'!H21</f>
        <v>0</v>
      </c>
      <c r="AS72" s="681"/>
      <c r="AT72" s="681"/>
      <c r="AU72" s="688"/>
      <c r="AV72" s="681"/>
      <c r="AW72" s="681"/>
      <c r="AX72" s="681"/>
      <c r="AY72" s="681"/>
      <c r="AZ72" s="681"/>
    </row>
    <row r="73" spans="2:52">
      <c r="B73" s="673" t="s">
        <v>597</v>
      </c>
      <c r="C73" s="681">
        <v>0</v>
      </c>
      <c r="D73" s="681">
        <v>0</v>
      </c>
      <c r="E73" s="681">
        <v>0</v>
      </c>
      <c r="F73" s="681"/>
      <c r="G73" s="681"/>
      <c r="H73" s="681"/>
      <c r="I73" s="681"/>
      <c r="J73" s="681"/>
      <c r="K73" s="681"/>
      <c r="L73" s="681"/>
      <c r="M73" s="681"/>
      <c r="O73" s="673" t="s">
        <v>597</v>
      </c>
      <c r="P73" s="681">
        <v>0</v>
      </c>
      <c r="Q73" s="681">
        <v>0</v>
      </c>
      <c r="R73" s="681">
        <v>0</v>
      </c>
      <c r="S73" s="681"/>
      <c r="T73" s="681"/>
      <c r="U73" s="681"/>
      <c r="V73" s="681"/>
      <c r="W73" s="681"/>
      <c r="X73" s="681"/>
      <c r="Y73" s="681"/>
      <c r="Z73" s="681"/>
      <c r="AB73" s="673" t="s">
        <v>597</v>
      </c>
      <c r="AC73" s="681">
        <v>0</v>
      </c>
      <c r="AD73" s="681">
        <v>0</v>
      </c>
      <c r="AE73" s="681">
        <v>0</v>
      </c>
      <c r="AF73" s="681"/>
      <c r="AG73" s="681"/>
      <c r="AH73" s="681"/>
      <c r="AI73" s="681"/>
      <c r="AJ73" s="681"/>
      <c r="AK73" s="681"/>
      <c r="AL73" s="681"/>
      <c r="AM73" s="681"/>
      <c r="AN73" s="704">
        <v>800</v>
      </c>
      <c r="AO73" s="682" t="s">
        <v>597</v>
      </c>
      <c r="AP73" s="681">
        <f>'WDM TR'!F22</f>
        <v>0</v>
      </c>
      <c r="AQ73" s="681">
        <f>'WDM TR'!G22</f>
        <v>0</v>
      </c>
      <c r="AR73" s="689">
        <f>'WDM TR'!H22</f>
        <v>0</v>
      </c>
      <c r="AS73" s="681"/>
      <c r="AT73" s="681"/>
      <c r="AU73" s="688"/>
      <c r="AV73" s="681"/>
      <c r="AW73" s="681"/>
      <c r="AX73" s="681"/>
      <c r="AY73" s="681"/>
      <c r="AZ73" s="681"/>
    </row>
    <row r="74" spans="2:52">
      <c r="B74" s="673" t="s">
        <v>598</v>
      </c>
      <c r="C74" s="681">
        <v>0</v>
      </c>
      <c r="D74" s="681">
        <v>0</v>
      </c>
      <c r="E74" s="681">
        <v>0</v>
      </c>
      <c r="F74" s="681"/>
      <c r="G74" s="681"/>
      <c r="H74" s="681"/>
      <c r="I74" s="681"/>
      <c r="J74" s="681"/>
      <c r="K74" s="681"/>
      <c r="L74" s="681"/>
      <c r="M74" s="681"/>
      <c r="O74" s="673" t="s">
        <v>598</v>
      </c>
      <c r="P74" s="681">
        <v>0</v>
      </c>
      <c r="Q74" s="681">
        <v>0</v>
      </c>
      <c r="R74" s="681">
        <v>0</v>
      </c>
      <c r="S74" s="681"/>
      <c r="T74" s="681"/>
      <c r="U74" s="681"/>
      <c r="V74" s="681"/>
      <c r="W74" s="681"/>
      <c r="X74" s="681"/>
      <c r="Y74" s="681"/>
      <c r="Z74" s="681"/>
      <c r="AB74" s="673" t="s">
        <v>598</v>
      </c>
      <c r="AC74" s="681">
        <v>0</v>
      </c>
      <c r="AD74" s="681">
        <v>0</v>
      </c>
      <c r="AE74" s="681">
        <v>0</v>
      </c>
      <c r="AF74" s="681"/>
      <c r="AG74" s="681"/>
      <c r="AH74" s="681"/>
      <c r="AI74" s="681"/>
      <c r="AJ74" s="681"/>
      <c r="AK74" s="681"/>
      <c r="AL74" s="681"/>
      <c r="AM74" s="681"/>
      <c r="AN74" s="704">
        <v>800</v>
      </c>
      <c r="AO74" s="692" t="s">
        <v>598</v>
      </c>
      <c r="AP74" s="681">
        <f>'WDM TR'!F23</f>
        <v>0</v>
      </c>
      <c r="AQ74" s="681">
        <f>'WDM TR'!G23</f>
        <v>0</v>
      </c>
      <c r="AR74" s="689">
        <f>'WDM TR'!H23</f>
        <v>0</v>
      </c>
      <c r="AS74" s="681"/>
      <c r="AT74" s="681"/>
      <c r="AU74" s="688"/>
      <c r="AV74" s="681"/>
      <c r="AW74" s="681"/>
      <c r="AX74" s="681"/>
      <c r="AY74" s="681"/>
      <c r="AZ74" s="681"/>
    </row>
    <row r="75" spans="2:52" ht="16.2" thickBot="1">
      <c r="B75" s="680" t="s">
        <v>528</v>
      </c>
      <c r="C75" s="679">
        <f t="shared" ref="C75:E75" si="16">SUM(C59:C74)</f>
        <v>9376.7745739663169</v>
      </c>
      <c r="D75" s="679">
        <f t="shared" si="16"/>
        <v>7996.9421057707732</v>
      </c>
      <c r="E75" s="679">
        <f t="shared" si="16"/>
        <v>13850.87812122882</v>
      </c>
      <c r="F75" s="679"/>
      <c r="G75" s="679"/>
      <c r="H75" s="679"/>
      <c r="I75" s="679"/>
      <c r="J75" s="679"/>
      <c r="K75" s="679"/>
      <c r="L75" s="679"/>
      <c r="M75" s="679"/>
      <c r="O75" s="680" t="s">
        <v>528</v>
      </c>
      <c r="P75" s="679">
        <f t="shared" ref="P75:R75" si="17">SUM(P59:P74)</f>
        <v>50273.926010903917</v>
      </c>
      <c r="Q75" s="679">
        <f t="shared" si="17"/>
        <v>58342.730434992307</v>
      </c>
      <c r="R75" s="679">
        <f t="shared" si="17"/>
        <v>51524.600320681639</v>
      </c>
      <c r="S75" s="679"/>
      <c r="T75" s="679"/>
      <c r="U75" s="679"/>
      <c r="V75" s="679"/>
      <c r="W75" s="679"/>
      <c r="X75" s="679"/>
      <c r="Y75" s="679"/>
      <c r="Z75" s="679"/>
      <c r="AB75" s="680" t="s">
        <v>528</v>
      </c>
      <c r="AC75" s="679">
        <f t="shared" ref="AC75:AE75" si="18">SUM(AC59:AC74)</f>
        <v>259368.88383106378</v>
      </c>
      <c r="AD75" s="679">
        <f t="shared" si="18"/>
        <v>197811.35539090249</v>
      </c>
      <c r="AE75" s="679">
        <f t="shared" si="18"/>
        <v>191364.38263812818</v>
      </c>
      <c r="AF75" s="679"/>
      <c r="AG75" s="679"/>
      <c r="AH75" s="679"/>
      <c r="AI75" s="679"/>
      <c r="AJ75" s="679"/>
      <c r="AK75" s="679"/>
      <c r="AL75" s="679"/>
      <c r="AM75" s="679"/>
      <c r="AO75" s="680" t="s">
        <v>528</v>
      </c>
      <c r="AP75" s="679">
        <f t="shared" ref="AP75:AR75" si="19">SUM(AP59:AP74)</f>
        <v>319019.58441593405</v>
      </c>
      <c r="AQ75" s="679">
        <f t="shared" si="19"/>
        <v>264151.02793166554</v>
      </c>
      <c r="AR75" s="679">
        <f t="shared" si="19"/>
        <v>256739.86108003865</v>
      </c>
      <c r="AS75" s="679"/>
      <c r="AT75" s="679"/>
      <c r="AU75" s="679"/>
      <c r="AV75" s="679"/>
      <c r="AW75" s="679"/>
      <c r="AX75" s="679"/>
      <c r="AY75" s="679"/>
      <c r="AZ75" s="679"/>
    </row>
    <row r="76" spans="2:52">
      <c r="B76" s="673" t="s">
        <v>577</v>
      </c>
      <c r="C76" s="677">
        <v>0</v>
      </c>
      <c r="D76" s="677">
        <v>0</v>
      </c>
      <c r="E76" s="677">
        <v>0</v>
      </c>
      <c r="F76" s="677"/>
      <c r="G76" s="677"/>
      <c r="H76" s="677"/>
      <c r="I76" s="677"/>
      <c r="J76" s="677"/>
      <c r="K76" s="677"/>
      <c r="L76" s="677"/>
      <c r="M76" s="677"/>
      <c r="O76" s="673" t="s">
        <v>577</v>
      </c>
      <c r="P76" s="677">
        <v>0</v>
      </c>
      <c r="Q76" s="677">
        <v>0</v>
      </c>
      <c r="R76" s="677">
        <v>0</v>
      </c>
      <c r="S76" s="677"/>
      <c r="T76" s="677"/>
      <c r="U76" s="677"/>
      <c r="V76" s="677"/>
      <c r="W76" s="677"/>
      <c r="X76" s="677"/>
      <c r="Y76" s="677"/>
      <c r="Z76" s="677"/>
      <c r="AB76" s="673" t="s">
        <v>577</v>
      </c>
      <c r="AC76" s="678">
        <v>169680.78000000003</v>
      </c>
      <c r="AD76" s="678">
        <v>102332.38000000002</v>
      </c>
      <c r="AE76" s="677">
        <v>65251.4</v>
      </c>
      <c r="AF76" s="677"/>
      <c r="AG76" s="677"/>
      <c r="AH76" s="677"/>
      <c r="AI76" s="677"/>
      <c r="AJ76" s="677"/>
      <c r="AK76" s="677"/>
      <c r="AL76" s="677"/>
      <c r="AM76" s="677"/>
      <c r="AO76" s="673" t="s">
        <v>577</v>
      </c>
      <c r="AP76" s="678">
        <f>'WDM ports'!D8</f>
        <v>169680.78000000003</v>
      </c>
      <c r="AQ76" s="678">
        <f>'WDM ports'!E8</f>
        <v>102332.38000000002</v>
      </c>
      <c r="AR76" s="677">
        <f>'WDM ports'!F8</f>
        <v>65251.4</v>
      </c>
      <c r="AS76" s="677"/>
      <c r="AT76" s="677"/>
      <c r="AU76" s="677"/>
      <c r="AV76" s="677"/>
      <c r="AW76" s="677"/>
      <c r="AX76" s="677"/>
      <c r="AY76" s="677"/>
      <c r="AZ76" s="677"/>
    </row>
    <row r="77" spans="2:52">
      <c r="B77" s="673" t="s">
        <v>578</v>
      </c>
      <c r="C77" s="671">
        <v>0</v>
      </c>
      <c r="D77" s="671">
        <v>0</v>
      </c>
      <c r="E77" s="676">
        <v>0</v>
      </c>
      <c r="F77" s="676"/>
      <c r="G77" s="676"/>
      <c r="H77" s="676"/>
      <c r="I77" s="676"/>
      <c r="J77" s="676"/>
      <c r="K77" s="676"/>
      <c r="L77" s="676"/>
      <c r="M77" s="676"/>
      <c r="O77" s="673" t="s">
        <v>578</v>
      </c>
      <c r="P77" s="671">
        <v>0</v>
      </c>
      <c r="Q77" s="671">
        <v>0</v>
      </c>
      <c r="R77" s="676">
        <v>0</v>
      </c>
      <c r="S77" s="676"/>
      <c r="T77" s="676"/>
      <c r="U77" s="676"/>
      <c r="V77" s="676"/>
      <c r="W77" s="676"/>
      <c r="X77" s="676"/>
      <c r="Y77" s="676"/>
      <c r="Z77" s="676"/>
      <c r="AB77" s="673" t="s">
        <v>578</v>
      </c>
      <c r="AC77" s="675">
        <v>32476.853932584272</v>
      </c>
      <c r="AD77" s="675">
        <v>19846.471910112363</v>
      </c>
      <c r="AE77" s="676">
        <v>19152</v>
      </c>
      <c r="AF77" s="676"/>
      <c r="AG77" s="676"/>
      <c r="AH77" s="676"/>
      <c r="AI77" s="676"/>
      <c r="AJ77" s="676"/>
      <c r="AK77" s="676"/>
      <c r="AL77" s="676"/>
      <c r="AM77" s="676"/>
      <c r="AO77" s="673" t="s">
        <v>578</v>
      </c>
      <c r="AP77" s="675">
        <f>'WDM ports'!D9</f>
        <v>32476.853932584272</v>
      </c>
      <c r="AQ77" s="675">
        <f>'WDM ports'!E9</f>
        <v>19846.471910112363</v>
      </c>
      <c r="AR77" s="676">
        <f>'WDM ports'!F9</f>
        <v>19152</v>
      </c>
      <c r="AS77" s="676"/>
      <c r="AT77" s="676"/>
      <c r="AU77" s="676"/>
      <c r="AV77" s="676"/>
      <c r="AW77" s="676"/>
      <c r="AX77" s="676"/>
      <c r="AY77" s="676"/>
      <c r="AZ77" s="676"/>
    </row>
    <row r="78" spans="2:52">
      <c r="B78" s="673" t="s">
        <v>579</v>
      </c>
      <c r="C78" s="671">
        <v>0</v>
      </c>
      <c r="D78" s="671">
        <v>0</v>
      </c>
      <c r="E78" s="676">
        <v>0</v>
      </c>
      <c r="F78" s="676"/>
      <c r="G78" s="676"/>
      <c r="H78" s="676"/>
      <c r="I78" s="676"/>
      <c r="J78" s="676"/>
      <c r="K78" s="676"/>
      <c r="L78" s="676"/>
      <c r="M78" s="676"/>
      <c r="O78" s="673" t="s">
        <v>579</v>
      </c>
      <c r="P78" s="671">
        <v>0</v>
      </c>
      <c r="Q78" s="671">
        <v>0</v>
      </c>
      <c r="R78" s="676">
        <v>0</v>
      </c>
      <c r="S78" s="676"/>
      <c r="T78" s="676"/>
      <c r="U78" s="676"/>
      <c r="V78" s="676"/>
      <c r="W78" s="676"/>
      <c r="X78" s="676"/>
      <c r="Y78" s="676"/>
      <c r="Z78" s="676"/>
      <c r="AB78" s="673" t="s">
        <v>579</v>
      </c>
      <c r="AC78" s="675">
        <v>154385.15625000003</v>
      </c>
      <c r="AD78" s="675">
        <v>165593.02040816331</v>
      </c>
      <c r="AE78" s="676">
        <v>126040.79999999999</v>
      </c>
      <c r="AF78" s="676"/>
      <c r="AG78" s="676"/>
      <c r="AH78" s="676"/>
      <c r="AI78" s="676"/>
      <c r="AJ78" s="676"/>
      <c r="AK78" s="676"/>
      <c r="AL78" s="676"/>
      <c r="AM78" s="676"/>
      <c r="AO78" s="673" t="s">
        <v>579</v>
      </c>
      <c r="AP78" s="675">
        <f>'WDM ports'!D10</f>
        <v>154385.15625000003</v>
      </c>
      <c r="AQ78" s="675">
        <f>'WDM ports'!E10</f>
        <v>165593.02040816331</v>
      </c>
      <c r="AR78" s="676">
        <f>'WDM ports'!F10</f>
        <v>126040.79999999999</v>
      </c>
      <c r="AS78" s="676"/>
      <c r="AT78" s="676"/>
      <c r="AU78" s="676"/>
      <c r="AV78" s="676"/>
      <c r="AW78" s="676"/>
      <c r="AX78" s="676"/>
      <c r="AY78" s="676"/>
      <c r="AZ78" s="676"/>
    </row>
    <row r="79" spans="2:52">
      <c r="B79" s="673" t="s">
        <v>580</v>
      </c>
      <c r="C79" s="671">
        <v>0</v>
      </c>
      <c r="D79" s="671">
        <v>0</v>
      </c>
      <c r="E79" s="671">
        <v>0</v>
      </c>
      <c r="F79" s="671"/>
      <c r="G79" s="676"/>
      <c r="H79" s="676"/>
      <c r="I79" s="676"/>
      <c r="J79" s="676"/>
      <c r="K79" s="676"/>
      <c r="L79" s="676"/>
      <c r="M79" s="676"/>
      <c r="O79" s="673" t="s">
        <v>580</v>
      </c>
      <c r="P79" s="671">
        <v>4264</v>
      </c>
      <c r="Q79" s="671">
        <v>501</v>
      </c>
      <c r="R79" s="671">
        <v>0</v>
      </c>
      <c r="S79" s="671"/>
      <c r="T79" s="676"/>
      <c r="U79" s="676"/>
      <c r="V79" s="676"/>
      <c r="W79" s="676"/>
      <c r="X79" s="676"/>
      <c r="Y79" s="676"/>
      <c r="Z79" s="676"/>
      <c r="AB79" s="673" t="s">
        <v>580</v>
      </c>
      <c r="AC79" s="675">
        <v>0</v>
      </c>
      <c r="AD79" s="675">
        <v>0</v>
      </c>
      <c r="AE79" s="675">
        <v>0</v>
      </c>
      <c r="AF79" s="675"/>
      <c r="AG79" s="674"/>
      <c r="AH79" s="674"/>
      <c r="AI79" s="674"/>
      <c r="AJ79" s="674"/>
      <c r="AK79" s="674"/>
      <c r="AL79" s="674"/>
      <c r="AM79" s="674"/>
      <c r="AO79" s="673" t="s">
        <v>580</v>
      </c>
      <c r="AP79" s="675">
        <f>'WDM ports'!D11</f>
        <v>4264</v>
      </c>
      <c r="AQ79" s="675">
        <f>'WDM ports'!E11</f>
        <v>501</v>
      </c>
      <c r="AR79" s="675">
        <f>'WDM ports'!F11</f>
        <v>0</v>
      </c>
      <c r="AS79" s="675"/>
      <c r="AT79" s="674"/>
      <c r="AU79" s="674"/>
      <c r="AV79" s="674"/>
      <c r="AW79" s="674"/>
      <c r="AX79" s="674"/>
      <c r="AY79" s="674"/>
      <c r="AZ79" s="674"/>
    </row>
    <row r="80" spans="2:52">
      <c r="B80" s="673" t="s">
        <v>581</v>
      </c>
      <c r="C80" s="671">
        <v>60782.399999999994</v>
      </c>
      <c r="D80" s="671">
        <v>74800</v>
      </c>
      <c r="E80" s="671">
        <v>91079.999999999985</v>
      </c>
      <c r="F80" s="671"/>
      <c r="G80" s="671"/>
      <c r="H80" s="671"/>
      <c r="I80" s="671"/>
      <c r="J80" s="671"/>
      <c r="K80" s="671"/>
      <c r="L80" s="671"/>
      <c r="M80" s="671"/>
      <c r="O80" s="673" t="s">
        <v>581</v>
      </c>
      <c r="P80" s="671">
        <v>26049.600000000002</v>
      </c>
      <c r="Q80" s="671">
        <v>35200.000000000007</v>
      </c>
      <c r="R80" s="671">
        <v>46920.000000000015</v>
      </c>
      <c r="S80" s="671"/>
      <c r="T80" s="671"/>
      <c r="U80" s="671"/>
      <c r="V80" s="671"/>
      <c r="W80" s="671"/>
      <c r="X80" s="671"/>
      <c r="Y80" s="671"/>
      <c r="Z80" s="671"/>
      <c r="AB80" s="673" t="s">
        <v>581</v>
      </c>
      <c r="AC80" s="671">
        <v>0</v>
      </c>
      <c r="AD80" s="671">
        <v>0</v>
      </c>
      <c r="AE80" s="671">
        <v>0</v>
      </c>
      <c r="AF80" s="671"/>
      <c r="AG80" s="671"/>
      <c r="AH80" s="671"/>
      <c r="AI80" s="671"/>
      <c r="AJ80" s="671"/>
      <c r="AK80" s="671"/>
      <c r="AL80" s="671"/>
      <c r="AM80" s="671"/>
      <c r="AO80" s="673" t="s">
        <v>581</v>
      </c>
      <c r="AP80" s="671">
        <f>'WDM ports'!D12</f>
        <v>86832</v>
      </c>
      <c r="AQ80" s="671">
        <f>'WDM ports'!E12</f>
        <v>110000</v>
      </c>
      <c r="AR80" s="671">
        <f>'WDM ports'!F12</f>
        <v>138000</v>
      </c>
      <c r="AS80" s="671"/>
      <c r="AT80" s="671"/>
      <c r="AU80" s="671"/>
      <c r="AV80" s="671"/>
      <c r="AW80" s="671"/>
      <c r="AX80" s="671"/>
      <c r="AY80" s="671"/>
      <c r="AZ80" s="671"/>
    </row>
    <row r="81" spans="2:52">
      <c r="B81" s="673" t="s">
        <v>582</v>
      </c>
      <c r="C81" s="671">
        <v>0</v>
      </c>
      <c r="D81" s="671">
        <v>1359.9999999999998</v>
      </c>
      <c r="E81" s="671">
        <v>8579.9999999999982</v>
      </c>
      <c r="F81" s="671"/>
      <c r="G81" s="671"/>
      <c r="H81" s="671"/>
      <c r="I81" s="671"/>
      <c r="J81" s="671"/>
      <c r="K81" s="671"/>
      <c r="L81" s="671"/>
      <c r="M81" s="671"/>
      <c r="O81" s="673" t="s">
        <v>582</v>
      </c>
      <c r="P81" s="671">
        <v>0</v>
      </c>
      <c r="Q81" s="671">
        <v>640.00000000000011</v>
      </c>
      <c r="R81" s="671">
        <v>4420.0000000000009</v>
      </c>
      <c r="S81" s="671"/>
      <c r="T81" s="671"/>
      <c r="U81" s="671"/>
      <c r="V81" s="671"/>
      <c r="W81" s="671"/>
      <c r="X81" s="671"/>
      <c r="Y81" s="671"/>
      <c r="Z81" s="671"/>
      <c r="AB81" s="673" t="s">
        <v>582</v>
      </c>
      <c r="AC81" s="671">
        <v>0</v>
      </c>
      <c r="AD81" s="671">
        <v>0</v>
      </c>
      <c r="AE81" s="671">
        <v>0</v>
      </c>
      <c r="AF81" s="671"/>
      <c r="AG81" s="671"/>
      <c r="AH81" s="671"/>
      <c r="AI81" s="671"/>
      <c r="AJ81" s="671"/>
      <c r="AK81" s="671"/>
      <c r="AL81" s="671"/>
      <c r="AM81" s="671"/>
      <c r="AO81" s="673" t="s">
        <v>582</v>
      </c>
      <c r="AP81" s="671">
        <f>'WDM ports'!D13</f>
        <v>0</v>
      </c>
      <c r="AQ81" s="671">
        <f>'WDM ports'!E13</f>
        <v>2000</v>
      </c>
      <c r="AR81" s="671">
        <f>'WDM ports'!F13</f>
        <v>13000</v>
      </c>
      <c r="AS81" s="671"/>
      <c r="AT81" s="671"/>
      <c r="AU81" s="671"/>
      <c r="AV81" s="671"/>
      <c r="AW81" s="671"/>
      <c r="AX81" s="671"/>
      <c r="AY81" s="671"/>
      <c r="AZ81" s="671"/>
    </row>
    <row r="82" spans="2:52">
      <c r="B82" s="673" t="s">
        <v>583</v>
      </c>
      <c r="C82" s="671">
        <v>0</v>
      </c>
      <c r="D82" s="671">
        <v>0</v>
      </c>
      <c r="E82" s="671">
        <v>0</v>
      </c>
      <c r="F82" s="671"/>
      <c r="G82" s="671"/>
      <c r="H82" s="671"/>
      <c r="I82" s="671"/>
      <c r="J82" s="671"/>
      <c r="K82" s="671"/>
      <c r="L82" s="671"/>
      <c r="M82" s="671"/>
      <c r="O82" s="673" t="s">
        <v>583</v>
      </c>
      <c r="P82" s="671">
        <v>0</v>
      </c>
      <c r="Q82" s="671">
        <v>0</v>
      </c>
      <c r="R82" s="671">
        <v>0</v>
      </c>
      <c r="S82" s="671"/>
      <c r="T82" s="671"/>
      <c r="U82" s="671"/>
      <c r="V82" s="671"/>
      <c r="W82" s="671"/>
      <c r="X82" s="671"/>
      <c r="Y82" s="671"/>
      <c r="Z82" s="671"/>
      <c r="AB82" s="673" t="s">
        <v>583</v>
      </c>
      <c r="AC82" s="671">
        <v>0</v>
      </c>
      <c r="AD82" s="671">
        <v>0</v>
      </c>
      <c r="AE82" s="671">
        <v>0</v>
      </c>
      <c r="AF82" s="671"/>
      <c r="AG82" s="671"/>
      <c r="AH82" s="671"/>
      <c r="AI82" s="671"/>
      <c r="AJ82" s="671"/>
      <c r="AK82" s="671"/>
      <c r="AL82" s="671"/>
      <c r="AM82" s="671"/>
      <c r="AO82" s="673" t="s">
        <v>583</v>
      </c>
      <c r="AP82" s="671">
        <f>'WDM ports'!D14</f>
        <v>0</v>
      </c>
      <c r="AQ82" s="671">
        <f>'WDM ports'!E14</f>
        <v>0</v>
      </c>
      <c r="AR82" s="671">
        <f>'WDM ports'!F14</f>
        <v>0</v>
      </c>
      <c r="AS82" s="671"/>
      <c r="AT82" s="671"/>
      <c r="AU82" s="671"/>
      <c r="AV82" s="671"/>
      <c r="AW82" s="671"/>
      <c r="AX82" s="671"/>
      <c r="AY82" s="671"/>
      <c r="AZ82" s="671"/>
    </row>
    <row r="83" spans="2:52">
      <c r="B83" s="673" t="s">
        <v>584</v>
      </c>
      <c r="C83" s="671">
        <v>0</v>
      </c>
      <c r="D83" s="671">
        <v>0</v>
      </c>
      <c r="E83" s="671">
        <v>0</v>
      </c>
      <c r="F83" s="671"/>
      <c r="G83" s="671"/>
      <c r="H83" s="671"/>
      <c r="I83" s="671"/>
      <c r="J83" s="671"/>
      <c r="K83" s="671"/>
      <c r="L83" s="671"/>
      <c r="M83" s="671"/>
      <c r="O83" s="673" t="s">
        <v>584</v>
      </c>
      <c r="P83" s="671">
        <v>0</v>
      </c>
      <c r="Q83" s="671">
        <v>0</v>
      </c>
      <c r="R83" s="671">
        <v>0</v>
      </c>
      <c r="S83" s="671"/>
      <c r="T83" s="671"/>
      <c r="U83" s="671"/>
      <c r="V83" s="671"/>
      <c r="W83" s="671"/>
      <c r="X83" s="671"/>
      <c r="Y83" s="671"/>
      <c r="Z83" s="671"/>
      <c r="AB83" s="673" t="s">
        <v>584</v>
      </c>
      <c r="AC83" s="671">
        <v>0</v>
      </c>
      <c r="AD83" s="671">
        <v>0</v>
      </c>
      <c r="AE83" s="671">
        <v>0</v>
      </c>
      <c r="AF83" s="671"/>
      <c r="AG83" s="671"/>
      <c r="AH83" s="671"/>
      <c r="AI83" s="671"/>
      <c r="AJ83" s="671"/>
      <c r="AK83" s="671"/>
      <c r="AL83" s="671"/>
      <c r="AM83" s="671"/>
      <c r="AO83" s="673" t="s">
        <v>584</v>
      </c>
      <c r="AP83" s="671">
        <f>'WDM ports'!D15</f>
        <v>0</v>
      </c>
      <c r="AQ83" s="671">
        <f>'WDM ports'!E15</f>
        <v>0</v>
      </c>
      <c r="AR83" s="671">
        <f>'WDM ports'!F15</f>
        <v>0</v>
      </c>
      <c r="AS83" s="671"/>
      <c r="AT83" s="671"/>
      <c r="AU83" s="671"/>
      <c r="AV83" s="671"/>
      <c r="AW83" s="671"/>
      <c r="AX83" s="671"/>
      <c r="AY83" s="671"/>
      <c r="AZ83" s="671"/>
    </row>
    <row r="84" spans="2:52">
      <c r="B84" s="673" t="s">
        <v>585</v>
      </c>
      <c r="C84" s="671">
        <v>0</v>
      </c>
      <c r="D84" s="671">
        <v>0</v>
      </c>
      <c r="E84" s="671">
        <v>0</v>
      </c>
      <c r="F84" s="671"/>
      <c r="G84" s="671"/>
      <c r="H84" s="671"/>
      <c r="I84" s="671"/>
      <c r="J84" s="671"/>
      <c r="K84" s="671"/>
      <c r="L84" s="671"/>
      <c r="M84" s="671"/>
      <c r="O84" s="673" t="s">
        <v>585</v>
      </c>
      <c r="P84" s="671">
        <v>0</v>
      </c>
      <c r="Q84" s="671">
        <v>0</v>
      </c>
      <c r="R84" s="671">
        <v>0</v>
      </c>
      <c r="S84" s="671"/>
      <c r="T84" s="671"/>
      <c r="U84" s="671"/>
      <c r="V84" s="671"/>
      <c r="W84" s="671"/>
      <c r="X84" s="671"/>
      <c r="Y84" s="671"/>
      <c r="Z84" s="671"/>
      <c r="AB84" s="673" t="s">
        <v>585</v>
      </c>
      <c r="AC84" s="671">
        <v>0</v>
      </c>
      <c r="AD84" s="671">
        <v>0</v>
      </c>
      <c r="AE84" s="671">
        <v>0</v>
      </c>
      <c r="AF84" s="671"/>
      <c r="AG84" s="671"/>
      <c r="AH84" s="671"/>
      <c r="AI84" s="671"/>
      <c r="AJ84" s="671"/>
      <c r="AK84" s="671"/>
      <c r="AL84" s="671"/>
      <c r="AM84" s="671"/>
      <c r="AO84" s="673" t="s">
        <v>585</v>
      </c>
      <c r="AP84" s="671">
        <f>'WDM ports'!D16</f>
        <v>0</v>
      </c>
      <c r="AQ84" s="671">
        <f>'WDM ports'!E16</f>
        <v>0</v>
      </c>
      <c r="AR84" s="671">
        <f>'WDM ports'!F16</f>
        <v>0</v>
      </c>
      <c r="AS84" s="671"/>
      <c r="AT84" s="671"/>
      <c r="AU84" s="671"/>
      <c r="AV84" s="671"/>
      <c r="AW84" s="671"/>
      <c r="AX84" s="671"/>
      <c r="AY84" s="671"/>
      <c r="AZ84" s="671"/>
    </row>
    <row r="85" spans="2:52">
      <c r="B85" s="672" t="s">
        <v>527</v>
      </c>
      <c r="C85" s="671">
        <f>C80+2*C81+4*C82+6*C83+8*C84</f>
        <v>60782.399999999994</v>
      </c>
      <c r="D85" s="671">
        <f t="shared" ref="D85:E85" si="20">D80+2*D81+4*D82+6*D83+8*D84</f>
        <v>77520</v>
      </c>
      <c r="E85" s="671">
        <f t="shared" si="20"/>
        <v>108239.99999999999</v>
      </c>
      <c r="F85" s="671"/>
      <c r="G85" s="671"/>
      <c r="H85" s="671"/>
      <c r="I85" s="671"/>
      <c r="J85" s="671"/>
      <c r="K85" s="671"/>
      <c r="L85" s="671"/>
      <c r="M85" s="671"/>
      <c r="O85" s="672" t="s">
        <v>527</v>
      </c>
      <c r="P85" s="671">
        <f>P80+2*P81+4*P82+6*P83+8*P84</f>
        <v>26049.600000000002</v>
      </c>
      <c r="Q85" s="671">
        <f t="shared" ref="Q85:R85" si="21">Q80+2*Q81+4*Q82+6*Q83+8*Q84</f>
        <v>36480.000000000007</v>
      </c>
      <c r="R85" s="671">
        <f t="shared" si="21"/>
        <v>55760.000000000015</v>
      </c>
      <c r="S85" s="671"/>
      <c r="T85" s="671"/>
      <c r="U85" s="671"/>
      <c r="V85" s="671"/>
      <c r="W85" s="671"/>
      <c r="X85" s="671"/>
      <c r="Y85" s="671"/>
      <c r="Z85" s="671"/>
      <c r="AB85" s="672" t="s">
        <v>527</v>
      </c>
      <c r="AC85" s="671">
        <f>AC80+2*AC81+4*AC82+6*AC83+8*AC84</f>
        <v>0</v>
      </c>
      <c r="AD85" s="671">
        <f t="shared" ref="AD85:AE85" si="22">AD80+2*AD81+4*AD82+6*AD83+8*AD84</f>
        <v>0</v>
      </c>
      <c r="AE85" s="671">
        <f t="shared" si="22"/>
        <v>0</v>
      </c>
      <c r="AF85" s="671"/>
      <c r="AG85" s="671"/>
      <c r="AH85" s="671"/>
      <c r="AI85" s="671"/>
      <c r="AJ85" s="671"/>
      <c r="AK85" s="671"/>
      <c r="AL85" s="671"/>
      <c r="AM85" s="671"/>
      <c r="AO85" s="672" t="s">
        <v>527</v>
      </c>
      <c r="AP85" s="671">
        <f>AP80+2*AP81+4*AP82+6*AP83+8*AP84</f>
        <v>86832</v>
      </c>
      <c r="AQ85" s="671">
        <f t="shared" ref="AQ85:AR85" si="23">AQ80+2*AQ81+4*AQ82+6*AQ83+8*AQ84</f>
        <v>114000</v>
      </c>
      <c r="AR85" s="671">
        <f t="shared" si="23"/>
        <v>164000</v>
      </c>
      <c r="AS85" s="671"/>
      <c r="AT85" s="671"/>
      <c r="AU85" s="671"/>
      <c r="AV85" s="671"/>
      <c r="AW85" s="671"/>
      <c r="AX85" s="671"/>
      <c r="AY85" s="671"/>
      <c r="AZ85" s="671"/>
    </row>
    <row r="87" spans="2:52">
      <c r="B87" s="670" t="s">
        <v>539</v>
      </c>
      <c r="C87" s="696">
        <f t="shared" ref="C87:E87" si="24">SUMPRODUCT(C59:C74,$AN$59:$AN$74)/10^6</f>
        <v>0.93767745739663166</v>
      </c>
      <c r="D87" s="696">
        <f t="shared" si="24"/>
        <v>0.8478681006869675</v>
      </c>
      <c r="E87" s="696">
        <f t="shared" si="24"/>
        <v>1.7293286645818982</v>
      </c>
      <c r="F87" s="696"/>
      <c r="G87" s="696"/>
      <c r="H87" s="696"/>
      <c r="I87" s="696"/>
      <c r="J87" s="696"/>
      <c r="K87" s="696"/>
      <c r="L87" s="696"/>
      <c r="M87" s="696"/>
      <c r="O87" s="670" t="s">
        <v>539</v>
      </c>
      <c r="P87" s="696">
        <f t="shared" ref="P87:R87" si="25">SUMPRODUCT(P59:P74,$AN$59:$AN$74)/10^6</f>
        <v>1.1323522458861277</v>
      </c>
      <c r="Q87" s="696">
        <f t="shared" si="25"/>
        <v>1.5116688946145151</v>
      </c>
      <c r="R87" s="696">
        <f t="shared" si="25"/>
        <v>2.0605518662210054</v>
      </c>
      <c r="S87" s="696"/>
      <c r="T87" s="696"/>
      <c r="U87" s="696"/>
      <c r="V87" s="696"/>
      <c r="W87" s="696"/>
      <c r="X87" s="696"/>
      <c r="Y87" s="696"/>
      <c r="Z87" s="696"/>
      <c r="AB87" s="670" t="s">
        <v>539</v>
      </c>
      <c r="AC87" s="696">
        <f t="shared" ref="AC87:AE87" si="26">SUMPRODUCT(AC59:AC74,$AN$59:$AN$74)/10^6</f>
        <v>2.3769058383106376</v>
      </c>
      <c r="AD87" s="696">
        <f t="shared" si="26"/>
        <v>1.8456383539090246</v>
      </c>
      <c r="AE87" s="696">
        <f t="shared" si="26"/>
        <v>1.821714226381282</v>
      </c>
      <c r="AF87" s="696"/>
      <c r="AG87" s="696"/>
      <c r="AH87" s="696"/>
      <c r="AI87" s="696"/>
      <c r="AJ87" s="696"/>
      <c r="AK87" s="696"/>
      <c r="AL87" s="696"/>
      <c r="AM87" s="696"/>
      <c r="AP87" s="717">
        <f t="shared" ref="AP87:AR87" si="27">SUMPRODUCT(AP59:AP74,$AN$59:$AN$74)/10^6</f>
        <v>4.4469355415933967</v>
      </c>
      <c r="AQ87" s="718">
        <f t="shared" si="27"/>
        <v>4.2051753492105082</v>
      </c>
      <c r="AR87" s="718">
        <f t="shared" si="27"/>
        <v>5.6115947571841858</v>
      </c>
      <c r="AS87" s="718"/>
      <c r="AT87" s="718"/>
      <c r="AU87" s="718"/>
      <c r="AV87" s="718"/>
      <c r="AW87" s="718"/>
      <c r="AX87" s="718"/>
      <c r="AY87" s="718"/>
      <c r="AZ87" s="718"/>
    </row>
    <row r="88" spans="2:52">
      <c r="B88" s="670" t="s">
        <v>540</v>
      </c>
      <c r="C88" s="694">
        <f>C87+8*(C87/$AP$87)</f>
        <v>2.6245513931688587</v>
      </c>
      <c r="D88" s="694">
        <f>C88+D87</f>
        <v>3.4724194938558259</v>
      </c>
      <c r="E88" s="694">
        <f t="shared" ref="E88" si="28">D88+E87</f>
        <v>5.2017481584377236</v>
      </c>
      <c r="F88" s="694"/>
      <c r="G88" s="694"/>
      <c r="H88" s="694"/>
      <c r="I88" s="694"/>
      <c r="J88" s="694"/>
      <c r="K88" s="694"/>
      <c r="L88" s="694"/>
      <c r="M88" s="694"/>
      <c r="O88" s="670" t="s">
        <v>540</v>
      </c>
      <c r="P88" s="694">
        <f>P87+8*(P87/$AP$87)</f>
        <v>3.169444504669606</v>
      </c>
      <c r="Q88" s="694">
        <f>P88+Q87</f>
        <v>4.6811133992841212</v>
      </c>
      <c r="R88" s="694">
        <f t="shared" ref="R88" si="29">Q88+R87</f>
        <v>6.7416652655051266</v>
      </c>
      <c r="S88" s="694"/>
      <c r="T88" s="694"/>
      <c r="U88" s="694"/>
      <c r="V88" s="694"/>
      <c r="W88" s="694"/>
      <c r="X88" s="694"/>
      <c r="Y88" s="694"/>
      <c r="Z88" s="694"/>
      <c r="AB88" s="670" t="s">
        <v>540</v>
      </c>
      <c r="AC88" s="694">
        <f>AC87+8*(AC87/$AP$87)</f>
        <v>6.6529396437549329</v>
      </c>
      <c r="AD88" s="694">
        <f>AC88+AD87</f>
        <v>8.4985779976639577</v>
      </c>
      <c r="AE88" s="694">
        <f>AD88+AE87</f>
        <v>10.320292224045239</v>
      </c>
      <c r="AF88" s="694"/>
      <c r="AG88" s="694"/>
      <c r="AH88" s="694"/>
      <c r="AI88" s="694"/>
      <c r="AJ88" s="694"/>
      <c r="AK88" s="694"/>
      <c r="AL88" s="694"/>
      <c r="AM88" s="694"/>
      <c r="AP88" s="721">
        <f>AP87+8</f>
        <v>12.446935541593398</v>
      </c>
      <c r="AQ88" s="694">
        <f>AP88+AQ87</f>
        <v>16.652110890803904</v>
      </c>
      <c r="AR88" s="694">
        <f t="shared" ref="AR88" si="30">AQ88+AR87</f>
        <v>22.26370564798809</v>
      </c>
      <c r="AS88" s="694"/>
      <c r="AT88" s="694"/>
      <c r="AU88" s="694"/>
      <c r="AV88" s="694"/>
      <c r="AW88" s="694"/>
      <c r="AX88" s="694"/>
      <c r="AY88" s="694"/>
      <c r="AZ88" s="694"/>
    </row>
    <row r="89" spans="2:52">
      <c r="B89" s="670" t="s">
        <v>541</v>
      </c>
      <c r="D89" s="697">
        <f>D88/C88-1</f>
        <v>0.32305258067865816</v>
      </c>
      <c r="E89" s="697">
        <f t="shared" ref="E89" si="31">E88/D88-1</f>
        <v>0.49801836086964979</v>
      </c>
      <c r="F89" s="697"/>
      <c r="G89" s="697"/>
      <c r="H89" s="697"/>
      <c r="I89" s="697"/>
      <c r="J89" s="697"/>
      <c r="K89" s="697"/>
      <c r="L89" s="697"/>
      <c r="M89" s="697"/>
      <c r="O89" s="670" t="s">
        <v>541</v>
      </c>
      <c r="Q89" s="697">
        <f>Q88/P88-1</f>
        <v>0.47695073770414442</v>
      </c>
      <c r="R89" s="697">
        <f t="shared" ref="R89" si="32">R88/Q88-1</f>
        <v>0.44018413793097255</v>
      </c>
      <c r="S89" s="697"/>
      <c r="T89" s="697"/>
      <c r="U89" s="697"/>
      <c r="V89" s="697"/>
      <c r="W89" s="697"/>
      <c r="X89" s="697"/>
      <c r="Y89" s="697"/>
      <c r="Z89" s="697"/>
      <c r="AB89" s="670" t="s">
        <v>541</v>
      </c>
      <c r="AD89" s="697">
        <f>AD88/AC88-1</f>
        <v>0.2774169694507167</v>
      </c>
      <c r="AE89" s="697">
        <f t="shared" ref="AE89" si="33">AE88/AD88-1</f>
        <v>0.21435518117054686</v>
      </c>
      <c r="AF89" s="697"/>
      <c r="AG89" s="697"/>
      <c r="AH89" s="697"/>
      <c r="AI89" s="697"/>
      <c r="AJ89" s="697"/>
      <c r="AK89" s="697"/>
      <c r="AL89" s="697"/>
      <c r="AM89" s="697"/>
      <c r="AQ89" s="697">
        <f>AQ88/AP88-1</f>
        <v>0.33784824667551705</v>
      </c>
      <c r="AR89" s="697">
        <f t="shared" ref="AR89" si="34">AR88/AQ88-1</f>
        <v>0.33698999448071043</v>
      </c>
      <c r="AS89" s="697"/>
      <c r="AT89" s="697"/>
      <c r="AU89" s="697"/>
      <c r="AV89" s="697"/>
      <c r="AW89" s="697"/>
      <c r="AX89" s="697"/>
      <c r="AY89" s="697"/>
      <c r="AZ89" s="697"/>
    </row>
    <row r="91" spans="2:52">
      <c r="B91" s="670" t="s">
        <v>550</v>
      </c>
      <c r="C91" s="697">
        <f t="shared" ref="C91:E91" si="35">SUM(C63:C67)/SUM(AP63:AP67)</f>
        <v>0.58180723915259991</v>
      </c>
      <c r="D91" s="697">
        <f t="shared" si="35"/>
        <v>0.43389446006506277</v>
      </c>
      <c r="E91" s="697">
        <f t="shared" si="35"/>
        <v>0.43669266956469954</v>
      </c>
      <c r="F91" s="697"/>
      <c r="G91" s="697"/>
      <c r="H91" s="697"/>
      <c r="I91" s="697"/>
      <c r="J91" s="697"/>
      <c r="K91" s="697"/>
      <c r="L91" s="697"/>
      <c r="M91" s="697"/>
      <c r="O91" s="697" t="str">
        <f>B91</f>
        <v>100G % of total</v>
      </c>
    </row>
    <row r="92" spans="2:52">
      <c r="B92" s="670" t="s">
        <v>551</v>
      </c>
      <c r="C92" s="697"/>
      <c r="D92" s="697">
        <f t="shared" ref="D92:E92" si="36">(D68+D69)/(AQ68+AQ69)</f>
        <v>0.68</v>
      </c>
      <c r="E92" s="697">
        <f t="shared" si="36"/>
        <v>0.66</v>
      </c>
      <c r="F92" s="697"/>
      <c r="G92" s="697"/>
      <c r="H92" s="697"/>
      <c r="I92" s="697"/>
      <c r="J92" s="697"/>
      <c r="K92" s="697"/>
      <c r="L92" s="697"/>
      <c r="M92" s="697"/>
      <c r="O92" s="697" t="str">
        <f>B92</f>
        <v>200G % of total</v>
      </c>
    </row>
    <row r="95" spans="2:52">
      <c r="P95" s="697">
        <f t="shared" ref="P95:Z95" si="37">SUM(P63:P67)/SUM(AP63:AP67)</f>
        <v>0.41819276084740004</v>
      </c>
      <c r="Q95" s="697">
        <f t="shared" si="37"/>
        <v>0.56610553993493717</v>
      </c>
      <c r="R95" s="697">
        <f t="shared" si="37"/>
        <v>0.56330733043530035</v>
      </c>
      <c r="S95" s="697" t="e">
        <f t="shared" si="37"/>
        <v>#DIV/0!</v>
      </c>
      <c r="T95" s="697" t="e">
        <f t="shared" si="37"/>
        <v>#DIV/0!</v>
      </c>
      <c r="U95" s="697" t="e">
        <f t="shared" si="37"/>
        <v>#DIV/0!</v>
      </c>
      <c r="V95" s="697" t="e">
        <f t="shared" si="37"/>
        <v>#DIV/0!</v>
      </c>
      <c r="W95" s="697" t="e">
        <f t="shared" si="37"/>
        <v>#DIV/0!</v>
      </c>
      <c r="X95" s="697" t="e">
        <f t="shared" si="37"/>
        <v>#DIV/0!</v>
      </c>
      <c r="Y95" s="697" t="e">
        <f t="shared" si="37"/>
        <v>#DIV/0!</v>
      </c>
      <c r="Z95" s="697" t="e">
        <f t="shared" si="37"/>
        <v>#DIV/0!</v>
      </c>
    </row>
    <row r="96" spans="2:52">
      <c r="P96" s="705"/>
      <c r="Q96" s="705">
        <f t="shared" ref="Q96:Z96" si="38">(Q68+Q69)/(AQ68+AQ69)</f>
        <v>0.32000000000000012</v>
      </c>
      <c r="R96" s="705">
        <f t="shared" si="38"/>
        <v>0.34000000000000014</v>
      </c>
      <c r="S96" s="705" t="e">
        <f t="shared" si="38"/>
        <v>#DIV/0!</v>
      </c>
      <c r="T96" s="705" t="e">
        <f t="shared" si="38"/>
        <v>#DIV/0!</v>
      </c>
      <c r="U96" s="705" t="e">
        <f t="shared" si="38"/>
        <v>#DIV/0!</v>
      </c>
      <c r="V96" s="705" t="e">
        <f t="shared" si="38"/>
        <v>#DIV/0!</v>
      </c>
      <c r="W96" s="705" t="e">
        <f t="shared" si="38"/>
        <v>#DIV/0!</v>
      </c>
      <c r="X96" s="705" t="e">
        <f t="shared" si="38"/>
        <v>#DIV/0!</v>
      </c>
      <c r="Y96" s="705" t="e">
        <f t="shared" si="38"/>
        <v>#DIV/0!</v>
      </c>
      <c r="Z96" s="705" t="e">
        <f t="shared" si="38"/>
        <v>#DIV/0!</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pageSetUpPr fitToPage="1"/>
  </sheetPr>
  <dimension ref="A2:O359"/>
  <sheetViews>
    <sheetView showGridLines="0" zoomScale="70" zoomScaleNormal="70" zoomScalePageLayoutView="70" workbookViewId="0"/>
  </sheetViews>
  <sheetFormatPr defaultColWidth="9.21875" defaultRowHeight="13.2"/>
  <cols>
    <col min="1" max="1" width="5.33203125" style="159" customWidth="1"/>
    <col min="2" max="2" width="17.33203125" style="643" customWidth="1"/>
    <col min="3" max="11" width="12.44140625" style="159" customWidth="1"/>
    <col min="12" max="13" width="13.44140625" style="159" customWidth="1"/>
    <col min="14" max="14" width="11.44140625" style="159" customWidth="1"/>
    <col min="15" max="16" width="9.21875" style="159" customWidth="1"/>
    <col min="17" max="16384" width="9.21875" style="159"/>
  </cols>
  <sheetData>
    <row r="2" spans="1:13" ht="17.399999999999999">
      <c r="B2" s="640" t="str">
        <f>Introduction!B2</f>
        <v>LightCounting Optical Components Market Forecast for China</v>
      </c>
    </row>
    <row r="3" spans="1:13" ht="15">
      <c r="B3" s="641" t="str">
        <f>Introduction!B3</f>
        <v>Sample template for January 2022 report</v>
      </c>
    </row>
    <row r="4" spans="1:13" ht="15.6">
      <c r="B4" s="642" t="s">
        <v>116</v>
      </c>
      <c r="D4" s="252" t="s">
        <v>127</v>
      </c>
    </row>
    <row r="5" spans="1:13" ht="15.6">
      <c r="B5" s="642"/>
    </row>
    <row r="6" spans="1:13" ht="14.4">
      <c r="B6" s="247" t="s">
        <v>481</v>
      </c>
      <c r="D6" s="449"/>
      <c r="J6" s="207" t="str">
        <f>B6</f>
        <v>Units - Ethernet total-China</v>
      </c>
      <c r="L6" s="447"/>
      <c r="M6" s="447"/>
    </row>
    <row r="7" spans="1:13">
      <c r="A7" s="247"/>
      <c r="B7" s="656" t="s">
        <v>10</v>
      </c>
      <c r="C7" s="122">
        <v>2016</v>
      </c>
      <c r="D7" s="122">
        <v>2017</v>
      </c>
      <c r="E7" s="122">
        <v>2018</v>
      </c>
      <c r="F7" s="122">
        <v>2019</v>
      </c>
      <c r="G7" s="122">
        <v>2020</v>
      </c>
      <c r="H7" s="122">
        <v>2021</v>
      </c>
      <c r="I7" s="122">
        <v>2022</v>
      </c>
      <c r="J7" s="122">
        <v>2023</v>
      </c>
      <c r="K7" s="122">
        <v>2024</v>
      </c>
      <c r="L7" s="122">
        <v>2025</v>
      </c>
      <c r="M7" s="122">
        <v>2026</v>
      </c>
    </row>
    <row r="8" spans="1:13" ht="12.75" customHeight="1">
      <c r="A8" s="247"/>
      <c r="B8" s="647" t="s">
        <v>470</v>
      </c>
      <c r="C8" s="344">
        <f>'Ethernet-Cloud'!C8+'Ethernet-Telecom'!C8+'Ethernet-Enterprise'!C8</f>
        <v>2920693.1830922649</v>
      </c>
      <c r="D8" s="344">
        <f>'Ethernet-Cloud'!D8+'Ethernet-Telecom'!D8+'Ethernet-Enterprise'!D8</f>
        <v>2381256.8681999999</v>
      </c>
      <c r="E8" s="344">
        <f>'Ethernet-Cloud'!E8+'Ethernet-Telecom'!E8+'Ethernet-Enterprise'!E8</f>
        <v>3005730.4378623515</v>
      </c>
      <c r="F8" s="344"/>
      <c r="G8" s="344"/>
      <c r="H8" s="344"/>
      <c r="I8" s="344"/>
      <c r="J8" s="344"/>
      <c r="K8" s="344"/>
      <c r="L8" s="344"/>
      <c r="M8" s="344"/>
    </row>
    <row r="9" spans="1:13">
      <c r="A9" s="247"/>
      <c r="B9" s="647" t="s">
        <v>471</v>
      </c>
      <c r="C9" s="344">
        <f>'Ethernet-Cloud'!C9+'Ethernet-Telecom'!C9+'Ethernet-Enterprise'!C9</f>
        <v>3715057.5420334442</v>
      </c>
      <c r="D9" s="344">
        <f>'Ethernet-Cloud'!D9+'Ethernet-Telecom'!D9+'Ethernet-Enterprise'!D9</f>
        <v>4360570.7390645901</v>
      </c>
      <c r="E9" s="344">
        <f>'Ethernet-Cloud'!E9+'Ethernet-Telecom'!E9+'Ethernet-Enterprise'!E9</f>
        <v>5191793.565690917</v>
      </c>
      <c r="F9" s="344"/>
      <c r="G9" s="344"/>
      <c r="H9" s="344"/>
      <c r="I9" s="344"/>
      <c r="J9" s="344"/>
      <c r="K9" s="344"/>
      <c r="L9" s="344"/>
      <c r="M9" s="344"/>
    </row>
    <row r="10" spans="1:13">
      <c r="A10" s="247"/>
      <c r="B10" s="647" t="s">
        <v>472</v>
      </c>
      <c r="C10" s="344">
        <f>'Ethernet-Cloud'!C10+'Ethernet-Telecom'!C10+'Ethernet-Enterprise'!C10</f>
        <v>584.70000000000005</v>
      </c>
      <c r="D10" s="344">
        <f>'Ethernet-Cloud'!D10+'Ethernet-Telecom'!D10+'Ethernet-Enterprise'!D10</f>
        <v>7932.89</v>
      </c>
      <c r="E10" s="344">
        <f>'Ethernet-Cloud'!E10+'Ethernet-Telecom'!E10+'Ethernet-Enterprise'!E10</f>
        <v>33811.83</v>
      </c>
      <c r="F10" s="344"/>
      <c r="G10" s="344"/>
      <c r="H10" s="344"/>
      <c r="I10" s="344"/>
      <c r="J10" s="344"/>
      <c r="K10" s="344"/>
      <c r="L10" s="344"/>
      <c r="M10" s="344"/>
    </row>
    <row r="11" spans="1:13">
      <c r="A11" s="247"/>
      <c r="B11" s="647" t="s">
        <v>473</v>
      </c>
      <c r="C11" s="344">
        <f>'Ethernet-Cloud'!C11+'Ethernet-Telecom'!C11+'Ethernet-Enterprise'!C11</f>
        <v>382034.96699999995</v>
      </c>
      <c r="D11" s="344">
        <f>'Ethernet-Cloud'!D11+'Ethernet-Telecom'!D11+'Ethernet-Enterprise'!D11</f>
        <v>550749.73524999991</v>
      </c>
      <c r="E11" s="344">
        <f>'Ethernet-Cloud'!E11+'Ethernet-Telecom'!E11+'Ethernet-Enterprise'!E11</f>
        <v>627915.01087499992</v>
      </c>
      <c r="F11" s="344"/>
      <c r="G11" s="344"/>
      <c r="H11" s="344"/>
      <c r="I11" s="344"/>
      <c r="J11" s="344"/>
      <c r="K11" s="344"/>
      <c r="L11" s="344"/>
      <c r="M11" s="344"/>
    </row>
    <row r="12" spans="1:13" ht="13.05" customHeight="1">
      <c r="A12" s="247"/>
      <c r="B12" s="647" t="s">
        <v>474</v>
      </c>
      <c r="C12" s="344">
        <f>'Ethernet-Cloud'!C12+'Ethernet-Telecom'!C12+'Ethernet-Enterprise'!C12</f>
        <v>185680.80600000001</v>
      </c>
      <c r="D12" s="344">
        <f>'Ethernet-Cloud'!D12+'Ethernet-Telecom'!D12+'Ethernet-Enterprise'!D12</f>
        <v>222545.93100000004</v>
      </c>
      <c r="E12" s="344">
        <f>'Ethernet-Cloud'!E12+'Ethernet-Telecom'!E12+'Ethernet-Enterprise'!E12</f>
        <v>146548.93800000002</v>
      </c>
      <c r="F12" s="344"/>
      <c r="G12" s="344"/>
      <c r="H12" s="344"/>
      <c r="I12" s="344"/>
      <c r="J12" s="344"/>
      <c r="K12" s="344"/>
      <c r="L12" s="344"/>
      <c r="M12" s="344"/>
    </row>
    <row r="13" spans="1:13">
      <c r="A13" s="247"/>
      <c r="B13" s="657" t="s">
        <v>475</v>
      </c>
      <c r="C13" s="344">
        <f>'Ethernet-Cloud'!C13+'Ethernet-Telecom'!C13+'Ethernet-Enterprise'!C13</f>
        <v>0</v>
      </c>
      <c r="D13" s="344">
        <f>'Ethernet-Cloud'!D13+'Ethernet-Telecom'!D13+'Ethernet-Enterprise'!D13</f>
        <v>0</v>
      </c>
      <c r="E13" s="344">
        <f>'Ethernet-Cloud'!E13+'Ethernet-Telecom'!E13+'Ethernet-Enterprise'!E13</f>
        <v>0</v>
      </c>
      <c r="F13" s="344"/>
      <c r="G13" s="344"/>
      <c r="H13" s="344"/>
      <c r="I13" s="344"/>
      <c r="J13" s="344"/>
      <c r="K13" s="344"/>
      <c r="L13" s="344"/>
      <c r="M13" s="344"/>
    </row>
    <row r="14" spans="1:13">
      <c r="A14" s="247"/>
      <c r="B14" s="655" t="s">
        <v>476</v>
      </c>
      <c r="C14" s="344">
        <f>'Ethernet-Cloud'!C14+'Ethernet-Telecom'!C14+'Ethernet-Enterprise'!C14</f>
        <v>28869.035000000003</v>
      </c>
      <c r="D14" s="344">
        <f>'Ethernet-Cloud'!D14+'Ethernet-Telecom'!D14+'Ethernet-Enterprise'!D14</f>
        <v>125017.50000000001</v>
      </c>
      <c r="E14" s="344">
        <f>'Ethernet-Cloud'!E14+'Ethernet-Telecom'!E14+'Ethernet-Enterprise'!E14</f>
        <v>986203.51970000006</v>
      </c>
      <c r="F14" s="344"/>
      <c r="G14" s="344"/>
      <c r="H14" s="344"/>
      <c r="I14" s="344"/>
      <c r="J14" s="344"/>
      <c r="K14" s="344"/>
      <c r="L14" s="344"/>
      <c r="M14" s="344"/>
    </row>
    <row r="15" spans="1:13">
      <c r="A15" s="247"/>
      <c r="B15" s="655" t="s">
        <v>477</v>
      </c>
      <c r="C15" s="344">
        <f>'Ethernet-Cloud'!C15+'Ethernet-Telecom'!C15+'Ethernet-Enterprise'!C15</f>
        <v>0</v>
      </c>
      <c r="D15" s="344">
        <f>'Ethernet-Cloud'!D15+'Ethernet-Telecom'!D15+'Ethernet-Enterprise'!D15</f>
        <v>27869.002000000004</v>
      </c>
      <c r="E15" s="344">
        <f>'Ethernet-Cloud'!E15+'Ethernet-Telecom'!E15+'Ethernet-Enterprise'!E15</f>
        <v>64572.44</v>
      </c>
      <c r="F15" s="344"/>
      <c r="G15" s="344"/>
      <c r="H15" s="344"/>
      <c r="I15" s="344"/>
      <c r="J15" s="344"/>
      <c r="K15" s="344"/>
      <c r="L15" s="344"/>
      <c r="M15" s="344"/>
    </row>
    <row r="16" spans="1:13">
      <c r="A16" s="247"/>
      <c r="B16" s="655" t="s">
        <v>478</v>
      </c>
      <c r="C16" s="344">
        <f>'Ethernet-Cloud'!C16+'Ethernet-Telecom'!C16+'Ethernet-Enterprise'!C16</f>
        <v>0</v>
      </c>
      <c r="D16" s="344">
        <f>'Ethernet-Cloud'!D16+'Ethernet-Telecom'!D16+'Ethernet-Enterprise'!D16</f>
        <v>5857.8180000000002</v>
      </c>
      <c r="E16" s="344">
        <f>'Ethernet-Cloud'!E16+'Ethernet-Telecom'!E16+'Ethernet-Enterprise'!E16</f>
        <v>93464.630952380947</v>
      </c>
      <c r="F16" s="344"/>
      <c r="G16" s="344"/>
      <c r="H16" s="344"/>
      <c r="I16" s="344"/>
      <c r="J16" s="344"/>
      <c r="K16" s="344"/>
      <c r="L16" s="344"/>
      <c r="M16" s="344"/>
    </row>
    <row r="17" spans="1:13">
      <c r="A17" s="247"/>
      <c r="B17" s="655" t="s">
        <v>479</v>
      </c>
      <c r="C17" s="344">
        <f>'Ethernet-Cloud'!C17+'Ethernet-Telecom'!C17+'Ethernet-Enterprise'!C17</f>
        <v>88107.040000000008</v>
      </c>
      <c r="D17" s="344">
        <f>'Ethernet-Cloud'!D17+'Ethernet-Telecom'!D17+'Ethernet-Enterprise'!D17</f>
        <v>94872.737999999983</v>
      </c>
      <c r="E17" s="344">
        <f>'Ethernet-Cloud'!E17+'Ethernet-Telecom'!E17+'Ethernet-Enterprise'!E17</f>
        <v>109806.75876470588</v>
      </c>
      <c r="F17" s="344"/>
      <c r="G17" s="344"/>
      <c r="H17" s="344"/>
      <c r="I17" s="344"/>
      <c r="J17" s="344"/>
      <c r="K17" s="344"/>
      <c r="L17" s="344"/>
      <c r="M17" s="344"/>
    </row>
    <row r="18" spans="1:13">
      <c r="A18" s="247"/>
      <c r="B18" s="655" t="s">
        <v>480</v>
      </c>
      <c r="C18" s="344">
        <f>'Ethernet-Cloud'!C18+'Ethernet-Telecom'!C18+'Ethernet-Enterprise'!C18</f>
        <v>1312.2560000000001</v>
      </c>
      <c r="D18" s="344">
        <f>'Ethernet-Cloud'!D18+'Ethernet-Telecom'!D18+'Ethernet-Enterprise'!D18</f>
        <v>1972.2239999999999</v>
      </c>
      <c r="E18" s="344">
        <f>'Ethernet-Cloud'!E18+'Ethernet-Telecom'!E18+'Ethernet-Enterprise'!E18</f>
        <v>2100.8000000000002</v>
      </c>
      <c r="F18" s="344"/>
      <c r="G18" s="344"/>
      <c r="H18" s="344"/>
      <c r="I18" s="344"/>
      <c r="J18" s="344"/>
      <c r="K18" s="344"/>
      <c r="L18" s="344"/>
      <c r="M18" s="344"/>
    </row>
    <row r="19" spans="1:13">
      <c r="B19" s="655" t="s">
        <v>450</v>
      </c>
      <c r="C19" s="344">
        <f>'Ethernet-Cloud'!C19+'Ethernet-Telecom'!C19+'Ethernet-Enterprise'!C19</f>
        <v>0</v>
      </c>
      <c r="D19" s="344">
        <f>'Ethernet-Cloud'!D19+'Ethernet-Telecom'!D19+'Ethernet-Enterprise'!D19</f>
        <v>0</v>
      </c>
      <c r="E19" s="344">
        <f>'Ethernet-Cloud'!E19+'Ethernet-Telecom'!E19+'Ethernet-Enterprise'!E19</f>
        <v>500</v>
      </c>
      <c r="F19" s="344"/>
      <c r="G19" s="344"/>
      <c r="H19" s="344"/>
      <c r="I19" s="344"/>
      <c r="J19" s="344"/>
      <c r="K19" s="344"/>
      <c r="L19" s="344"/>
      <c r="M19" s="344"/>
    </row>
    <row r="20" spans="1:13">
      <c r="B20" s="655" t="s">
        <v>451</v>
      </c>
      <c r="C20" s="344">
        <f>'Ethernet-Cloud'!C20+'Ethernet-Telecom'!C20+'Ethernet-Enterprise'!C20</f>
        <v>0</v>
      </c>
      <c r="D20" s="344">
        <f>'Ethernet-Cloud'!D20+'Ethernet-Telecom'!D20+'Ethernet-Enterprise'!D20</f>
        <v>0</v>
      </c>
      <c r="E20" s="344">
        <f>'Ethernet-Cloud'!E20+'Ethernet-Telecom'!E20+'Ethernet-Enterprise'!E20</f>
        <v>0</v>
      </c>
      <c r="F20" s="344"/>
      <c r="G20" s="344"/>
      <c r="H20" s="344"/>
      <c r="I20" s="344"/>
      <c r="J20" s="344"/>
      <c r="K20" s="344"/>
      <c r="L20" s="344"/>
      <c r="M20" s="344"/>
    </row>
    <row r="21" spans="1:13">
      <c r="B21" s="655" t="s">
        <v>452</v>
      </c>
      <c r="C21" s="344">
        <f>'Ethernet-Cloud'!C21+'Ethernet-Telecom'!C21+'Ethernet-Enterprise'!C21</f>
        <v>0</v>
      </c>
      <c r="D21" s="344">
        <f>'Ethernet-Cloud'!D21+'Ethernet-Telecom'!D21+'Ethernet-Enterprise'!D21</f>
        <v>0</v>
      </c>
      <c r="E21" s="344">
        <f>'Ethernet-Cloud'!E21+'Ethernet-Telecom'!E21+'Ethernet-Enterprise'!E21</f>
        <v>0</v>
      </c>
      <c r="F21" s="344"/>
      <c r="G21" s="344"/>
      <c r="H21" s="344"/>
      <c r="I21" s="344"/>
      <c r="J21" s="344"/>
      <c r="K21" s="344"/>
      <c r="L21" s="344"/>
      <c r="M21" s="344"/>
    </row>
    <row r="22" spans="1:13">
      <c r="B22" s="655" t="s">
        <v>453</v>
      </c>
      <c r="C22" s="344">
        <f>'Ethernet-Cloud'!C22+'Ethernet-Telecom'!C22+'Ethernet-Enterprise'!C22</f>
        <v>0</v>
      </c>
      <c r="D22" s="344">
        <f>'Ethernet-Cloud'!D22+'Ethernet-Telecom'!D22+'Ethernet-Enterprise'!D22</f>
        <v>0</v>
      </c>
      <c r="E22" s="344">
        <f>'Ethernet-Cloud'!E22+'Ethernet-Telecom'!E22+'Ethernet-Enterprise'!E22</f>
        <v>0</v>
      </c>
      <c r="F22" s="344"/>
      <c r="G22" s="344"/>
      <c r="H22" s="344"/>
      <c r="I22" s="344"/>
      <c r="J22" s="344"/>
      <c r="K22" s="344"/>
      <c r="L22" s="344"/>
      <c r="M22" s="344"/>
    </row>
    <row r="23" spans="1:13">
      <c r="B23" s="655" t="s">
        <v>454</v>
      </c>
      <c r="C23" s="344">
        <f>'Ethernet-Cloud'!C23+'Ethernet-Telecom'!C23+'Ethernet-Enterprise'!C23</f>
        <v>0</v>
      </c>
      <c r="D23" s="344">
        <f>'Ethernet-Cloud'!D23+'Ethernet-Telecom'!D23+'Ethernet-Enterprise'!D23</f>
        <v>0</v>
      </c>
      <c r="E23" s="344">
        <f>'Ethernet-Cloud'!E23+'Ethernet-Telecom'!E23+'Ethernet-Enterprise'!E23</f>
        <v>0</v>
      </c>
      <c r="F23" s="344"/>
      <c r="G23" s="344"/>
      <c r="H23" s="344"/>
      <c r="I23" s="344"/>
      <c r="J23" s="344"/>
      <c r="K23" s="344"/>
      <c r="L23" s="344"/>
      <c r="M23" s="344"/>
    </row>
    <row r="24" spans="1:13">
      <c r="B24" s="655" t="s">
        <v>455</v>
      </c>
      <c r="C24" s="344">
        <f>'Ethernet-Cloud'!C24+'Ethernet-Telecom'!C24+'Ethernet-Enterprise'!C24</f>
        <v>0</v>
      </c>
      <c r="D24" s="344">
        <f>'Ethernet-Cloud'!D24+'Ethernet-Telecom'!D24+'Ethernet-Enterprise'!D24</f>
        <v>0</v>
      </c>
      <c r="E24" s="344">
        <f>'Ethernet-Cloud'!E24+'Ethernet-Telecom'!E24+'Ethernet-Enterprise'!E24</f>
        <v>1150</v>
      </c>
      <c r="F24" s="344"/>
      <c r="G24" s="344"/>
      <c r="H24" s="344"/>
      <c r="I24" s="344"/>
      <c r="J24" s="344"/>
      <c r="K24" s="344"/>
      <c r="L24" s="344"/>
      <c r="M24" s="344"/>
    </row>
    <row r="25" spans="1:13">
      <c r="B25" s="655" t="s">
        <v>456</v>
      </c>
      <c r="C25" s="344">
        <f>'Ethernet-Cloud'!C25+'Ethernet-Telecom'!C25+'Ethernet-Enterprise'!C25</f>
        <v>0</v>
      </c>
      <c r="D25" s="344">
        <f>'Ethernet-Cloud'!D25+'Ethernet-Telecom'!D25+'Ethernet-Enterprise'!D25</f>
        <v>0</v>
      </c>
      <c r="E25" s="344">
        <f>'Ethernet-Cloud'!E25+'Ethernet-Telecom'!E25+'Ethernet-Enterprise'!E25</f>
        <v>0</v>
      </c>
      <c r="F25" s="344"/>
      <c r="G25" s="344"/>
      <c r="H25" s="344"/>
      <c r="I25" s="344"/>
      <c r="J25" s="344"/>
      <c r="K25" s="344"/>
      <c r="L25" s="344"/>
      <c r="M25" s="344"/>
    </row>
    <row r="26" spans="1:13">
      <c r="B26" s="655" t="s">
        <v>457</v>
      </c>
      <c r="C26" s="344">
        <f>'Ethernet-Cloud'!C26+'Ethernet-Telecom'!C26+'Ethernet-Enterprise'!C26</f>
        <v>0</v>
      </c>
      <c r="D26" s="344">
        <f>'Ethernet-Cloud'!D26+'Ethernet-Telecom'!D26+'Ethernet-Enterprise'!D26</f>
        <v>0</v>
      </c>
      <c r="E26" s="344">
        <f>'Ethernet-Cloud'!E26+'Ethernet-Telecom'!E26+'Ethernet-Enterprise'!E26</f>
        <v>0</v>
      </c>
      <c r="F26" s="344"/>
      <c r="G26" s="344"/>
      <c r="H26" s="344"/>
      <c r="I26" s="344"/>
      <c r="J26" s="344"/>
      <c r="K26" s="344"/>
      <c r="L26" s="344"/>
      <c r="M26" s="344"/>
    </row>
    <row r="27" spans="1:13">
      <c r="B27" s="655" t="s">
        <v>458</v>
      </c>
      <c r="C27" s="344">
        <f>'Ethernet-Cloud'!C27+'Ethernet-Telecom'!C27+'Ethernet-Enterprise'!C27</f>
        <v>0</v>
      </c>
      <c r="D27" s="344">
        <f>'Ethernet-Cloud'!D27+'Ethernet-Telecom'!D27+'Ethernet-Enterprise'!D27</f>
        <v>0</v>
      </c>
      <c r="E27" s="344">
        <f>'Ethernet-Cloud'!E27+'Ethernet-Telecom'!E27+'Ethernet-Enterprise'!E27</f>
        <v>0</v>
      </c>
      <c r="F27" s="344"/>
      <c r="G27" s="344"/>
      <c r="H27" s="344"/>
      <c r="I27" s="344"/>
      <c r="J27" s="344"/>
      <c r="K27" s="344"/>
      <c r="L27" s="344"/>
      <c r="M27" s="344"/>
    </row>
    <row r="28" spans="1:13">
      <c r="B28" s="655" t="s">
        <v>459</v>
      </c>
      <c r="C28" s="344">
        <f>'Ethernet-Cloud'!C28+'Ethernet-Telecom'!C28+'Ethernet-Enterprise'!C28</f>
        <v>0</v>
      </c>
      <c r="D28" s="344">
        <f>'Ethernet-Cloud'!D28+'Ethernet-Telecom'!D28+'Ethernet-Enterprise'!D28</f>
        <v>0</v>
      </c>
      <c r="E28" s="344">
        <f>'Ethernet-Cloud'!E28+'Ethernet-Telecom'!E28+'Ethernet-Enterprise'!E28</f>
        <v>50</v>
      </c>
      <c r="F28" s="344"/>
      <c r="G28" s="344"/>
      <c r="H28" s="344"/>
      <c r="I28" s="344"/>
      <c r="J28" s="344"/>
      <c r="K28" s="344"/>
      <c r="L28" s="344"/>
      <c r="M28" s="344"/>
    </row>
    <row r="29" spans="1:13">
      <c r="B29" s="655" t="s">
        <v>460</v>
      </c>
      <c r="C29" s="344">
        <f>'Ethernet-Cloud'!C29+'Ethernet-Telecom'!C29+'Ethernet-Enterprise'!C29</f>
        <v>0</v>
      </c>
      <c r="D29" s="344">
        <f>'Ethernet-Cloud'!D29+'Ethernet-Telecom'!D29+'Ethernet-Enterprise'!D29</f>
        <v>0</v>
      </c>
      <c r="E29" s="344">
        <f>'Ethernet-Cloud'!E29+'Ethernet-Telecom'!E29+'Ethernet-Enterprise'!E29</f>
        <v>4.9999999999999991</v>
      </c>
      <c r="F29" s="344"/>
      <c r="G29" s="344"/>
      <c r="H29" s="344"/>
      <c r="I29" s="344"/>
      <c r="J29" s="344"/>
      <c r="K29" s="344"/>
      <c r="L29" s="344"/>
      <c r="M29" s="344"/>
    </row>
    <row r="30" spans="1:13">
      <c r="B30" s="655" t="s">
        <v>461</v>
      </c>
      <c r="C30" s="344">
        <f>'Ethernet-Cloud'!C30+'Ethernet-Telecom'!C30+'Ethernet-Enterprise'!C30</f>
        <v>0</v>
      </c>
      <c r="D30" s="344">
        <f>'Ethernet-Cloud'!D30+'Ethernet-Telecom'!D30+'Ethernet-Enterprise'!D30</f>
        <v>0</v>
      </c>
      <c r="E30" s="344">
        <f>'Ethernet-Cloud'!E30+'Ethernet-Telecom'!E30+'Ethernet-Enterprise'!E30</f>
        <v>0</v>
      </c>
      <c r="F30" s="344"/>
      <c r="G30" s="344"/>
      <c r="H30" s="344"/>
      <c r="I30" s="344"/>
      <c r="J30" s="344"/>
      <c r="K30" s="344"/>
      <c r="L30" s="344"/>
      <c r="M30" s="344"/>
    </row>
    <row r="31" spans="1:13">
      <c r="B31" s="655" t="s">
        <v>462</v>
      </c>
      <c r="C31" s="344">
        <f>'Ethernet-Cloud'!C31+'Ethernet-Telecom'!C31+'Ethernet-Enterprise'!C31</f>
        <v>0</v>
      </c>
      <c r="D31" s="344">
        <f>'Ethernet-Cloud'!D31+'Ethernet-Telecom'!D31+'Ethernet-Enterprise'!D31</f>
        <v>0</v>
      </c>
      <c r="E31" s="344">
        <f>'Ethernet-Cloud'!E31+'Ethernet-Telecom'!E31+'Ethernet-Enterprise'!E31</f>
        <v>0</v>
      </c>
      <c r="F31" s="344"/>
      <c r="G31" s="344"/>
      <c r="H31" s="344"/>
      <c r="I31" s="344"/>
      <c r="J31" s="344"/>
      <c r="K31" s="344"/>
      <c r="L31" s="344"/>
      <c r="M31" s="344"/>
    </row>
    <row r="32" spans="1:13">
      <c r="B32" s="655" t="s">
        <v>463</v>
      </c>
      <c r="C32" s="344">
        <f>'Ethernet-Cloud'!C32+'Ethernet-Telecom'!C32+'Ethernet-Enterprise'!C32</f>
        <v>0</v>
      </c>
      <c r="D32" s="344">
        <f>'Ethernet-Cloud'!D32+'Ethernet-Telecom'!D32+'Ethernet-Enterprise'!D32</f>
        <v>0</v>
      </c>
      <c r="E32" s="344">
        <f>'Ethernet-Cloud'!E32+'Ethernet-Telecom'!E32+'Ethernet-Enterprise'!E32</f>
        <v>0</v>
      </c>
      <c r="F32" s="344"/>
      <c r="G32" s="344"/>
      <c r="H32" s="344"/>
      <c r="I32" s="344"/>
      <c r="J32" s="344"/>
      <c r="K32" s="344"/>
      <c r="L32" s="344"/>
      <c r="M32" s="344"/>
    </row>
    <row r="33" spans="1:13">
      <c r="B33" s="655" t="s">
        <v>521</v>
      </c>
      <c r="C33" s="344">
        <f>'Ethernet-Cloud'!C33+'Ethernet-Telecom'!C33+'Ethernet-Enterprise'!C33</f>
        <v>0</v>
      </c>
      <c r="D33" s="344">
        <f>'Ethernet-Cloud'!D33+'Ethernet-Telecom'!D33+'Ethernet-Enterprise'!D33</f>
        <v>0</v>
      </c>
      <c r="E33" s="344">
        <f>'Ethernet-Cloud'!E33+'Ethernet-Telecom'!E33+'Ethernet-Enterprise'!E33</f>
        <v>0</v>
      </c>
      <c r="F33" s="344"/>
      <c r="G33" s="344"/>
      <c r="H33" s="344"/>
      <c r="I33" s="344"/>
      <c r="J33" s="344"/>
      <c r="K33" s="344"/>
      <c r="L33" s="344"/>
      <c r="M33" s="344"/>
    </row>
    <row r="34" spans="1:13">
      <c r="B34" s="655" t="s">
        <v>518</v>
      </c>
      <c r="C34" s="344">
        <f>'Ethernet-Cloud'!C34+'Ethernet-Telecom'!C34+'Ethernet-Enterprise'!C34</f>
        <v>0</v>
      </c>
      <c r="D34" s="344">
        <f>'Ethernet-Cloud'!D34+'Ethernet-Telecom'!D34+'Ethernet-Enterprise'!D34</f>
        <v>0</v>
      </c>
      <c r="E34" s="344">
        <f>'Ethernet-Cloud'!E34+'Ethernet-Telecom'!E34+'Ethernet-Enterprise'!E34</f>
        <v>0</v>
      </c>
      <c r="F34" s="344"/>
      <c r="G34" s="344"/>
      <c r="H34" s="344"/>
      <c r="I34" s="344"/>
      <c r="J34" s="344"/>
      <c r="K34" s="344"/>
      <c r="L34" s="344"/>
      <c r="M34" s="344"/>
    </row>
    <row r="35" spans="1:13">
      <c r="B35" s="655" t="s">
        <v>519</v>
      </c>
      <c r="C35" s="344">
        <f>'Ethernet-Cloud'!C35+'Ethernet-Telecom'!C35+'Ethernet-Enterprise'!C35</f>
        <v>0</v>
      </c>
      <c r="D35" s="344">
        <f>'Ethernet-Cloud'!D35+'Ethernet-Telecom'!D35+'Ethernet-Enterprise'!D35</f>
        <v>0</v>
      </c>
      <c r="E35" s="344">
        <f>'Ethernet-Cloud'!E35+'Ethernet-Telecom'!E35+'Ethernet-Enterprise'!E35</f>
        <v>0</v>
      </c>
      <c r="F35" s="344"/>
      <c r="G35" s="344"/>
      <c r="H35" s="344"/>
      <c r="I35" s="344"/>
      <c r="J35" s="344"/>
      <c r="K35" s="344"/>
      <c r="L35" s="344"/>
      <c r="M35" s="344"/>
    </row>
    <row r="36" spans="1:13">
      <c r="B36" s="655" t="s">
        <v>520</v>
      </c>
      <c r="C36" s="344">
        <f>'Ethernet-Cloud'!C36+'Ethernet-Telecom'!C36+'Ethernet-Enterprise'!C36</f>
        <v>0</v>
      </c>
      <c r="D36" s="344">
        <f>'Ethernet-Cloud'!D36+'Ethernet-Telecom'!D36+'Ethernet-Enterprise'!D36</f>
        <v>0</v>
      </c>
      <c r="E36" s="344">
        <f>'Ethernet-Cloud'!E36+'Ethernet-Telecom'!E36+'Ethernet-Enterprise'!E36</f>
        <v>0</v>
      </c>
      <c r="F36" s="344"/>
      <c r="G36" s="344"/>
      <c r="H36" s="344"/>
      <c r="I36" s="344"/>
      <c r="J36" s="344"/>
      <c r="K36" s="344"/>
      <c r="L36" s="344"/>
      <c r="M36" s="344"/>
    </row>
    <row r="37" spans="1:13">
      <c r="B37" s="655" t="s">
        <v>464</v>
      </c>
      <c r="C37" s="344">
        <f>'Ethernet-Cloud'!C37+'Ethernet-Telecom'!C37+'Ethernet-Enterprise'!C37</f>
        <v>0</v>
      </c>
      <c r="D37" s="344">
        <f>'Ethernet-Cloud'!D37+'Ethernet-Telecom'!D37+'Ethernet-Enterprise'!D37</f>
        <v>0</v>
      </c>
      <c r="E37" s="344">
        <f>'Ethernet-Cloud'!E37+'Ethernet-Telecom'!E37+'Ethernet-Enterprise'!E37</f>
        <v>0</v>
      </c>
      <c r="F37" s="344"/>
      <c r="G37" s="344"/>
      <c r="H37" s="344"/>
      <c r="I37" s="344"/>
      <c r="J37" s="344"/>
      <c r="K37" s="344"/>
      <c r="L37" s="344"/>
      <c r="M37" s="344"/>
    </row>
    <row r="38" spans="1:13">
      <c r="B38" s="655" t="s">
        <v>465</v>
      </c>
      <c r="C38" s="344">
        <f>'Ethernet-Cloud'!C38+'Ethernet-Telecom'!C38+'Ethernet-Enterprise'!C38</f>
        <v>0</v>
      </c>
      <c r="D38" s="344">
        <f>'Ethernet-Cloud'!D38+'Ethernet-Telecom'!D38+'Ethernet-Enterprise'!D38</f>
        <v>0</v>
      </c>
      <c r="E38" s="344">
        <f>'Ethernet-Cloud'!E38+'Ethernet-Telecom'!E38+'Ethernet-Enterprise'!E38</f>
        <v>0</v>
      </c>
      <c r="F38" s="344"/>
      <c r="G38" s="344"/>
      <c r="H38" s="344"/>
      <c r="I38" s="344"/>
      <c r="J38" s="344"/>
      <c r="K38" s="344"/>
      <c r="L38" s="344"/>
      <c r="M38" s="344"/>
    </row>
    <row r="39" spans="1:13">
      <c r="B39" s="655" t="s">
        <v>466</v>
      </c>
      <c r="C39" s="344">
        <f>'Ethernet-Cloud'!C39+'Ethernet-Telecom'!C39+'Ethernet-Enterprise'!C39</f>
        <v>0</v>
      </c>
      <c r="D39" s="344">
        <f>'Ethernet-Cloud'!D39+'Ethernet-Telecom'!D39+'Ethernet-Enterprise'!D39</f>
        <v>0</v>
      </c>
      <c r="E39" s="344">
        <f>'Ethernet-Cloud'!E39+'Ethernet-Telecom'!E39+'Ethernet-Enterprise'!E39</f>
        <v>0</v>
      </c>
      <c r="F39" s="344"/>
      <c r="G39" s="344"/>
      <c r="H39" s="344"/>
      <c r="I39" s="344"/>
      <c r="J39" s="344"/>
      <c r="K39" s="344"/>
      <c r="L39" s="344"/>
      <c r="M39" s="344"/>
    </row>
    <row r="40" spans="1:13">
      <c r="B40" s="655" t="s">
        <v>467</v>
      </c>
      <c r="C40" s="344">
        <f>'Ethernet-Cloud'!C40+'Ethernet-Telecom'!C40+'Ethernet-Enterprise'!C40</f>
        <v>0</v>
      </c>
      <c r="D40" s="344">
        <f>'Ethernet-Cloud'!D40+'Ethernet-Telecom'!D40+'Ethernet-Enterprise'!D40</f>
        <v>0</v>
      </c>
      <c r="E40" s="344">
        <f>'Ethernet-Cloud'!E40+'Ethernet-Telecom'!E40+'Ethernet-Enterprise'!E40</f>
        <v>0</v>
      </c>
      <c r="F40" s="344"/>
      <c r="G40" s="344"/>
      <c r="H40" s="344"/>
      <c r="I40" s="344"/>
      <c r="J40" s="344"/>
      <c r="K40" s="344"/>
      <c r="L40" s="344"/>
      <c r="M40" s="344"/>
    </row>
    <row r="41" spans="1:13">
      <c r="B41" s="655" t="s">
        <v>468</v>
      </c>
      <c r="C41" s="344">
        <f>'Ethernet-Cloud'!C41+'Ethernet-Telecom'!C41+'Ethernet-Enterprise'!C41</f>
        <v>0</v>
      </c>
      <c r="D41" s="344">
        <f>'Ethernet-Cloud'!D41+'Ethernet-Telecom'!D41+'Ethernet-Enterprise'!D41</f>
        <v>0</v>
      </c>
      <c r="E41" s="344">
        <f>'Ethernet-Cloud'!E41+'Ethernet-Telecom'!E41+'Ethernet-Enterprise'!E41</f>
        <v>0</v>
      </c>
      <c r="F41" s="344"/>
      <c r="G41" s="344"/>
      <c r="H41" s="344"/>
      <c r="I41" s="344"/>
      <c r="J41" s="344"/>
      <c r="K41" s="344"/>
      <c r="L41" s="344"/>
      <c r="M41" s="344"/>
    </row>
    <row r="42" spans="1:13">
      <c r="A42" s="247"/>
      <c r="B42" s="655" t="s">
        <v>431</v>
      </c>
      <c r="C42" s="344">
        <f>'Ethernet-Cloud'!C42+'Ethernet-Telecom'!C42+'Ethernet-Enterprise'!C42</f>
        <v>0</v>
      </c>
      <c r="D42" s="344">
        <f>'Ethernet-Cloud'!D42+'Ethernet-Telecom'!D42+'Ethernet-Enterprise'!D42</f>
        <v>0</v>
      </c>
      <c r="E42" s="344">
        <f>'Ethernet-Cloud'!E42+'Ethernet-Telecom'!E42+'Ethernet-Enterprise'!E42</f>
        <v>0</v>
      </c>
      <c r="F42" s="344"/>
      <c r="G42" s="344"/>
      <c r="H42" s="344"/>
      <c r="I42" s="344"/>
      <c r="J42" s="344"/>
      <c r="K42" s="344"/>
      <c r="L42" s="344"/>
      <c r="M42" s="344"/>
    </row>
    <row r="43" spans="1:13">
      <c r="A43" s="247"/>
      <c r="B43" s="658" t="s">
        <v>9</v>
      </c>
      <c r="C43" s="300">
        <f t="shared" ref="C43:E43" si="0">SUM(C8:C42)</f>
        <v>7322339.52912571</v>
      </c>
      <c r="D43" s="300">
        <f t="shared" si="0"/>
        <v>7778645.4455145895</v>
      </c>
      <c r="E43" s="300">
        <f t="shared" si="0"/>
        <v>10263652.931845356</v>
      </c>
      <c r="F43" s="300"/>
      <c r="G43" s="300"/>
      <c r="H43" s="300"/>
      <c r="I43" s="300"/>
      <c r="J43" s="300"/>
      <c r="K43" s="300"/>
      <c r="L43" s="300"/>
      <c r="M43" s="300"/>
    </row>
    <row r="44" spans="1:13">
      <c r="A44" s="247"/>
      <c r="C44" s="8"/>
      <c r="D44" s="8">
        <f t="shared" ref="D44:L44" si="1">IF(C43=0,"",D43/C43-1)</f>
        <v>6.2316956837886739E-2</v>
      </c>
      <c r="E44" s="8">
        <f t="shared" si="1"/>
        <v>0.31946532384551607</v>
      </c>
      <c r="F44" s="8">
        <f t="shared" si="1"/>
        <v>-1</v>
      </c>
      <c r="G44" s="8" t="str">
        <f t="shared" si="1"/>
        <v/>
      </c>
      <c r="H44" s="8" t="str">
        <f t="shared" si="1"/>
        <v/>
      </c>
      <c r="I44" s="8" t="str">
        <f t="shared" si="1"/>
        <v/>
      </c>
      <c r="J44" s="8" t="str">
        <f t="shared" si="1"/>
        <v/>
      </c>
      <c r="K44" s="8" t="str">
        <f t="shared" si="1"/>
        <v/>
      </c>
      <c r="L44" s="8" t="str">
        <f t="shared" si="1"/>
        <v/>
      </c>
      <c r="M44" s="8" t="str">
        <f t="shared" ref="M44" si="2">IF(L43=0,"",M43/L43-1)</f>
        <v/>
      </c>
    </row>
    <row r="45" spans="1:13">
      <c r="B45" s="247" t="s">
        <v>482</v>
      </c>
      <c r="D45" s="254"/>
      <c r="E45" s="254"/>
      <c r="F45" s="254"/>
      <c r="J45" s="207" t="str">
        <f>B45</f>
        <v>ASP ($) - Ethernet total-China</v>
      </c>
      <c r="L45" s="447"/>
      <c r="M45" s="447"/>
    </row>
    <row r="46" spans="1:13">
      <c r="A46" s="247"/>
      <c r="B46" s="651" t="s">
        <v>10</v>
      </c>
      <c r="C46" s="135">
        <v>2016</v>
      </c>
      <c r="D46" s="128">
        <v>2017</v>
      </c>
      <c r="E46" s="128">
        <v>2018</v>
      </c>
      <c r="F46" s="128">
        <v>2019</v>
      </c>
      <c r="G46" s="128">
        <v>2020</v>
      </c>
      <c r="H46" s="128">
        <v>2021</v>
      </c>
      <c r="I46" s="128">
        <v>2022</v>
      </c>
      <c r="J46" s="128">
        <v>2023</v>
      </c>
      <c r="K46" s="128">
        <v>2024</v>
      </c>
      <c r="L46" s="128">
        <v>2025</v>
      </c>
      <c r="M46" s="128">
        <v>2026</v>
      </c>
    </row>
    <row r="47" spans="1:13">
      <c r="A47" s="247"/>
      <c r="B47" s="647" t="s">
        <v>470</v>
      </c>
      <c r="C47" s="262">
        <f>IF(C8=0,,C85*10^6/C8)</f>
        <v>11.909345443627334</v>
      </c>
      <c r="D47" s="262">
        <f t="shared" ref="D47:E47" si="3">IF(D8=0,,D85*10^6/D8)</f>
        <v>10.13246966510016</v>
      </c>
      <c r="E47" s="262">
        <f t="shared" si="3"/>
        <v>9.6101247096266373</v>
      </c>
      <c r="F47" s="262"/>
      <c r="G47" s="262"/>
      <c r="H47" s="262"/>
      <c r="I47" s="262"/>
      <c r="J47" s="262"/>
      <c r="K47" s="262"/>
      <c r="L47" s="262"/>
      <c r="M47" s="262"/>
    </row>
    <row r="48" spans="1:13">
      <c r="A48" s="247"/>
      <c r="B48" s="647" t="s">
        <v>471</v>
      </c>
      <c r="C48" s="262">
        <f t="shared" ref="C48:E81" si="4">IF(C9=0,,C86*10^6/C9)</f>
        <v>34.074314218907318</v>
      </c>
      <c r="D48" s="262">
        <f t="shared" si="4"/>
        <v>25.6239904942355</v>
      </c>
      <c r="E48" s="262">
        <f t="shared" si="4"/>
        <v>22.03053754662432</v>
      </c>
      <c r="F48" s="262"/>
      <c r="G48" s="262"/>
      <c r="H48" s="262"/>
      <c r="I48" s="262"/>
      <c r="J48" s="262"/>
      <c r="K48" s="262"/>
      <c r="L48" s="262"/>
      <c r="M48" s="262"/>
    </row>
    <row r="49" spans="1:13">
      <c r="A49" s="247"/>
      <c r="B49" s="647" t="s">
        <v>472</v>
      </c>
      <c r="C49" s="262">
        <f t="shared" si="4"/>
        <v>291.79972635539593</v>
      </c>
      <c r="D49" s="262">
        <f t="shared" si="4"/>
        <v>169.30718458014624</v>
      </c>
      <c r="E49" s="262">
        <f t="shared" si="4"/>
        <v>103.49761934802113</v>
      </c>
      <c r="F49" s="262"/>
      <c r="G49" s="262"/>
      <c r="H49" s="262"/>
      <c r="I49" s="262"/>
      <c r="J49" s="262"/>
      <c r="K49" s="262"/>
      <c r="L49" s="262"/>
      <c r="M49" s="262"/>
    </row>
    <row r="50" spans="1:13">
      <c r="A50" s="247"/>
      <c r="B50" s="647" t="s">
        <v>473</v>
      </c>
      <c r="C50" s="262">
        <f t="shared" si="4"/>
        <v>135.8937495323774</v>
      </c>
      <c r="D50" s="262">
        <f t="shared" si="4"/>
        <v>117.53404982408324</v>
      </c>
      <c r="E50" s="262">
        <f t="shared" si="4"/>
        <v>90.373991173535032</v>
      </c>
      <c r="F50" s="262"/>
      <c r="G50" s="262"/>
      <c r="H50" s="262"/>
      <c r="I50" s="262"/>
      <c r="J50" s="262"/>
      <c r="K50" s="262"/>
      <c r="L50" s="262"/>
      <c r="M50" s="262"/>
    </row>
    <row r="51" spans="1:13" ht="15.75" customHeight="1">
      <c r="A51" s="247"/>
      <c r="B51" s="647" t="s">
        <v>474</v>
      </c>
      <c r="C51" s="262">
        <f t="shared" si="4"/>
        <v>321.84633267916303</v>
      </c>
      <c r="D51" s="262">
        <f t="shared" si="4"/>
        <v>327.48715026495381</v>
      </c>
      <c r="E51" s="262">
        <f t="shared" si="4"/>
        <v>291.95616687226686</v>
      </c>
      <c r="F51" s="262"/>
      <c r="G51" s="262"/>
      <c r="H51" s="262"/>
      <c r="I51" s="262"/>
      <c r="J51" s="262"/>
      <c r="K51" s="262"/>
      <c r="L51" s="262"/>
      <c r="M51" s="262"/>
    </row>
    <row r="52" spans="1:13">
      <c r="A52" s="247"/>
      <c r="B52" s="657" t="s">
        <v>475</v>
      </c>
      <c r="C52" s="262">
        <f t="shared" si="4"/>
        <v>0</v>
      </c>
      <c r="D52" s="262">
        <f t="shared" si="4"/>
        <v>0</v>
      </c>
      <c r="E52" s="262">
        <f t="shared" si="4"/>
        <v>0</v>
      </c>
      <c r="F52" s="262"/>
      <c r="G52" s="262"/>
      <c r="H52" s="262"/>
      <c r="I52" s="262"/>
      <c r="J52" s="262"/>
      <c r="K52" s="262"/>
      <c r="L52" s="262"/>
      <c r="M52" s="262"/>
    </row>
    <row r="53" spans="1:13">
      <c r="A53" s="247"/>
      <c r="B53" s="655" t="s">
        <v>476</v>
      </c>
      <c r="C53" s="262">
        <f t="shared" si="4"/>
        <v>291.43459731161778</v>
      </c>
      <c r="D53" s="262">
        <f t="shared" si="4"/>
        <v>185.86655569135519</v>
      </c>
      <c r="E53" s="262">
        <f t="shared" si="4"/>
        <v>115.05107897253966</v>
      </c>
      <c r="F53" s="262"/>
      <c r="G53" s="262"/>
      <c r="H53" s="262"/>
      <c r="I53" s="262"/>
      <c r="J53" s="262"/>
      <c r="K53" s="262"/>
      <c r="L53" s="262"/>
      <c r="M53" s="262"/>
    </row>
    <row r="54" spans="1:13">
      <c r="A54" s="247"/>
      <c r="B54" s="655" t="s">
        <v>477</v>
      </c>
      <c r="C54" s="262">
        <f t="shared" si="4"/>
        <v>0</v>
      </c>
      <c r="D54" s="262">
        <f t="shared" si="4"/>
        <v>334.15581081805504</v>
      </c>
      <c r="E54" s="262">
        <f t="shared" si="4"/>
        <v>250.69576308406496</v>
      </c>
      <c r="F54" s="262"/>
      <c r="G54" s="262"/>
      <c r="H54" s="262"/>
      <c r="I54" s="262"/>
      <c r="J54" s="262"/>
      <c r="K54" s="262"/>
      <c r="L54" s="262"/>
      <c r="M54" s="262"/>
    </row>
    <row r="55" spans="1:13" ht="12.75" customHeight="1">
      <c r="A55" s="247"/>
      <c r="B55" s="655" t="s">
        <v>478</v>
      </c>
      <c r="C55" s="262">
        <f t="shared" si="4"/>
        <v>0</v>
      </c>
      <c r="D55" s="262">
        <f t="shared" si="4"/>
        <v>650</v>
      </c>
      <c r="E55" s="262">
        <f t="shared" si="4"/>
        <v>489.85556033482999</v>
      </c>
      <c r="F55" s="262"/>
      <c r="G55" s="262"/>
      <c r="H55" s="262"/>
      <c r="I55" s="262"/>
      <c r="J55" s="262"/>
      <c r="K55" s="262"/>
      <c r="L55" s="262"/>
      <c r="M55" s="262"/>
    </row>
    <row r="56" spans="1:13">
      <c r="A56" s="247"/>
      <c r="B56" s="655" t="s">
        <v>479</v>
      </c>
      <c r="C56" s="262">
        <f t="shared" si="4"/>
        <v>3127.0662136529249</v>
      </c>
      <c r="D56" s="262">
        <f t="shared" si="4"/>
        <v>1854.9119939643213</v>
      </c>
      <c r="E56" s="262">
        <f t="shared" si="4"/>
        <v>1134.5596447339367</v>
      </c>
      <c r="F56" s="262"/>
      <c r="G56" s="262"/>
      <c r="H56" s="262"/>
      <c r="I56" s="262"/>
      <c r="J56" s="262"/>
      <c r="K56" s="262"/>
      <c r="L56" s="262"/>
      <c r="M56" s="262"/>
    </row>
    <row r="57" spans="1:13">
      <c r="A57" s="247"/>
      <c r="B57" s="655" t="s">
        <v>480</v>
      </c>
      <c r="C57" s="262">
        <f t="shared" si="4"/>
        <v>8992.3604525403425</v>
      </c>
      <c r="D57" s="262">
        <f t="shared" si="4"/>
        <v>6054.7217098540132</v>
      </c>
      <c r="E57" s="262">
        <f t="shared" si="4"/>
        <v>3845.7503178914731</v>
      </c>
      <c r="F57" s="262"/>
      <c r="G57" s="262"/>
      <c r="H57" s="262"/>
      <c r="I57" s="262"/>
      <c r="J57" s="262"/>
      <c r="K57" s="262"/>
      <c r="L57" s="262"/>
      <c r="M57" s="262"/>
    </row>
    <row r="58" spans="1:13">
      <c r="B58" s="655" t="s">
        <v>450</v>
      </c>
      <c r="C58" s="262">
        <f t="shared" si="4"/>
        <v>0</v>
      </c>
      <c r="D58" s="262">
        <f t="shared" si="4"/>
        <v>0</v>
      </c>
      <c r="E58" s="262">
        <f t="shared" si="4"/>
        <v>700</v>
      </c>
      <c r="F58" s="262"/>
      <c r="G58" s="262"/>
      <c r="H58" s="262"/>
      <c r="I58" s="262"/>
      <c r="J58" s="262"/>
      <c r="K58" s="262"/>
      <c r="L58" s="262"/>
      <c r="M58" s="262"/>
    </row>
    <row r="59" spans="1:13">
      <c r="B59" s="655" t="s">
        <v>451</v>
      </c>
      <c r="C59" s="262">
        <f t="shared" si="4"/>
        <v>0</v>
      </c>
      <c r="D59" s="262">
        <f t="shared" si="4"/>
        <v>0</v>
      </c>
      <c r="E59" s="262">
        <f t="shared" si="4"/>
        <v>0</v>
      </c>
      <c r="F59" s="262"/>
      <c r="G59" s="262"/>
      <c r="H59" s="262"/>
      <c r="I59" s="262"/>
      <c r="J59" s="262"/>
      <c r="K59" s="262"/>
      <c r="L59" s="262"/>
      <c r="M59" s="262"/>
    </row>
    <row r="60" spans="1:13">
      <c r="B60" s="655" t="s">
        <v>452</v>
      </c>
      <c r="C60" s="262">
        <f t="shared" si="4"/>
        <v>0</v>
      </c>
      <c r="D60" s="262">
        <f t="shared" si="4"/>
        <v>0</v>
      </c>
      <c r="E60" s="262">
        <f t="shared" si="4"/>
        <v>0</v>
      </c>
      <c r="F60" s="262"/>
      <c r="G60" s="262"/>
      <c r="H60" s="262"/>
      <c r="I60" s="262"/>
      <c r="J60" s="262"/>
      <c r="K60" s="262"/>
      <c r="L60" s="262"/>
      <c r="M60" s="262"/>
    </row>
    <row r="61" spans="1:13">
      <c r="B61" s="655" t="s">
        <v>453</v>
      </c>
      <c r="C61" s="262">
        <f t="shared" si="4"/>
        <v>0</v>
      </c>
      <c r="D61" s="262">
        <f t="shared" si="4"/>
        <v>0</v>
      </c>
      <c r="E61" s="262">
        <f t="shared" si="4"/>
        <v>0</v>
      </c>
      <c r="F61" s="262"/>
      <c r="G61" s="262"/>
      <c r="H61" s="262"/>
      <c r="I61" s="262"/>
      <c r="J61" s="262"/>
      <c r="K61" s="262"/>
      <c r="L61" s="262"/>
      <c r="M61" s="262"/>
    </row>
    <row r="62" spans="1:13">
      <c r="B62" s="655" t="s">
        <v>454</v>
      </c>
      <c r="C62" s="262">
        <f t="shared" si="4"/>
        <v>0</v>
      </c>
      <c r="D62" s="262">
        <f t="shared" si="4"/>
        <v>0</v>
      </c>
      <c r="E62" s="262">
        <f t="shared" si="4"/>
        <v>0</v>
      </c>
      <c r="F62" s="262"/>
      <c r="G62" s="262"/>
      <c r="H62" s="262"/>
      <c r="I62" s="262"/>
      <c r="J62" s="262"/>
      <c r="K62" s="262"/>
      <c r="L62" s="262"/>
      <c r="M62" s="262"/>
    </row>
    <row r="63" spans="1:13">
      <c r="B63" s="655" t="s">
        <v>455</v>
      </c>
      <c r="C63" s="262">
        <f t="shared" si="4"/>
        <v>0</v>
      </c>
      <c r="D63" s="262">
        <f t="shared" si="4"/>
        <v>0</v>
      </c>
      <c r="E63" s="262">
        <f t="shared" si="4"/>
        <v>644</v>
      </c>
      <c r="F63" s="262"/>
      <c r="G63" s="262"/>
      <c r="H63" s="262"/>
      <c r="I63" s="262"/>
      <c r="J63" s="262"/>
      <c r="K63" s="262"/>
      <c r="L63" s="262"/>
      <c r="M63" s="262"/>
    </row>
    <row r="64" spans="1:13">
      <c r="B64" s="655" t="s">
        <v>456</v>
      </c>
      <c r="C64" s="262">
        <f t="shared" si="4"/>
        <v>0</v>
      </c>
      <c r="D64" s="262">
        <f t="shared" ref="D64:E78" si="5">IF(D25=0,,D102*10^6/D25)</f>
        <v>0</v>
      </c>
      <c r="E64" s="262">
        <f t="shared" si="5"/>
        <v>0</v>
      </c>
      <c r="F64" s="262"/>
      <c r="G64" s="262"/>
      <c r="H64" s="262"/>
      <c r="I64" s="262"/>
      <c r="J64" s="262"/>
      <c r="K64" s="262"/>
      <c r="L64" s="262"/>
      <c r="M64" s="262"/>
    </row>
    <row r="65" spans="2:13">
      <c r="B65" s="655" t="s">
        <v>457</v>
      </c>
      <c r="C65" s="262">
        <f t="shared" si="4"/>
        <v>0</v>
      </c>
      <c r="D65" s="262">
        <f t="shared" si="5"/>
        <v>0</v>
      </c>
      <c r="E65" s="262">
        <f t="shared" si="5"/>
        <v>0</v>
      </c>
      <c r="F65" s="262"/>
      <c r="G65" s="262"/>
      <c r="H65" s="262"/>
      <c r="I65" s="262"/>
      <c r="J65" s="262"/>
      <c r="K65" s="262"/>
      <c r="L65" s="262"/>
      <c r="M65" s="262"/>
    </row>
    <row r="66" spans="2:13">
      <c r="B66" s="655" t="s">
        <v>458</v>
      </c>
      <c r="C66" s="262">
        <f t="shared" si="4"/>
        <v>0</v>
      </c>
      <c r="D66" s="262">
        <f t="shared" si="5"/>
        <v>0</v>
      </c>
      <c r="E66" s="262">
        <f t="shared" si="5"/>
        <v>0</v>
      </c>
      <c r="F66" s="262"/>
      <c r="G66" s="262"/>
      <c r="H66" s="262"/>
      <c r="I66" s="262"/>
      <c r="J66" s="262"/>
      <c r="K66" s="262"/>
      <c r="L66" s="262"/>
      <c r="M66" s="262"/>
    </row>
    <row r="67" spans="2:13">
      <c r="B67" s="655" t="s">
        <v>459</v>
      </c>
      <c r="C67" s="262">
        <f t="shared" si="4"/>
        <v>0</v>
      </c>
      <c r="D67" s="262">
        <f t="shared" si="5"/>
        <v>0</v>
      </c>
      <c r="E67" s="262">
        <f t="shared" si="5"/>
        <v>2000</v>
      </c>
      <c r="F67" s="262"/>
      <c r="G67" s="262"/>
      <c r="H67" s="262"/>
      <c r="I67" s="262"/>
      <c r="J67" s="262"/>
      <c r="K67" s="262"/>
      <c r="L67" s="262"/>
      <c r="M67" s="262"/>
    </row>
    <row r="68" spans="2:13">
      <c r="B68" s="655" t="s">
        <v>460</v>
      </c>
      <c r="C68" s="262">
        <f t="shared" si="4"/>
        <v>0</v>
      </c>
      <c r="D68" s="262">
        <f t="shared" si="5"/>
        <v>0</v>
      </c>
      <c r="E68" s="262">
        <f t="shared" si="5"/>
        <v>8000</v>
      </c>
      <c r="F68" s="262"/>
      <c r="G68" s="262"/>
      <c r="H68" s="262"/>
      <c r="I68" s="262"/>
      <c r="J68" s="262"/>
      <c r="K68" s="262"/>
      <c r="L68" s="262"/>
      <c r="M68" s="262"/>
    </row>
    <row r="69" spans="2:13">
      <c r="B69" s="655" t="s">
        <v>461</v>
      </c>
      <c r="C69" s="262">
        <f t="shared" si="4"/>
        <v>0</v>
      </c>
      <c r="D69" s="262">
        <f t="shared" si="5"/>
        <v>0</v>
      </c>
      <c r="E69" s="262">
        <f t="shared" si="5"/>
        <v>0</v>
      </c>
      <c r="F69" s="262"/>
      <c r="G69" s="262"/>
      <c r="H69" s="262"/>
      <c r="I69" s="262"/>
      <c r="J69" s="262"/>
      <c r="K69" s="262"/>
      <c r="L69" s="262"/>
      <c r="M69" s="262"/>
    </row>
    <row r="70" spans="2:13">
      <c r="B70" s="655" t="s">
        <v>462</v>
      </c>
      <c r="C70" s="262">
        <f t="shared" si="4"/>
        <v>0</v>
      </c>
      <c r="D70" s="262">
        <f t="shared" si="5"/>
        <v>0</v>
      </c>
      <c r="E70" s="262">
        <f t="shared" si="5"/>
        <v>0</v>
      </c>
      <c r="F70" s="262"/>
      <c r="G70" s="262"/>
      <c r="H70" s="262"/>
      <c r="I70" s="262"/>
      <c r="J70" s="262"/>
      <c r="K70" s="262"/>
      <c r="L70" s="262"/>
      <c r="M70" s="262"/>
    </row>
    <row r="71" spans="2:13">
      <c r="B71" s="655" t="s">
        <v>463</v>
      </c>
      <c r="C71" s="262">
        <f t="shared" si="4"/>
        <v>0</v>
      </c>
      <c r="D71" s="262">
        <f t="shared" si="5"/>
        <v>0</v>
      </c>
      <c r="E71" s="262">
        <f t="shared" si="5"/>
        <v>0</v>
      </c>
      <c r="F71" s="262"/>
      <c r="G71" s="262"/>
      <c r="H71" s="262"/>
      <c r="I71" s="262"/>
      <c r="J71" s="262"/>
      <c r="K71" s="262"/>
      <c r="L71" s="262"/>
      <c r="M71" s="262"/>
    </row>
    <row r="72" spans="2:13">
      <c r="B72" s="655" t="s">
        <v>521</v>
      </c>
      <c r="C72" s="262">
        <f t="shared" si="4"/>
        <v>0</v>
      </c>
      <c r="D72" s="262">
        <f t="shared" si="5"/>
        <v>0</v>
      </c>
      <c r="E72" s="262">
        <f t="shared" si="5"/>
        <v>0</v>
      </c>
      <c r="F72" s="262"/>
      <c r="G72" s="262"/>
      <c r="H72" s="262"/>
      <c r="I72" s="262"/>
      <c r="J72" s="262"/>
      <c r="K72" s="262"/>
      <c r="L72" s="262"/>
      <c r="M72" s="262"/>
    </row>
    <row r="73" spans="2:13">
      <c r="B73" s="655" t="s">
        <v>518</v>
      </c>
      <c r="C73" s="262">
        <f t="shared" si="4"/>
        <v>0</v>
      </c>
      <c r="D73" s="262">
        <f t="shared" si="5"/>
        <v>0</v>
      </c>
      <c r="E73" s="262">
        <f t="shared" si="5"/>
        <v>0</v>
      </c>
      <c r="F73" s="262"/>
      <c r="G73" s="262"/>
      <c r="H73" s="262"/>
      <c r="I73" s="262"/>
      <c r="J73" s="262"/>
      <c r="K73" s="262"/>
      <c r="L73" s="262"/>
      <c r="M73" s="262"/>
    </row>
    <row r="74" spans="2:13">
      <c r="B74" s="655" t="s">
        <v>519</v>
      </c>
      <c r="C74" s="262">
        <f t="shared" si="4"/>
        <v>0</v>
      </c>
      <c r="D74" s="262">
        <f t="shared" si="5"/>
        <v>0</v>
      </c>
      <c r="E74" s="262">
        <f t="shared" si="5"/>
        <v>0</v>
      </c>
      <c r="F74" s="262"/>
      <c r="G74" s="262"/>
      <c r="H74" s="262"/>
      <c r="I74" s="262"/>
      <c r="J74" s="262"/>
      <c r="K74" s="262"/>
      <c r="L74" s="262"/>
      <c r="M74" s="262"/>
    </row>
    <row r="75" spans="2:13">
      <c r="B75" s="655" t="s">
        <v>520</v>
      </c>
      <c r="C75" s="262">
        <f t="shared" si="4"/>
        <v>0</v>
      </c>
      <c r="D75" s="262">
        <f t="shared" si="5"/>
        <v>0</v>
      </c>
      <c r="E75" s="262">
        <f t="shared" si="5"/>
        <v>0</v>
      </c>
      <c r="F75" s="262"/>
      <c r="G75" s="262"/>
      <c r="H75" s="262"/>
      <c r="I75" s="262"/>
      <c r="J75" s="262"/>
      <c r="K75" s="262"/>
      <c r="L75" s="262"/>
      <c r="M75" s="262"/>
    </row>
    <row r="76" spans="2:13">
      <c r="B76" s="655" t="s">
        <v>464</v>
      </c>
      <c r="C76" s="262">
        <f t="shared" si="4"/>
        <v>0</v>
      </c>
      <c r="D76" s="262">
        <f t="shared" si="5"/>
        <v>0</v>
      </c>
      <c r="E76" s="262">
        <f t="shared" si="5"/>
        <v>0</v>
      </c>
      <c r="F76" s="262"/>
      <c r="G76" s="262"/>
      <c r="H76" s="262"/>
      <c r="I76" s="262"/>
      <c r="J76" s="262"/>
      <c r="K76" s="262"/>
      <c r="L76" s="262"/>
      <c r="M76" s="262"/>
    </row>
    <row r="77" spans="2:13">
      <c r="B77" s="655" t="s">
        <v>465</v>
      </c>
      <c r="C77" s="262">
        <f t="shared" si="4"/>
        <v>0</v>
      </c>
      <c r="D77" s="262">
        <f t="shared" si="5"/>
        <v>0</v>
      </c>
      <c r="E77" s="262">
        <f t="shared" si="5"/>
        <v>0</v>
      </c>
      <c r="F77" s="262"/>
      <c r="G77" s="262"/>
      <c r="H77" s="262"/>
      <c r="I77" s="262"/>
      <c r="J77" s="262"/>
      <c r="K77" s="262"/>
      <c r="L77" s="262"/>
      <c r="M77" s="262"/>
    </row>
    <row r="78" spans="2:13">
      <c r="B78" s="655" t="s">
        <v>466</v>
      </c>
      <c r="C78" s="262">
        <f t="shared" si="4"/>
        <v>0</v>
      </c>
      <c r="D78" s="262">
        <f t="shared" si="5"/>
        <v>0</v>
      </c>
      <c r="E78" s="262">
        <f t="shared" si="5"/>
        <v>0</v>
      </c>
      <c r="F78" s="262"/>
      <c r="G78" s="262"/>
      <c r="H78" s="262"/>
      <c r="I78" s="262"/>
      <c r="J78" s="262"/>
      <c r="K78" s="262"/>
      <c r="L78" s="262"/>
      <c r="M78" s="262"/>
    </row>
    <row r="79" spans="2:13">
      <c r="B79" s="655" t="s">
        <v>467</v>
      </c>
      <c r="C79" s="262">
        <f t="shared" si="4"/>
        <v>0</v>
      </c>
      <c r="D79" s="262">
        <f t="shared" ref="D79:E81" si="6">IF(D40=0,,D117*10^6/D40)</f>
        <v>0</v>
      </c>
      <c r="E79" s="262">
        <f t="shared" si="6"/>
        <v>0</v>
      </c>
      <c r="F79" s="262"/>
      <c r="G79" s="262"/>
      <c r="H79" s="262"/>
      <c r="I79" s="262"/>
      <c r="J79" s="262"/>
      <c r="K79" s="262"/>
      <c r="L79" s="262"/>
      <c r="M79" s="262"/>
    </row>
    <row r="80" spans="2:13">
      <c r="B80" s="655" t="s">
        <v>468</v>
      </c>
      <c r="C80" s="262">
        <f t="shared" si="4"/>
        <v>0</v>
      </c>
      <c r="D80" s="262">
        <f t="shared" si="6"/>
        <v>0</v>
      </c>
      <c r="E80" s="262">
        <f t="shared" si="6"/>
        <v>0</v>
      </c>
      <c r="F80" s="262"/>
      <c r="G80" s="262"/>
      <c r="H80" s="262"/>
      <c r="I80" s="262"/>
      <c r="J80" s="262"/>
      <c r="K80" s="262"/>
      <c r="L80" s="262"/>
      <c r="M80" s="262"/>
    </row>
    <row r="81" spans="1:13">
      <c r="A81" s="247"/>
      <c r="B81" s="647" t="s">
        <v>431</v>
      </c>
      <c r="C81" s="262">
        <f t="shared" si="4"/>
        <v>0</v>
      </c>
      <c r="D81" s="262">
        <f t="shared" si="6"/>
        <v>0</v>
      </c>
      <c r="E81" s="262">
        <f t="shared" si="6"/>
        <v>0</v>
      </c>
      <c r="F81" s="262"/>
      <c r="G81" s="262"/>
      <c r="H81" s="262"/>
      <c r="I81" s="262"/>
      <c r="J81" s="262"/>
      <c r="K81" s="262"/>
      <c r="L81" s="262"/>
      <c r="M81" s="262"/>
    </row>
    <row r="82" spans="1:13">
      <c r="A82" s="247"/>
      <c r="B82" s="247"/>
      <c r="C82" s="643"/>
      <c r="D82" s="643"/>
      <c r="E82" s="643"/>
      <c r="F82" s="643"/>
      <c r="G82" s="643"/>
      <c r="H82" s="643"/>
      <c r="I82" s="643"/>
      <c r="J82" s="643"/>
      <c r="K82" s="643"/>
      <c r="L82" s="643"/>
      <c r="M82" s="643"/>
    </row>
    <row r="83" spans="1:13" ht="14.4">
      <c r="B83" s="247" t="s">
        <v>483</v>
      </c>
      <c r="E83" s="449">
        <f>D6</f>
        <v>0</v>
      </c>
      <c r="J83" s="207" t="str">
        <f>B83</f>
        <v>Sales ($M) - Ethernet total-China</v>
      </c>
      <c r="L83" s="447"/>
      <c r="M83" s="447"/>
    </row>
    <row r="84" spans="1:13">
      <c r="A84" s="247"/>
      <c r="B84" s="644" t="s">
        <v>10</v>
      </c>
      <c r="C84" s="128">
        <v>2016</v>
      </c>
      <c r="D84" s="128">
        <v>2017</v>
      </c>
      <c r="E84" s="128">
        <v>2018</v>
      </c>
      <c r="F84" s="128">
        <v>2019</v>
      </c>
      <c r="G84" s="128">
        <v>2020</v>
      </c>
      <c r="H84" s="128">
        <v>2021</v>
      </c>
      <c r="I84" s="128">
        <v>2022</v>
      </c>
      <c r="J84" s="128">
        <v>2023</v>
      </c>
      <c r="K84" s="128">
        <v>2024</v>
      </c>
      <c r="L84" s="128">
        <v>2025</v>
      </c>
      <c r="M84" s="128">
        <v>2026</v>
      </c>
    </row>
    <row r="85" spans="1:13">
      <c r="A85" s="247"/>
      <c r="B85" s="647" t="s">
        <v>470</v>
      </c>
      <c r="C85" s="260">
        <f>'Ethernet-Cloud'!C85+'Ethernet-Telecom'!C85+'Ethernet-Enterprise'!C85</f>
        <v>34.78354405229328</v>
      </c>
      <c r="D85" s="260">
        <f>'Ethernet-Cloud'!D85+'Ethernet-Telecom'!D85+'Ethernet-Enterprise'!D85</f>
        <v>24.12801298184791</v>
      </c>
      <c r="E85" s="260">
        <f>'Ethernet-Cloud'!E85+'Ethernet-Telecom'!E85+'Ethernet-Enterprise'!E85</f>
        <v>28.885444351377874</v>
      </c>
      <c r="F85" s="260"/>
      <c r="G85" s="260"/>
      <c r="H85" s="260"/>
      <c r="I85" s="260"/>
      <c r="J85" s="263"/>
      <c r="K85" s="263"/>
      <c r="L85" s="263"/>
      <c r="M85" s="263"/>
    </row>
    <row r="86" spans="1:13">
      <c r="A86" s="247"/>
      <c r="B86" s="647" t="s">
        <v>471</v>
      </c>
      <c r="C86" s="260">
        <f>'Ethernet-Cloud'!C86+'Ethernet-Telecom'!C86+'Ethernet-Enterprise'!C86</f>
        <v>126.58803802856906</v>
      </c>
      <c r="D86" s="260">
        <f>'Ethernet-Cloud'!D86+'Ethernet-Telecom'!D86+'Ethernet-Enterprise'!D86</f>
        <v>111.73522316723253</v>
      </c>
      <c r="E86" s="260">
        <f>'Ethernet-Cloud'!E86+'Ethernet-Telecom'!E86+'Ethernet-Enterprise'!E86</f>
        <v>114.3780030832763</v>
      </c>
      <c r="F86" s="260"/>
      <c r="G86" s="260"/>
      <c r="H86" s="260"/>
      <c r="I86" s="260"/>
      <c r="J86" s="262"/>
      <c r="K86" s="262"/>
      <c r="L86" s="262"/>
      <c r="M86" s="262"/>
    </row>
    <row r="87" spans="1:13">
      <c r="A87" s="247"/>
      <c r="B87" s="647" t="s">
        <v>472</v>
      </c>
      <c r="C87" s="260">
        <f>'Ethernet-Cloud'!C87+'Ethernet-Telecom'!C87+'Ethernet-Enterprise'!C87</f>
        <v>0.17061530000000003</v>
      </c>
      <c r="D87" s="260">
        <f>'Ethernet-Cloud'!D87+'Ethernet-Telecom'!D87+'Ethernet-Enterprise'!D87</f>
        <v>1.3430952714839963</v>
      </c>
      <c r="E87" s="260">
        <f>'Ethernet-Cloud'!E87+'Ethernet-Telecom'!E87+'Ethernet-Enterprise'!E87</f>
        <v>3.4994439108000015</v>
      </c>
      <c r="F87" s="260"/>
      <c r="G87" s="260"/>
      <c r="H87" s="260"/>
      <c r="I87" s="260"/>
      <c r="J87" s="263"/>
      <c r="K87" s="263"/>
      <c r="L87" s="263"/>
      <c r="M87" s="263"/>
    </row>
    <row r="88" spans="1:13">
      <c r="A88" s="247"/>
      <c r="B88" s="647" t="s">
        <v>473</v>
      </c>
      <c r="C88" s="260">
        <f>'Ethernet-Cloud'!C88+'Ethernet-Telecom'!C88+'Ethernet-Enterprise'!C88</f>
        <v>51.916164118108057</v>
      </c>
      <c r="D88" s="260">
        <f>'Ethernet-Cloud'!D88+'Ethernet-Telecom'!D88+'Ethernet-Enterprise'!D88</f>
        <v>64.731846823474143</v>
      </c>
      <c r="E88" s="260">
        <f>'Ethernet-Cloud'!E88+'Ethernet-Telecom'!E88+'Ethernet-Enterprise'!E88</f>
        <v>56.747185650547394</v>
      </c>
      <c r="F88" s="260"/>
      <c r="G88" s="260"/>
      <c r="H88" s="260"/>
      <c r="I88" s="260"/>
      <c r="J88" s="260"/>
      <c r="K88" s="263"/>
      <c r="L88" s="263"/>
      <c r="M88" s="263"/>
    </row>
    <row r="89" spans="1:13" ht="14.55" customHeight="1">
      <c r="A89" s="247"/>
      <c r="B89" s="647" t="s">
        <v>474</v>
      </c>
      <c r="C89" s="260">
        <f>'Ethernet-Cloud'!C89+'Ethernet-Telecom'!C89+'Ethernet-Enterprise'!C89</f>
        <v>59.760686460011129</v>
      </c>
      <c r="D89" s="260">
        <f>'Ethernet-Cloud'!D89+'Ethernet-Telecom'!D89+'Ethernet-Enterprise'!D89</f>
        <v>72.880932746251062</v>
      </c>
      <c r="E89" s="260">
        <f>'Ethernet-Cloud'!E89+'Ethernet-Telecom'!E89+'Ethernet-Enterprise'!E89</f>
        <v>42.785866197681493</v>
      </c>
      <c r="F89" s="260"/>
      <c r="G89" s="260"/>
      <c r="H89" s="260"/>
      <c r="I89" s="260"/>
      <c r="J89" s="263"/>
      <c r="K89" s="263"/>
      <c r="L89" s="263"/>
      <c r="M89" s="263"/>
    </row>
    <row r="90" spans="1:13">
      <c r="A90" s="247"/>
      <c r="B90" s="657" t="s">
        <v>475</v>
      </c>
      <c r="C90" s="260">
        <f>'Ethernet-Cloud'!C90+'Ethernet-Telecom'!C90+'Ethernet-Enterprise'!C90</f>
        <v>0</v>
      </c>
      <c r="D90" s="260">
        <f>'Ethernet-Cloud'!D90+'Ethernet-Telecom'!D90+'Ethernet-Enterprise'!D90</f>
        <v>0</v>
      </c>
      <c r="E90" s="260">
        <f>'Ethernet-Cloud'!E90+'Ethernet-Telecom'!E90+'Ethernet-Enterprise'!E90</f>
        <v>0</v>
      </c>
      <c r="F90" s="260"/>
      <c r="G90" s="260"/>
      <c r="H90" s="260"/>
      <c r="I90" s="260"/>
      <c r="J90" s="263"/>
      <c r="K90" s="263"/>
      <c r="L90" s="263"/>
      <c r="M90" s="263"/>
    </row>
    <row r="91" spans="1:13">
      <c r="A91" s="247"/>
      <c r="B91" s="655" t="s">
        <v>476</v>
      </c>
      <c r="C91" s="260">
        <f>'Ethernet-Cloud'!C91+'Ethernet-Telecom'!C91+'Ethernet-Enterprise'!C91</f>
        <v>8.4134355900000006</v>
      </c>
      <c r="D91" s="260">
        <f>'Ethernet-Cloud'!D91+'Ethernet-Telecom'!D91+'Ethernet-Enterprise'!D91</f>
        <v>23.236572126144001</v>
      </c>
      <c r="E91" s="260">
        <f>'Ethernet-Cloud'!E91+'Ethernet-Telecom'!E91+'Ethernet-Enterprise'!E91</f>
        <v>113.46377902800128</v>
      </c>
      <c r="F91" s="260"/>
      <c r="G91" s="260"/>
      <c r="H91" s="260"/>
      <c r="I91" s="260"/>
      <c r="J91" s="263"/>
      <c r="K91" s="263"/>
      <c r="L91" s="263"/>
      <c r="M91" s="263"/>
    </row>
    <row r="92" spans="1:13">
      <c r="A92" s="247"/>
      <c r="B92" s="655" t="s">
        <v>477</v>
      </c>
      <c r="C92" s="260">
        <f>'Ethernet-Cloud'!C92+'Ethernet-Telecom'!C92+'Ethernet-Enterprise'!C92</f>
        <v>0</v>
      </c>
      <c r="D92" s="260">
        <f>'Ethernet-Cloud'!D92+'Ethernet-Telecom'!D92+'Ethernet-Enterprise'!D92</f>
        <v>9.3125889599999994</v>
      </c>
      <c r="E92" s="260">
        <f>'Ethernet-Cloud'!E92+'Ethernet-Telecom'!E92+'Ethernet-Enterprise'!E92</f>
        <v>16.188037120000001</v>
      </c>
      <c r="F92" s="260"/>
      <c r="G92" s="260"/>
      <c r="H92" s="260"/>
      <c r="I92" s="260"/>
      <c r="J92" s="263"/>
      <c r="K92" s="262"/>
      <c r="L92" s="262"/>
      <c r="M92" s="262"/>
    </row>
    <row r="93" spans="1:13" ht="12.75" customHeight="1">
      <c r="A93" s="247"/>
      <c r="B93" s="655" t="s">
        <v>478</v>
      </c>
      <c r="C93" s="260">
        <f>'Ethernet-Cloud'!C93+'Ethernet-Telecom'!C93+'Ethernet-Enterprise'!C93</f>
        <v>0</v>
      </c>
      <c r="D93" s="260">
        <f>'Ethernet-Cloud'!D93+'Ethernet-Telecom'!D93+'Ethernet-Enterprise'!D93</f>
        <v>3.8075817000000001</v>
      </c>
      <c r="E93" s="260">
        <f>'Ethernet-Cloud'!E93+'Ethernet-Telecom'!E93+'Ethernet-Enterprise'!E93</f>
        <v>45.784169166666665</v>
      </c>
      <c r="F93" s="260"/>
      <c r="G93" s="260"/>
      <c r="H93" s="260"/>
      <c r="I93" s="260"/>
      <c r="J93" s="263"/>
      <c r="K93" s="263"/>
      <c r="L93" s="263"/>
      <c r="M93" s="263"/>
    </row>
    <row r="94" spans="1:13">
      <c r="A94" s="247"/>
      <c r="B94" s="655" t="s">
        <v>479</v>
      </c>
      <c r="C94" s="260">
        <f>'Ethernet-Cloud'!C94+'Ethernet-Telecom'!C94+'Ethernet-Enterprise'!C94</f>
        <v>275.51654796896685</v>
      </c>
      <c r="D94" s="260">
        <f>'Ethernet-Cloud'!D94+'Ethernet-Telecom'!D94+'Ethernet-Enterprise'!D94</f>
        <v>175.9805796164346</v>
      </c>
      <c r="E94" s="260">
        <f>'Ethernet-Cloud'!E94+'Ethernet-Telecom'!E94+'Ethernet-Enterprise'!E94</f>
        <v>124.58231721346979</v>
      </c>
      <c r="F94" s="260"/>
      <c r="G94" s="260"/>
      <c r="H94" s="260"/>
      <c r="I94" s="260"/>
      <c r="J94" s="263"/>
      <c r="K94" s="263"/>
      <c r="L94" s="263"/>
      <c r="M94" s="263"/>
    </row>
    <row r="95" spans="1:13">
      <c r="A95" s="247"/>
      <c r="B95" s="655" t="s">
        <v>480</v>
      </c>
      <c r="C95" s="260">
        <f>'Ethernet-Cloud'!C95+'Ethernet-Telecom'!C95+'Ethernet-Enterprise'!C95</f>
        <v>11.80027895800878</v>
      </c>
      <c r="D95" s="260">
        <f>'Ethernet-Cloud'!D95+'Ethernet-Telecom'!D95+'Ethernet-Enterprise'!D95</f>
        <v>11.941267469495122</v>
      </c>
      <c r="E95" s="260">
        <f>'Ethernet-Cloud'!E95+'Ethernet-Telecom'!E95+'Ethernet-Enterprise'!E95</f>
        <v>8.0791522678264069</v>
      </c>
      <c r="F95" s="260"/>
      <c r="G95" s="260"/>
      <c r="H95" s="260"/>
      <c r="I95" s="260"/>
      <c r="J95" s="263"/>
      <c r="K95" s="263"/>
      <c r="L95" s="263"/>
      <c r="M95" s="263"/>
    </row>
    <row r="96" spans="1:13">
      <c r="B96" s="655" t="s">
        <v>450</v>
      </c>
      <c r="C96" s="260">
        <f>'Ethernet-Cloud'!C96+'Ethernet-Telecom'!C96+'Ethernet-Enterprise'!C96</f>
        <v>0</v>
      </c>
      <c r="D96" s="260">
        <f>'Ethernet-Cloud'!D96+'Ethernet-Telecom'!D96+'Ethernet-Enterprise'!D96</f>
        <v>0</v>
      </c>
      <c r="E96" s="260">
        <f>'Ethernet-Cloud'!E96+'Ethernet-Telecom'!E96+'Ethernet-Enterprise'!E96</f>
        <v>0.35</v>
      </c>
      <c r="F96" s="260"/>
      <c r="G96" s="260"/>
      <c r="H96" s="260"/>
      <c r="I96" s="260"/>
      <c r="J96" s="263"/>
      <c r="K96" s="263"/>
      <c r="L96" s="263"/>
      <c r="M96" s="263"/>
    </row>
    <row r="97" spans="2:13">
      <c r="B97" s="655" t="s">
        <v>451</v>
      </c>
      <c r="C97" s="260">
        <f>'Ethernet-Cloud'!C97+'Ethernet-Telecom'!C97+'Ethernet-Enterprise'!C97</f>
        <v>0</v>
      </c>
      <c r="D97" s="260">
        <f>'Ethernet-Cloud'!D97+'Ethernet-Telecom'!D97+'Ethernet-Enterprise'!D97</f>
        <v>0</v>
      </c>
      <c r="E97" s="260">
        <f>'Ethernet-Cloud'!E97+'Ethernet-Telecom'!E97+'Ethernet-Enterprise'!E97</f>
        <v>0</v>
      </c>
      <c r="F97" s="260"/>
      <c r="G97" s="260"/>
      <c r="H97" s="260"/>
      <c r="I97" s="260"/>
      <c r="J97" s="263"/>
      <c r="K97" s="263"/>
      <c r="L97" s="263"/>
      <c r="M97" s="263"/>
    </row>
    <row r="98" spans="2:13">
      <c r="B98" s="655" t="s">
        <v>452</v>
      </c>
      <c r="C98" s="260">
        <f>'Ethernet-Cloud'!C98+'Ethernet-Telecom'!C98+'Ethernet-Enterprise'!C98</f>
        <v>0</v>
      </c>
      <c r="D98" s="260">
        <f>'Ethernet-Cloud'!D98+'Ethernet-Telecom'!D98+'Ethernet-Enterprise'!D98</f>
        <v>0</v>
      </c>
      <c r="E98" s="260">
        <f>'Ethernet-Cloud'!E98+'Ethernet-Telecom'!E98+'Ethernet-Enterprise'!E98</f>
        <v>0</v>
      </c>
      <c r="F98" s="260"/>
      <c r="G98" s="260"/>
      <c r="H98" s="260"/>
      <c r="I98" s="260"/>
      <c r="J98" s="263"/>
      <c r="K98" s="263"/>
      <c r="L98" s="263"/>
      <c r="M98" s="263"/>
    </row>
    <row r="99" spans="2:13">
      <c r="B99" s="655" t="s">
        <v>453</v>
      </c>
      <c r="C99" s="260">
        <f>'Ethernet-Cloud'!C99+'Ethernet-Telecom'!C99+'Ethernet-Enterprise'!C99</f>
        <v>0</v>
      </c>
      <c r="D99" s="260">
        <f>'Ethernet-Cloud'!D99+'Ethernet-Telecom'!D99+'Ethernet-Enterprise'!D99</f>
        <v>0</v>
      </c>
      <c r="E99" s="260">
        <f>'Ethernet-Cloud'!E99+'Ethernet-Telecom'!E99+'Ethernet-Enterprise'!E99</f>
        <v>0</v>
      </c>
      <c r="F99" s="260"/>
      <c r="G99" s="260"/>
      <c r="H99" s="260"/>
      <c r="I99" s="260"/>
      <c r="J99" s="263"/>
      <c r="K99" s="263"/>
      <c r="L99" s="263"/>
      <c r="M99" s="263"/>
    </row>
    <row r="100" spans="2:13">
      <c r="B100" s="655" t="s">
        <v>454</v>
      </c>
      <c r="C100" s="260">
        <f>'Ethernet-Cloud'!C100+'Ethernet-Telecom'!C100+'Ethernet-Enterprise'!C100</f>
        <v>0</v>
      </c>
      <c r="D100" s="260">
        <f>'Ethernet-Cloud'!D100+'Ethernet-Telecom'!D100+'Ethernet-Enterprise'!D100</f>
        <v>0</v>
      </c>
      <c r="E100" s="260">
        <f>'Ethernet-Cloud'!E100+'Ethernet-Telecom'!E100+'Ethernet-Enterprise'!E100</f>
        <v>0</v>
      </c>
      <c r="F100" s="260"/>
      <c r="G100" s="260"/>
      <c r="H100" s="260"/>
      <c r="I100" s="260"/>
      <c r="J100" s="263"/>
      <c r="K100" s="263"/>
      <c r="L100" s="263"/>
      <c r="M100" s="263"/>
    </row>
    <row r="101" spans="2:13">
      <c r="B101" s="655" t="s">
        <v>455</v>
      </c>
      <c r="C101" s="260">
        <f>'Ethernet-Cloud'!C101+'Ethernet-Telecom'!C101+'Ethernet-Enterprise'!C101</f>
        <v>0</v>
      </c>
      <c r="D101" s="260">
        <f>'Ethernet-Cloud'!D101+'Ethernet-Telecom'!D101+'Ethernet-Enterprise'!D101</f>
        <v>0</v>
      </c>
      <c r="E101" s="260">
        <f>'Ethernet-Cloud'!E101+'Ethernet-Telecom'!E101+'Ethernet-Enterprise'!E101</f>
        <v>0.74060000000000004</v>
      </c>
      <c r="F101" s="260"/>
      <c r="G101" s="260"/>
      <c r="H101" s="260"/>
      <c r="I101" s="260"/>
      <c r="J101" s="263"/>
      <c r="K101" s="263"/>
      <c r="L101" s="263"/>
      <c r="M101" s="263"/>
    </row>
    <row r="102" spans="2:13">
      <c r="B102" s="655" t="s">
        <v>456</v>
      </c>
      <c r="C102" s="260">
        <f>'Ethernet-Cloud'!C102+'Ethernet-Telecom'!C102+'Ethernet-Enterprise'!C102</f>
        <v>0</v>
      </c>
      <c r="D102" s="260">
        <f>'Ethernet-Cloud'!D102+'Ethernet-Telecom'!D102+'Ethernet-Enterprise'!D102</f>
        <v>0</v>
      </c>
      <c r="E102" s="260">
        <f>'Ethernet-Cloud'!E102+'Ethernet-Telecom'!E102+'Ethernet-Enterprise'!E102</f>
        <v>0</v>
      </c>
      <c r="F102" s="260"/>
      <c r="G102" s="260"/>
      <c r="H102" s="260"/>
      <c r="I102" s="260"/>
      <c r="J102" s="263"/>
      <c r="K102" s="263"/>
      <c r="L102" s="263"/>
      <c r="M102" s="263"/>
    </row>
    <row r="103" spans="2:13">
      <c r="B103" s="655" t="s">
        <v>457</v>
      </c>
      <c r="C103" s="260">
        <f>'Ethernet-Cloud'!C103+'Ethernet-Telecom'!C103+'Ethernet-Enterprise'!C103</f>
        <v>0</v>
      </c>
      <c r="D103" s="260">
        <f>'Ethernet-Cloud'!D103+'Ethernet-Telecom'!D103+'Ethernet-Enterprise'!D103</f>
        <v>0</v>
      </c>
      <c r="E103" s="260">
        <f>'Ethernet-Cloud'!E103+'Ethernet-Telecom'!E103+'Ethernet-Enterprise'!E103</f>
        <v>0</v>
      </c>
      <c r="F103" s="260"/>
      <c r="G103" s="260"/>
      <c r="H103" s="260"/>
      <c r="I103" s="260"/>
      <c r="J103" s="263"/>
      <c r="K103" s="263"/>
      <c r="L103" s="263"/>
      <c r="M103" s="263"/>
    </row>
    <row r="104" spans="2:13">
      <c r="B104" s="655" t="s">
        <v>458</v>
      </c>
      <c r="C104" s="260">
        <f>'Ethernet-Cloud'!C104+'Ethernet-Telecom'!C104+'Ethernet-Enterprise'!C104</f>
        <v>0</v>
      </c>
      <c r="D104" s="260">
        <f>'Ethernet-Cloud'!D104+'Ethernet-Telecom'!D104+'Ethernet-Enterprise'!D104</f>
        <v>0</v>
      </c>
      <c r="E104" s="260">
        <f>'Ethernet-Cloud'!E104+'Ethernet-Telecom'!E104+'Ethernet-Enterprise'!E104</f>
        <v>0</v>
      </c>
      <c r="F104" s="260"/>
      <c r="G104" s="260"/>
      <c r="H104" s="260"/>
      <c r="I104" s="260"/>
      <c r="J104" s="263"/>
      <c r="K104" s="263"/>
      <c r="L104" s="263"/>
      <c r="M104" s="263"/>
    </row>
    <row r="105" spans="2:13">
      <c r="B105" s="655" t="s">
        <v>459</v>
      </c>
      <c r="C105" s="260">
        <f>'Ethernet-Cloud'!C105+'Ethernet-Telecom'!C105+'Ethernet-Enterprise'!C105</f>
        <v>0</v>
      </c>
      <c r="D105" s="260">
        <f>'Ethernet-Cloud'!D105+'Ethernet-Telecom'!D105+'Ethernet-Enterprise'!D105</f>
        <v>0</v>
      </c>
      <c r="E105" s="260">
        <f>'Ethernet-Cloud'!E105+'Ethernet-Telecom'!E105+'Ethernet-Enterprise'!E105</f>
        <v>0.1</v>
      </c>
      <c r="F105" s="260"/>
      <c r="G105" s="260"/>
      <c r="H105" s="260"/>
      <c r="I105" s="260"/>
      <c r="J105" s="263"/>
      <c r="K105" s="263"/>
      <c r="L105" s="263"/>
      <c r="M105" s="263"/>
    </row>
    <row r="106" spans="2:13">
      <c r="B106" s="655" t="s">
        <v>460</v>
      </c>
      <c r="C106" s="260">
        <f>'Ethernet-Cloud'!C106+'Ethernet-Telecom'!C106+'Ethernet-Enterprise'!C106</f>
        <v>0</v>
      </c>
      <c r="D106" s="260">
        <f>'Ethernet-Cloud'!D106+'Ethernet-Telecom'!D106+'Ethernet-Enterprise'!D106</f>
        <v>0</v>
      </c>
      <c r="E106" s="260">
        <f>'Ethernet-Cloud'!E106+'Ethernet-Telecom'!E106+'Ethernet-Enterprise'!E106</f>
        <v>3.9999999999999994E-2</v>
      </c>
      <c r="F106" s="260"/>
      <c r="G106" s="260"/>
      <c r="H106" s="260"/>
      <c r="I106" s="260"/>
      <c r="J106" s="263"/>
      <c r="K106" s="263"/>
      <c r="L106" s="263"/>
      <c r="M106" s="263"/>
    </row>
    <row r="107" spans="2:13">
      <c r="B107" s="655" t="s">
        <v>461</v>
      </c>
      <c r="C107" s="260">
        <f>'Ethernet-Cloud'!C107+'Ethernet-Telecom'!C107+'Ethernet-Enterprise'!C107</f>
        <v>0</v>
      </c>
      <c r="D107" s="260">
        <f>'Ethernet-Cloud'!D107+'Ethernet-Telecom'!D107+'Ethernet-Enterprise'!D107</f>
        <v>0</v>
      </c>
      <c r="E107" s="260">
        <f>'Ethernet-Cloud'!E107+'Ethernet-Telecom'!E107+'Ethernet-Enterprise'!E107</f>
        <v>0</v>
      </c>
      <c r="F107" s="260"/>
      <c r="G107" s="260"/>
      <c r="H107" s="260"/>
      <c r="I107" s="260"/>
      <c r="J107" s="263"/>
      <c r="K107" s="263"/>
      <c r="L107" s="263"/>
      <c r="M107" s="263"/>
    </row>
    <row r="108" spans="2:13">
      <c r="B108" s="655" t="s">
        <v>462</v>
      </c>
      <c r="C108" s="260">
        <f>'Ethernet-Cloud'!C108+'Ethernet-Telecom'!C108+'Ethernet-Enterprise'!C108</f>
        <v>0</v>
      </c>
      <c r="D108" s="260">
        <f>'Ethernet-Cloud'!D108+'Ethernet-Telecom'!D108+'Ethernet-Enterprise'!D108</f>
        <v>0</v>
      </c>
      <c r="E108" s="260">
        <f>'Ethernet-Cloud'!E108+'Ethernet-Telecom'!E108+'Ethernet-Enterprise'!E108</f>
        <v>0</v>
      </c>
      <c r="F108" s="260"/>
      <c r="G108" s="260"/>
      <c r="H108" s="260"/>
      <c r="I108" s="260"/>
      <c r="J108" s="263"/>
      <c r="K108" s="263"/>
      <c r="L108" s="263"/>
      <c r="M108" s="263"/>
    </row>
    <row r="109" spans="2:13">
      <c r="B109" s="655" t="s">
        <v>463</v>
      </c>
      <c r="C109" s="260">
        <f>'Ethernet-Cloud'!C109+'Ethernet-Telecom'!C109+'Ethernet-Enterprise'!C109</f>
        <v>0</v>
      </c>
      <c r="D109" s="260">
        <f>'Ethernet-Cloud'!D109+'Ethernet-Telecom'!D109+'Ethernet-Enterprise'!D109</f>
        <v>0</v>
      </c>
      <c r="E109" s="260">
        <f>'Ethernet-Cloud'!E109+'Ethernet-Telecom'!E109+'Ethernet-Enterprise'!E109</f>
        <v>0</v>
      </c>
      <c r="F109" s="260"/>
      <c r="G109" s="260"/>
      <c r="H109" s="260"/>
      <c r="I109" s="260"/>
      <c r="J109" s="263"/>
      <c r="K109" s="263"/>
      <c r="L109" s="263"/>
      <c r="M109" s="263"/>
    </row>
    <row r="110" spans="2:13">
      <c r="B110" s="655" t="s">
        <v>521</v>
      </c>
      <c r="C110" s="260">
        <f>'Ethernet-Cloud'!C110+'Ethernet-Telecom'!C110+'Ethernet-Enterprise'!C110</f>
        <v>0</v>
      </c>
      <c r="D110" s="260">
        <f>'Ethernet-Cloud'!D110+'Ethernet-Telecom'!D110+'Ethernet-Enterprise'!D110</f>
        <v>0</v>
      </c>
      <c r="E110" s="260">
        <f>'Ethernet-Cloud'!E110+'Ethernet-Telecom'!E110+'Ethernet-Enterprise'!E110</f>
        <v>0</v>
      </c>
      <c r="F110" s="260"/>
      <c r="G110" s="260"/>
      <c r="H110" s="260"/>
      <c r="I110" s="260"/>
      <c r="J110" s="263"/>
      <c r="K110" s="263"/>
      <c r="L110" s="263"/>
      <c r="M110" s="263"/>
    </row>
    <row r="111" spans="2:13">
      <c r="B111" s="655" t="s">
        <v>518</v>
      </c>
      <c r="C111" s="260">
        <f>'Ethernet-Cloud'!C111+'Ethernet-Telecom'!C111+'Ethernet-Enterprise'!C111</f>
        <v>0</v>
      </c>
      <c r="D111" s="260">
        <f>'Ethernet-Cloud'!D111+'Ethernet-Telecom'!D111+'Ethernet-Enterprise'!D111</f>
        <v>0</v>
      </c>
      <c r="E111" s="260">
        <f>'Ethernet-Cloud'!E111+'Ethernet-Telecom'!E111+'Ethernet-Enterprise'!E111</f>
        <v>0</v>
      </c>
      <c r="F111" s="260"/>
      <c r="G111" s="260"/>
      <c r="H111" s="260"/>
      <c r="I111" s="260"/>
      <c r="J111" s="263"/>
      <c r="K111" s="263"/>
      <c r="L111" s="263"/>
      <c r="M111" s="263"/>
    </row>
    <row r="112" spans="2:13">
      <c r="B112" s="655" t="s">
        <v>519</v>
      </c>
      <c r="C112" s="260">
        <f>'Ethernet-Cloud'!C112+'Ethernet-Telecom'!C112+'Ethernet-Enterprise'!C112</f>
        <v>0</v>
      </c>
      <c r="D112" s="260">
        <f>'Ethernet-Cloud'!D112+'Ethernet-Telecom'!D112+'Ethernet-Enterprise'!D112</f>
        <v>0</v>
      </c>
      <c r="E112" s="260">
        <f>'Ethernet-Cloud'!E112+'Ethernet-Telecom'!E112+'Ethernet-Enterprise'!E112</f>
        <v>0</v>
      </c>
      <c r="F112" s="260"/>
      <c r="G112" s="260"/>
      <c r="H112" s="260"/>
      <c r="I112" s="260"/>
      <c r="J112" s="263"/>
      <c r="K112" s="263"/>
      <c r="L112" s="263"/>
      <c r="M112" s="263"/>
    </row>
    <row r="113" spans="1:13">
      <c r="B113" s="655" t="s">
        <v>520</v>
      </c>
      <c r="C113" s="260">
        <f>'Ethernet-Cloud'!C113+'Ethernet-Telecom'!C113+'Ethernet-Enterprise'!C113</f>
        <v>0</v>
      </c>
      <c r="D113" s="260">
        <f>'Ethernet-Cloud'!D113+'Ethernet-Telecom'!D113+'Ethernet-Enterprise'!D113</f>
        <v>0</v>
      </c>
      <c r="E113" s="260">
        <f>'Ethernet-Cloud'!E113+'Ethernet-Telecom'!E113+'Ethernet-Enterprise'!E113</f>
        <v>0</v>
      </c>
      <c r="F113" s="260"/>
      <c r="G113" s="260"/>
      <c r="H113" s="260"/>
      <c r="I113" s="260"/>
      <c r="J113" s="263"/>
      <c r="K113" s="263"/>
      <c r="L113" s="263"/>
      <c r="M113" s="263"/>
    </row>
    <row r="114" spans="1:13">
      <c r="B114" s="655" t="s">
        <v>464</v>
      </c>
      <c r="C114" s="260">
        <f>'Ethernet-Cloud'!C114+'Ethernet-Telecom'!C114+'Ethernet-Enterprise'!C114</f>
        <v>0</v>
      </c>
      <c r="D114" s="260">
        <f>'Ethernet-Cloud'!D114+'Ethernet-Telecom'!D114+'Ethernet-Enterprise'!D114</f>
        <v>0</v>
      </c>
      <c r="E114" s="260">
        <f>'Ethernet-Cloud'!E114+'Ethernet-Telecom'!E114+'Ethernet-Enterprise'!E114</f>
        <v>0</v>
      </c>
      <c r="F114" s="260"/>
      <c r="G114" s="260"/>
      <c r="H114" s="260"/>
      <c r="I114" s="260"/>
      <c r="J114" s="263"/>
      <c r="K114" s="263"/>
      <c r="L114" s="263"/>
      <c r="M114" s="263"/>
    </row>
    <row r="115" spans="1:13">
      <c r="B115" s="655" t="s">
        <v>465</v>
      </c>
      <c r="C115" s="260">
        <f>'Ethernet-Cloud'!C115+'Ethernet-Telecom'!C115+'Ethernet-Enterprise'!C115</f>
        <v>0</v>
      </c>
      <c r="D115" s="260">
        <f>'Ethernet-Cloud'!D115+'Ethernet-Telecom'!D115+'Ethernet-Enterprise'!D115</f>
        <v>0</v>
      </c>
      <c r="E115" s="260">
        <f>'Ethernet-Cloud'!E115+'Ethernet-Telecom'!E115+'Ethernet-Enterprise'!E115</f>
        <v>0</v>
      </c>
      <c r="F115" s="260"/>
      <c r="G115" s="260"/>
      <c r="H115" s="260"/>
      <c r="I115" s="260"/>
      <c r="J115" s="263"/>
      <c r="K115" s="263"/>
      <c r="L115" s="263"/>
      <c r="M115" s="263"/>
    </row>
    <row r="116" spans="1:13">
      <c r="B116" s="655" t="s">
        <v>466</v>
      </c>
      <c r="C116" s="260">
        <f>'Ethernet-Cloud'!C116+'Ethernet-Telecom'!C116+'Ethernet-Enterprise'!C116</f>
        <v>0</v>
      </c>
      <c r="D116" s="260">
        <f>'Ethernet-Cloud'!D116+'Ethernet-Telecom'!D116+'Ethernet-Enterprise'!D116</f>
        <v>0</v>
      </c>
      <c r="E116" s="260">
        <f>'Ethernet-Cloud'!E116+'Ethernet-Telecom'!E116+'Ethernet-Enterprise'!E116</f>
        <v>0</v>
      </c>
      <c r="F116" s="260"/>
      <c r="G116" s="260"/>
      <c r="H116" s="260"/>
      <c r="I116" s="260"/>
      <c r="J116" s="263"/>
      <c r="K116" s="263"/>
      <c r="L116" s="263"/>
      <c r="M116" s="263"/>
    </row>
    <row r="117" spans="1:13">
      <c r="B117" s="655" t="s">
        <v>467</v>
      </c>
      <c r="C117" s="260">
        <f>'Ethernet-Cloud'!C117+'Ethernet-Telecom'!C117+'Ethernet-Enterprise'!C117</f>
        <v>0</v>
      </c>
      <c r="D117" s="260">
        <f>'Ethernet-Cloud'!D117+'Ethernet-Telecom'!D117+'Ethernet-Enterprise'!D117</f>
        <v>0</v>
      </c>
      <c r="E117" s="260">
        <f>'Ethernet-Cloud'!E117+'Ethernet-Telecom'!E117+'Ethernet-Enterprise'!E117</f>
        <v>0</v>
      </c>
      <c r="F117" s="260"/>
      <c r="G117" s="260"/>
      <c r="H117" s="260"/>
      <c r="I117" s="260"/>
      <c r="J117" s="263"/>
      <c r="K117" s="263"/>
      <c r="L117" s="263"/>
      <c r="M117" s="263"/>
    </row>
    <row r="118" spans="1:13">
      <c r="B118" s="655" t="s">
        <v>468</v>
      </c>
      <c r="C118" s="260">
        <f>'Ethernet-Cloud'!C118+'Ethernet-Telecom'!C118+'Ethernet-Enterprise'!C118</f>
        <v>0</v>
      </c>
      <c r="D118" s="260">
        <f>'Ethernet-Cloud'!D118+'Ethernet-Telecom'!D118+'Ethernet-Enterprise'!D118</f>
        <v>0</v>
      </c>
      <c r="E118" s="260">
        <f>'Ethernet-Cloud'!E118+'Ethernet-Telecom'!E118+'Ethernet-Enterprise'!E118</f>
        <v>0</v>
      </c>
      <c r="F118" s="260"/>
      <c r="G118" s="260"/>
      <c r="H118" s="260"/>
      <c r="I118" s="260"/>
      <c r="J118" s="263"/>
      <c r="K118" s="263"/>
      <c r="L118" s="263"/>
      <c r="M118" s="263"/>
    </row>
    <row r="119" spans="1:13">
      <c r="A119" s="247"/>
      <c r="B119" s="647" t="s">
        <v>431</v>
      </c>
      <c r="C119" s="260">
        <f>'Ethernet-Cloud'!C119+'Ethernet-Telecom'!C119+'Ethernet-Enterprise'!C119</f>
        <v>0</v>
      </c>
      <c r="D119" s="260">
        <f>'Ethernet-Cloud'!D119+'Ethernet-Telecom'!D119+'Ethernet-Enterprise'!D119</f>
        <v>0</v>
      </c>
      <c r="E119" s="260">
        <f>'Ethernet-Cloud'!E119+'Ethernet-Telecom'!E119+'Ethernet-Enterprise'!E119</f>
        <v>0</v>
      </c>
      <c r="F119" s="260"/>
      <c r="G119" s="260"/>
      <c r="H119" s="260"/>
      <c r="I119" s="260"/>
      <c r="J119" s="263"/>
      <c r="K119" s="263"/>
      <c r="L119" s="263"/>
      <c r="M119" s="263"/>
    </row>
    <row r="120" spans="1:13">
      <c r="A120" s="247"/>
      <c r="B120" s="658" t="s">
        <v>9</v>
      </c>
      <c r="C120" s="257">
        <f t="shared" ref="C120:E120" si="7">SUM(C85:C119)</f>
        <v>568.94931047595719</v>
      </c>
      <c r="D120" s="257">
        <f t="shared" si="7"/>
        <v>499.09770086236341</v>
      </c>
      <c r="E120" s="257">
        <f t="shared" si="7"/>
        <v>555.62399798964725</v>
      </c>
      <c r="F120" s="257"/>
      <c r="G120" s="257"/>
      <c r="H120" s="257"/>
      <c r="I120" s="257"/>
      <c r="J120" s="257"/>
      <c r="K120" s="257"/>
      <c r="L120" s="257"/>
      <c r="M120" s="257"/>
    </row>
    <row r="121" spans="1:13">
      <c r="A121" s="247"/>
      <c r="C121" s="8"/>
      <c r="D121" s="8">
        <f t="shared" ref="D121:E121" si="8">IF(C120=0,"",D120/C120-1)</f>
        <v>-0.12277299282630127</v>
      </c>
      <c r="E121" s="8">
        <f t="shared" si="8"/>
        <v>0.11325697760100906</v>
      </c>
      <c r="F121" s="8"/>
      <c r="G121" s="8"/>
      <c r="H121" s="8"/>
      <c r="I121" s="8"/>
      <c r="J121" s="8"/>
      <c r="K121" s="8"/>
      <c r="L121" s="8"/>
      <c r="M121" s="8"/>
    </row>
    <row r="122" spans="1:13">
      <c r="A122" s="247"/>
      <c r="B122" s="652"/>
      <c r="C122" s="541"/>
      <c r="D122" s="541"/>
      <c r="E122" s="541"/>
      <c r="F122" s="541"/>
      <c r="G122" s="541"/>
      <c r="H122" s="541"/>
      <c r="I122" s="541"/>
      <c r="J122" s="541"/>
      <c r="K122" s="541"/>
      <c r="L122" s="541"/>
      <c r="M122" s="541"/>
    </row>
    <row r="123" spans="1:13">
      <c r="A123" s="247"/>
      <c r="B123" s="159"/>
    </row>
    <row r="124" spans="1:13" ht="14.4">
      <c r="B124" s="247" t="s">
        <v>484</v>
      </c>
      <c r="E124" s="449"/>
      <c r="J124" s="207" t="str">
        <f>B124</f>
        <v>Units - Ethernet total-Rest of World</v>
      </c>
      <c r="L124" s="447"/>
      <c r="M124" s="447"/>
    </row>
    <row r="125" spans="1:13">
      <c r="A125" s="247"/>
      <c r="B125" s="644" t="s">
        <v>10</v>
      </c>
      <c r="C125" s="38">
        <v>2016</v>
      </c>
      <c r="D125" s="7">
        <v>2017</v>
      </c>
      <c r="E125" s="7">
        <v>2018</v>
      </c>
      <c r="F125" s="7">
        <v>2019</v>
      </c>
      <c r="G125" s="7">
        <v>2020</v>
      </c>
      <c r="H125" s="7">
        <v>2021</v>
      </c>
      <c r="I125" s="7">
        <v>2022</v>
      </c>
      <c r="J125" s="7">
        <v>2023</v>
      </c>
      <c r="K125" s="7">
        <v>2024</v>
      </c>
      <c r="L125" s="7">
        <v>2025</v>
      </c>
      <c r="M125" s="7">
        <v>2026</v>
      </c>
    </row>
    <row r="126" spans="1:13">
      <c r="A126" s="247"/>
      <c r="B126" s="647" t="s">
        <v>470</v>
      </c>
      <c r="C126" s="323">
        <f>'Ethernet-Cloud'!C126+'Ethernet-Telecom'!C126+'Ethernet-Enterprise'!C126</f>
        <v>10846716.921907734</v>
      </c>
      <c r="D126" s="323">
        <f>'Ethernet-Cloud'!D126+'Ethernet-Telecom'!D126+'Ethernet-Enterprise'!D126</f>
        <v>8892438.1817999985</v>
      </c>
      <c r="E126" s="323">
        <f>'Ethernet-Cloud'!E126+'Ethernet-Telecom'!E126+'Ethernet-Enterprise'!E126</f>
        <v>11333245.562137648</v>
      </c>
      <c r="F126" s="323"/>
      <c r="G126" s="323"/>
      <c r="H126" s="323"/>
      <c r="I126" s="323"/>
      <c r="J126" s="328"/>
      <c r="K126" s="328"/>
      <c r="L126" s="328"/>
      <c r="M126" s="328"/>
    </row>
    <row r="127" spans="1:13">
      <c r="A127" s="247"/>
      <c r="B127" s="647" t="s">
        <v>471</v>
      </c>
      <c r="C127" s="324">
        <f>'Ethernet-Cloud'!C127+'Ethernet-Telecom'!C127+'Ethernet-Enterprise'!C127</f>
        <v>14866814.387966555</v>
      </c>
      <c r="D127" s="324">
        <f>'Ethernet-Cloud'!D127+'Ethernet-Telecom'!D127+'Ethernet-Enterprise'!D127</f>
        <v>15608780.360935409</v>
      </c>
      <c r="E127" s="324">
        <f>'Ethernet-Cloud'!E127+'Ethernet-Telecom'!E127+'Ethernet-Enterprise'!E127</f>
        <v>16828711.534309082</v>
      </c>
      <c r="F127" s="324"/>
      <c r="G127" s="324"/>
      <c r="H127" s="324"/>
      <c r="I127" s="324"/>
      <c r="J127" s="325"/>
      <c r="K127" s="325"/>
      <c r="L127" s="325"/>
      <c r="M127" s="325"/>
    </row>
    <row r="128" spans="1:13">
      <c r="A128" s="247"/>
      <c r="B128" s="647" t="s">
        <v>472</v>
      </c>
      <c r="C128" s="325">
        <f>'Ethernet-Cloud'!C128+'Ethernet-Telecom'!C128+'Ethernet-Enterprise'!C128</f>
        <v>11109.300000000001</v>
      </c>
      <c r="D128" s="325">
        <f>'Ethernet-Cloud'!D128+'Ethernet-Telecom'!D128+'Ethernet-Enterprise'!D128</f>
        <v>105394.11</v>
      </c>
      <c r="E128" s="325">
        <f>'Ethernet-Cloud'!E128+'Ethernet-Telecom'!E128+'Ethernet-Enterprise'!E128</f>
        <v>341875.17000000004</v>
      </c>
      <c r="F128" s="325"/>
      <c r="G128" s="325"/>
      <c r="H128" s="325"/>
      <c r="I128" s="325"/>
      <c r="J128" s="325"/>
      <c r="K128" s="325"/>
      <c r="L128" s="325"/>
      <c r="M128" s="325"/>
    </row>
    <row r="129" spans="1:13">
      <c r="A129" s="247"/>
      <c r="B129" s="647" t="s">
        <v>473</v>
      </c>
      <c r="C129" s="326">
        <f>'Ethernet-Cloud'!C129+'Ethernet-Telecom'!C129+'Ethernet-Enterprise'!C129</f>
        <v>1147463.0330000001</v>
      </c>
      <c r="D129" s="326">
        <f>'Ethernet-Cloud'!D129+'Ethernet-Telecom'!D129+'Ethernet-Enterprise'!D129</f>
        <v>1460116.2647500001</v>
      </c>
      <c r="E129" s="326">
        <f>'Ethernet-Cloud'!E129+'Ethernet-Telecom'!E129+'Ethernet-Enterprise'!E129</f>
        <v>1418118.4891249998</v>
      </c>
      <c r="F129" s="326"/>
      <c r="G129" s="326"/>
      <c r="H129" s="326"/>
      <c r="I129" s="326"/>
      <c r="J129" s="249"/>
      <c r="K129" s="249"/>
      <c r="L129" s="249"/>
      <c r="M129" s="249"/>
    </row>
    <row r="130" spans="1:13">
      <c r="A130" s="247"/>
      <c r="B130" s="647" t="s">
        <v>474</v>
      </c>
      <c r="C130" s="324">
        <f>'Ethernet-Cloud'!C130+'Ethernet-Telecom'!C130+'Ethernet-Enterprise'!C130</f>
        <v>1437889.1939999999</v>
      </c>
      <c r="D130" s="324">
        <f>'Ethernet-Cloud'!D130+'Ethernet-Telecom'!D130+'Ethernet-Enterprise'!D130</f>
        <v>1630748.0690000001</v>
      </c>
      <c r="E130" s="324">
        <f>'Ethernet-Cloud'!E130+'Ethernet-Telecom'!E130+'Ethernet-Enterprise'!E130</f>
        <v>905541.06199999992</v>
      </c>
      <c r="F130" s="324"/>
      <c r="G130" s="324"/>
      <c r="H130" s="324"/>
      <c r="I130" s="324"/>
      <c r="J130" s="325"/>
      <c r="K130" s="325"/>
      <c r="L130" s="325"/>
      <c r="M130" s="325"/>
    </row>
    <row r="131" spans="1:13">
      <c r="A131" s="247"/>
      <c r="B131" s="657" t="s">
        <v>475</v>
      </c>
      <c r="C131" s="325">
        <f>'Ethernet-Cloud'!C131+'Ethernet-Telecom'!C131+'Ethernet-Enterprise'!C131</f>
        <v>0</v>
      </c>
      <c r="D131" s="325">
        <f>'Ethernet-Cloud'!D131+'Ethernet-Telecom'!D131+'Ethernet-Enterprise'!D131</f>
        <v>0</v>
      </c>
      <c r="E131" s="325">
        <f>'Ethernet-Cloud'!E131+'Ethernet-Telecom'!E131+'Ethernet-Enterprise'!E131</f>
        <v>0</v>
      </c>
      <c r="F131" s="325"/>
      <c r="G131" s="325"/>
      <c r="H131" s="325"/>
      <c r="I131" s="325"/>
      <c r="J131" s="325"/>
      <c r="K131" s="325"/>
      <c r="L131" s="325"/>
      <c r="M131" s="325"/>
    </row>
    <row r="132" spans="1:13">
      <c r="A132" s="247"/>
      <c r="B132" s="655" t="s">
        <v>476</v>
      </c>
      <c r="C132" s="325">
        <f>'Ethernet-Cloud'!C132+'Ethernet-Telecom'!C132+'Ethernet-Enterprise'!C132</f>
        <v>270371.96500000003</v>
      </c>
      <c r="D132" s="325">
        <f>'Ethernet-Cloud'!D132+'Ethernet-Telecom'!D132+'Ethernet-Enterprise'!D132</f>
        <v>506956.5</v>
      </c>
      <c r="E132" s="325">
        <f>'Ethernet-Cloud'!E132+'Ethernet-Telecom'!E132+'Ethernet-Enterprise'!E132</f>
        <v>1096707.4802999999</v>
      </c>
      <c r="F132" s="325"/>
      <c r="G132" s="325"/>
      <c r="H132" s="325"/>
      <c r="I132" s="325"/>
      <c r="J132" s="325"/>
      <c r="K132" s="325"/>
      <c r="L132" s="325"/>
      <c r="M132" s="325"/>
    </row>
    <row r="133" spans="1:13">
      <c r="A133" s="247"/>
      <c r="B133" s="655" t="s">
        <v>477</v>
      </c>
      <c r="C133" s="249">
        <f>'Ethernet-Cloud'!C133+'Ethernet-Telecom'!C133+'Ethernet-Enterprise'!C133</f>
        <v>289061.59999999998</v>
      </c>
      <c r="D133" s="249">
        <f>'Ethernet-Cloud'!D133+'Ethernet-Telecom'!D133+'Ethernet-Enterprise'!D133</f>
        <v>1365581.098</v>
      </c>
      <c r="E133" s="249">
        <f>'Ethernet-Cloud'!E133+'Ethernet-Telecom'!E133+'Ethernet-Enterprise'!E133</f>
        <v>1549738.56</v>
      </c>
      <c r="F133" s="249"/>
      <c r="G133" s="249"/>
      <c r="H133" s="249"/>
      <c r="I133" s="249"/>
      <c r="J133" s="249"/>
      <c r="K133" s="249"/>
      <c r="L133" s="249"/>
      <c r="M133" s="249"/>
    </row>
    <row r="134" spans="1:13">
      <c r="A134" s="247"/>
      <c r="B134" s="655" t="s">
        <v>478</v>
      </c>
      <c r="C134" s="249">
        <f>'Ethernet-Cloud'!C134+'Ethernet-Telecom'!C134+'Ethernet-Enterprise'!C134</f>
        <v>30989.399999999994</v>
      </c>
      <c r="D134" s="249">
        <f>'Ethernet-Cloud'!D134+'Ethernet-Telecom'!D134+'Ethernet-Enterprise'!D134</f>
        <v>287033.08199999999</v>
      </c>
      <c r="E134" s="249">
        <f>'Ethernet-Cloud'!E134+'Ethernet-Telecom'!E134+'Ethernet-Enterprise'!E134</f>
        <v>1775827.9880952379</v>
      </c>
      <c r="F134" s="249"/>
      <c r="G134" s="249"/>
      <c r="H134" s="249"/>
      <c r="I134" s="249"/>
      <c r="J134" s="249"/>
      <c r="K134" s="249"/>
      <c r="L134" s="249"/>
      <c r="M134" s="249"/>
    </row>
    <row r="135" spans="1:13">
      <c r="A135" s="247"/>
      <c r="B135" s="655" t="s">
        <v>479</v>
      </c>
      <c r="C135" s="327">
        <f>'Ethernet-Cloud'!C135+'Ethernet-Telecom'!C135+'Ethernet-Enterprise'!C135</f>
        <v>204514.96000000002</v>
      </c>
      <c r="D135" s="327">
        <f>'Ethernet-Cloud'!D135+'Ethernet-Telecom'!D135+'Ethernet-Enterprise'!D135</f>
        <v>458030.26199999999</v>
      </c>
      <c r="E135" s="327">
        <f>'Ethernet-Cloud'!E135+'Ethernet-Telecom'!E135+'Ethernet-Enterprise'!E135</f>
        <v>500597.35888235288</v>
      </c>
      <c r="F135" s="327"/>
      <c r="G135" s="327"/>
      <c r="H135" s="327"/>
      <c r="I135" s="327"/>
      <c r="J135" s="325"/>
      <c r="K135" s="325"/>
      <c r="L135" s="325"/>
      <c r="M135" s="325"/>
    </row>
    <row r="136" spans="1:13">
      <c r="A136" s="247"/>
      <c r="B136" s="655" t="s">
        <v>480</v>
      </c>
      <c r="C136" s="326">
        <f>'Ethernet-Cloud'!C136+'Ethernet-Telecom'!C136+'Ethernet-Enterprise'!C136</f>
        <v>6143.7439999999997</v>
      </c>
      <c r="D136" s="326">
        <f>'Ethernet-Cloud'!D136+'Ethernet-Telecom'!D136+'Ethernet-Enterprise'!D136</f>
        <v>8299.7759999999998</v>
      </c>
      <c r="E136" s="326">
        <f>'Ethernet-Cloud'!E136+'Ethernet-Telecom'!E136+'Ethernet-Enterprise'!E136</f>
        <v>7999.1999999999989</v>
      </c>
      <c r="F136" s="326"/>
      <c r="G136" s="326"/>
      <c r="H136" s="326"/>
      <c r="I136" s="326"/>
      <c r="J136" s="249"/>
      <c r="K136" s="249"/>
      <c r="L136" s="249"/>
      <c r="M136" s="249"/>
    </row>
    <row r="137" spans="1:13">
      <c r="B137" s="655" t="s">
        <v>450</v>
      </c>
      <c r="C137" s="326">
        <f>'Ethernet-Cloud'!C137+'Ethernet-Telecom'!C137+'Ethernet-Enterprise'!C137</f>
        <v>0</v>
      </c>
      <c r="D137" s="326">
        <f>'Ethernet-Cloud'!D137+'Ethernet-Telecom'!D137+'Ethernet-Enterprise'!D137</f>
        <v>0</v>
      </c>
      <c r="E137" s="326">
        <f>'Ethernet-Cloud'!E137+'Ethernet-Telecom'!E137+'Ethernet-Enterprise'!E137</f>
        <v>0</v>
      </c>
      <c r="F137" s="326"/>
      <c r="G137" s="326"/>
      <c r="H137" s="326"/>
      <c r="I137" s="326"/>
      <c r="J137" s="249"/>
      <c r="K137" s="249"/>
      <c r="L137" s="249"/>
      <c r="M137" s="249"/>
    </row>
    <row r="138" spans="1:13">
      <c r="B138" s="655" t="s">
        <v>451</v>
      </c>
      <c r="C138" s="326">
        <f>'Ethernet-Cloud'!C138+'Ethernet-Telecom'!C138+'Ethernet-Enterprise'!C138</f>
        <v>0</v>
      </c>
      <c r="D138" s="326">
        <f>'Ethernet-Cloud'!D138+'Ethernet-Telecom'!D138+'Ethernet-Enterprise'!D138</f>
        <v>0</v>
      </c>
      <c r="E138" s="326">
        <f>'Ethernet-Cloud'!E138+'Ethernet-Telecom'!E138+'Ethernet-Enterprise'!E138</f>
        <v>0</v>
      </c>
      <c r="F138" s="326"/>
      <c r="G138" s="326"/>
      <c r="H138" s="326"/>
      <c r="I138" s="326"/>
      <c r="J138" s="249"/>
      <c r="K138" s="249"/>
      <c r="L138" s="249"/>
      <c r="M138" s="249"/>
    </row>
    <row r="139" spans="1:13">
      <c r="B139" s="655" t="s">
        <v>452</v>
      </c>
      <c r="C139" s="326">
        <f>'Ethernet-Cloud'!C139+'Ethernet-Telecom'!C139+'Ethernet-Enterprise'!C139</f>
        <v>0</v>
      </c>
      <c r="D139" s="326">
        <f>'Ethernet-Cloud'!D139+'Ethernet-Telecom'!D139+'Ethernet-Enterprise'!D139</f>
        <v>0</v>
      </c>
      <c r="E139" s="326">
        <f>'Ethernet-Cloud'!E139+'Ethernet-Telecom'!E139+'Ethernet-Enterprise'!E139</f>
        <v>500</v>
      </c>
      <c r="F139" s="326"/>
      <c r="G139" s="326"/>
      <c r="H139" s="326"/>
      <c r="I139" s="326"/>
      <c r="J139" s="249"/>
      <c r="K139" s="249"/>
      <c r="L139" s="249"/>
      <c r="M139" s="249"/>
    </row>
    <row r="140" spans="1:13">
      <c r="B140" s="655" t="s">
        <v>453</v>
      </c>
      <c r="C140" s="326">
        <f>'Ethernet-Cloud'!C140+'Ethernet-Telecom'!C140+'Ethernet-Enterprise'!C140</f>
        <v>0</v>
      </c>
      <c r="D140" s="326">
        <f>'Ethernet-Cloud'!D140+'Ethernet-Telecom'!D140+'Ethernet-Enterprise'!D140</f>
        <v>0</v>
      </c>
      <c r="E140" s="326">
        <f>'Ethernet-Cloud'!E140+'Ethernet-Telecom'!E140+'Ethernet-Enterprise'!E140</f>
        <v>0</v>
      </c>
      <c r="F140" s="326"/>
      <c r="G140" s="326"/>
      <c r="H140" s="326"/>
      <c r="I140" s="326"/>
      <c r="J140" s="249"/>
      <c r="K140" s="249"/>
      <c r="L140" s="249"/>
      <c r="M140" s="249"/>
    </row>
    <row r="141" spans="1:13">
      <c r="B141" s="655" t="s">
        <v>454</v>
      </c>
      <c r="C141" s="326">
        <f>'Ethernet-Cloud'!C141+'Ethernet-Telecom'!C141+'Ethernet-Enterprise'!C141</f>
        <v>0</v>
      </c>
      <c r="D141" s="326">
        <f>'Ethernet-Cloud'!D141+'Ethernet-Telecom'!D141+'Ethernet-Enterprise'!D141</f>
        <v>0</v>
      </c>
      <c r="E141" s="326">
        <f>'Ethernet-Cloud'!E141+'Ethernet-Telecom'!E141+'Ethernet-Enterprise'!E141</f>
        <v>0</v>
      </c>
      <c r="F141" s="326"/>
      <c r="G141" s="326"/>
      <c r="H141" s="326"/>
      <c r="I141" s="326"/>
      <c r="J141" s="249"/>
      <c r="K141" s="249"/>
      <c r="L141" s="249"/>
      <c r="M141" s="249"/>
    </row>
    <row r="142" spans="1:13">
      <c r="B142" s="655" t="s">
        <v>455</v>
      </c>
      <c r="C142" s="326">
        <f>'Ethernet-Cloud'!C142+'Ethernet-Telecom'!C142+'Ethernet-Enterprise'!C142</f>
        <v>0</v>
      </c>
      <c r="D142" s="326">
        <f>'Ethernet-Cloud'!D142+'Ethernet-Telecom'!D142+'Ethernet-Enterprise'!D142</f>
        <v>0</v>
      </c>
      <c r="E142" s="326">
        <f>'Ethernet-Cloud'!E142+'Ethernet-Telecom'!E142+'Ethernet-Enterprise'!E142</f>
        <v>21850</v>
      </c>
      <c r="F142" s="326"/>
      <c r="G142" s="326"/>
      <c r="H142" s="326"/>
      <c r="I142" s="326"/>
      <c r="J142" s="249"/>
      <c r="K142" s="249"/>
      <c r="L142" s="249"/>
      <c r="M142" s="249"/>
    </row>
    <row r="143" spans="1:13">
      <c r="B143" s="655" t="s">
        <v>456</v>
      </c>
      <c r="C143" s="326">
        <f>'Ethernet-Cloud'!C143+'Ethernet-Telecom'!C143+'Ethernet-Enterprise'!C143</f>
        <v>0</v>
      </c>
      <c r="D143" s="326">
        <f>'Ethernet-Cloud'!D143+'Ethernet-Telecom'!D143+'Ethernet-Enterprise'!D143</f>
        <v>0</v>
      </c>
      <c r="E143" s="326">
        <f>'Ethernet-Cloud'!E143+'Ethernet-Telecom'!E143+'Ethernet-Enterprise'!E143</f>
        <v>0</v>
      </c>
      <c r="F143" s="326"/>
      <c r="G143" s="326"/>
      <c r="H143" s="326"/>
      <c r="I143" s="326"/>
      <c r="J143" s="249"/>
      <c r="K143" s="249"/>
      <c r="L143" s="249"/>
      <c r="M143" s="249"/>
    </row>
    <row r="144" spans="1:13">
      <c r="B144" s="655" t="s">
        <v>457</v>
      </c>
      <c r="C144" s="326">
        <f>'Ethernet-Cloud'!C144+'Ethernet-Telecom'!C144+'Ethernet-Enterprise'!C144</f>
        <v>0</v>
      </c>
      <c r="D144" s="326">
        <f>'Ethernet-Cloud'!D144+'Ethernet-Telecom'!D144+'Ethernet-Enterprise'!D144</f>
        <v>0</v>
      </c>
      <c r="E144" s="326">
        <f>'Ethernet-Cloud'!E144+'Ethernet-Telecom'!E144+'Ethernet-Enterprise'!E144</f>
        <v>2000</v>
      </c>
      <c r="F144" s="326"/>
      <c r="G144" s="326"/>
      <c r="H144" s="326"/>
      <c r="I144" s="326"/>
      <c r="J144" s="249"/>
      <c r="K144" s="249"/>
      <c r="L144" s="249"/>
      <c r="M144" s="249"/>
    </row>
    <row r="145" spans="1:13">
      <c r="B145" s="655" t="s">
        <v>458</v>
      </c>
      <c r="C145" s="326">
        <f>'Ethernet-Cloud'!C145+'Ethernet-Telecom'!C145+'Ethernet-Enterprise'!C145</f>
        <v>0</v>
      </c>
      <c r="D145" s="326">
        <f>'Ethernet-Cloud'!D145+'Ethernet-Telecom'!D145+'Ethernet-Enterprise'!D145</f>
        <v>0</v>
      </c>
      <c r="E145" s="326">
        <f>'Ethernet-Cloud'!E145+'Ethernet-Telecom'!E145+'Ethernet-Enterprise'!E145</f>
        <v>12000</v>
      </c>
      <c r="F145" s="326"/>
      <c r="G145" s="326"/>
      <c r="H145" s="326"/>
      <c r="I145" s="326"/>
      <c r="J145" s="249"/>
      <c r="K145" s="249"/>
      <c r="L145" s="249"/>
      <c r="M145" s="249"/>
    </row>
    <row r="146" spans="1:13">
      <c r="B146" s="655" t="s">
        <v>459</v>
      </c>
      <c r="C146" s="326">
        <f>'Ethernet-Cloud'!C146+'Ethernet-Telecom'!C146+'Ethernet-Enterprise'!C146</f>
        <v>0</v>
      </c>
      <c r="D146" s="326">
        <f>'Ethernet-Cloud'!D146+'Ethernet-Telecom'!D146+'Ethernet-Enterprise'!D146</f>
        <v>7</v>
      </c>
      <c r="E146" s="326">
        <f>'Ethernet-Cloud'!E146+'Ethernet-Telecom'!E146+'Ethernet-Enterprise'!E146</f>
        <v>950</v>
      </c>
      <c r="F146" s="326"/>
      <c r="G146" s="326"/>
      <c r="H146" s="326"/>
      <c r="I146" s="326"/>
      <c r="J146" s="249"/>
      <c r="K146" s="249"/>
      <c r="L146" s="249"/>
      <c r="M146" s="249"/>
    </row>
    <row r="147" spans="1:13">
      <c r="B147" s="655" t="s">
        <v>460</v>
      </c>
      <c r="C147" s="326">
        <f>'Ethernet-Cloud'!C147+'Ethernet-Telecom'!C147+'Ethernet-Enterprise'!C147</f>
        <v>0</v>
      </c>
      <c r="D147" s="326">
        <f>'Ethernet-Cloud'!D147+'Ethernet-Telecom'!D147+'Ethernet-Enterprise'!D147</f>
        <v>82</v>
      </c>
      <c r="E147" s="326">
        <f>'Ethernet-Cloud'!E147+'Ethernet-Telecom'!E147+'Ethernet-Enterprise'!E147</f>
        <v>995</v>
      </c>
      <c r="F147" s="326"/>
      <c r="G147" s="326"/>
      <c r="H147" s="326"/>
      <c r="I147" s="326"/>
      <c r="J147" s="249"/>
      <c r="K147" s="249"/>
      <c r="L147" s="249"/>
      <c r="M147" s="249"/>
    </row>
    <row r="148" spans="1:13">
      <c r="B148" s="655" t="s">
        <v>461</v>
      </c>
      <c r="C148" s="326">
        <f>'Ethernet-Cloud'!C148+'Ethernet-Telecom'!C148+'Ethernet-Enterprise'!C148</f>
        <v>0</v>
      </c>
      <c r="D148" s="326">
        <f>'Ethernet-Cloud'!D148+'Ethernet-Telecom'!D148+'Ethernet-Enterprise'!D148</f>
        <v>0</v>
      </c>
      <c r="E148" s="326">
        <f>'Ethernet-Cloud'!E148+'Ethernet-Telecom'!E148+'Ethernet-Enterprise'!E148</f>
        <v>0</v>
      </c>
      <c r="F148" s="326"/>
      <c r="G148" s="326"/>
      <c r="H148" s="326"/>
      <c r="I148" s="326"/>
      <c r="J148" s="249"/>
      <c r="K148" s="249"/>
      <c r="L148" s="249"/>
      <c r="M148" s="249"/>
    </row>
    <row r="149" spans="1:13">
      <c r="B149" s="655" t="s">
        <v>462</v>
      </c>
      <c r="C149" s="326">
        <f>'Ethernet-Cloud'!C149+'Ethernet-Telecom'!C149+'Ethernet-Enterprise'!C149</f>
        <v>0</v>
      </c>
      <c r="D149" s="326">
        <f>'Ethernet-Cloud'!D149+'Ethernet-Telecom'!D149+'Ethernet-Enterprise'!D149</f>
        <v>0</v>
      </c>
      <c r="E149" s="326">
        <f>'Ethernet-Cloud'!E149+'Ethernet-Telecom'!E149+'Ethernet-Enterprise'!E149</f>
        <v>0</v>
      </c>
      <c r="F149" s="326"/>
      <c r="G149" s="326"/>
      <c r="H149" s="326"/>
      <c r="I149" s="326"/>
      <c r="J149" s="249"/>
      <c r="K149" s="249"/>
      <c r="L149" s="249"/>
      <c r="M149" s="249"/>
    </row>
    <row r="150" spans="1:13">
      <c r="B150" s="655" t="s">
        <v>463</v>
      </c>
      <c r="C150" s="326">
        <f>'Ethernet-Cloud'!C150+'Ethernet-Telecom'!C150+'Ethernet-Enterprise'!C150</f>
        <v>0</v>
      </c>
      <c r="D150" s="326">
        <f>'Ethernet-Cloud'!D150+'Ethernet-Telecom'!D150+'Ethernet-Enterprise'!D150</f>
        <v>0</v>
      </c>
      <c r="E150" s="326">
        <f>'Ethernet-Cloud'!E150+'Ethernet-Telecom'!E150+'Ethernet-Enterprise'!E150</f>
        <v>0</v>
      </c>
      <c r="F150" s="326"/>
      <c r="G150" s="326"/>
      <c r="H150" s="326"/>
      <c r="I150" s="326"/>
      <c r="J150" s="249"/>
      <c r="K150" s="249"/>
      <c r="L150" s="249"/>
      <c r="M150" s="249"/>
    </row>
    <row r="151" spans="1:13">
      <c r="B151" s="655" t="s">
        <v>521</v>
      </c>
      <c r="C151" s="326">
        <f>'Ethernet-Cloud'!C151+'Ethernet-Telecom'!C151+'Ethernet-Enterprise'!C151</f>
        <v>0</v>
      </c>
      <c r="D151" s="326">
        <f>'Ethernet-Cloud'!D151+'Ethernet-Telecom'!D151+'Ethernet-Enterprise'!D151</f>
        <v>0</v>
      </c>
      <c r="E151" s="326">
        <f>'Ethernet-Cloud'!E151+'Ethernet-Telecom'!E151+'Ethernet-Enterprise'!E151</f>
        <v>0</v>
      </c>
      <c r="F151" s="326"/>
      <c r="G151" s="326"/>
      <c r="H151" s="326"/>
      <c r="I151" s="326"/>
      <c r="J151" s="249"/>
      <c r="K151" s="249"/>
      <c r="L151" s="249"/>
      <c r="M151" s="249"/>
    </row>
    <row r="152" spans="1:13">
      <c r="B152" s="655" t="s">
        <v>518</v>
      </c>
      <c r="C152" s="326">
        <f>'Ethernet-Cloud'!C152+'Ethernet-Telecom'!C152+'Ethernet-Enterprise'!C152</f>
        <v>0</v>
      </c>
      <c r="D152" s="326">
        <f>'Ethernet-Cloud'!D152+'Ethernet-Telecom'!D152+'Ethernet-Enterprise'!D152</f>
        <v>0</v>
      </c>
      <c r="E152" s="326">
        <f>'Ethernet-Cloud'!E152+'Ethernet-Telecom'!E152+'Ethernet-Enterprise'!E152</f>
        <v>0</v>
      </c>
      <c r="F152" s="326"/>
      <c r="G152" s="326"/>
      <c r="H152" s="326"/>
      <c r="I152" s="326"/>
      <c r="J152" s="249"/>
      <c r="K152" s="249"/>
      <c r="L152" s="249"/>
      <c r="M152" s="249"/>
    </row>
    <row r="153" spans="1:13">
      <c r="B153" s="655" t="s">
        <v>519</v>
      </c>
      <c r="C153" s="326">
        <f>'Ethernet-Cloud'!C153+'Ethernet-Telecom'!C153+'Ethernet-Enterprise'!C153</f>
        <v>0</v>
      </c>
      <c r="D153" s="326">
        <f>'Ethernet-Cloud'!D153+'Ethernet-Telecom'!D153+'Ethernet-Enterprise'!D153</f>
        <v>0</v>
      </c>
      <c r="E153" s="326">
        <f>'Ethernet-Cloud'!E153+'Ethernet-Telecom'!E153+'Ethernet-Enterprise'!E153</f>
        <v>0</v>
      </c>
      <c r="F153" s="326"/>
      <c r="G153" s="326"/>
      <c r="H153" s="326"/>
      <c r="I153" s="326"/>
      <c r="J153" s="249"/>
      <c r="K153" s="249"/>
      <c r="L153" s="249"/>
      <c r="M153" s="249"/>
    </row>
    <row r="154" spans="1:13">
      <c r="B154" s="655" t="s">
        <v>520</v>
      </c>
      <c r="C154" s="326">
        <f>'Ethernet-Cloud'!C154+'Ethernet-Telecom'!C154+'Ethernet-Enterprise'!C154</f>
        <v>0</v>
      </c>
      <c r="D154" s="326">
        <f>'Ethernet-Cloud'!D154+'Ethernet-Telecom'!D154+'Ethernet-Enterprise'!D154</f>
        <v>0</v>
      </c>
      <c r="E154" s="326">
        <f>'Ethernet-Cloud'!E154+'Ethernet-Telecom'!E154+'Ethernet-Enterprise'!E154</f>
        <v>0</v>
      </c>
      <c r="F154" s="326"/>
      <c r="G154" s="326"/>
      <c r="H154" s="326"/>
      <c r="I154" s="326"/>
      <c r="J154" s="249"/>
      <c r="K154" s="249"/>
      <c r="L154" s="249"/>
      <c r="M154" s="249"/>
    </row>
    <row r="155" spans="1:13">
      <c r="B155" s="655" t="s">
        <v>464</v>
      </c>
      <c r="C155" s="326">
        <f>'Ethernet-Cloud'!C155+'Ethernet-Telecom'!C155+'Ethernet-Enterprise'!C155</f>
        <v>0</v>
      </c>
      <c r="D155" s="326">
        <f>'Ethernet-Cloud'!D155+'Ethernet-Telecom'!D155+'Ethernet-Enterprise'!D155</f>
        <v>0</v>
      </c>
      <c r="E155" s="326">
        <f>'Ethernet-Cloud'!E155+'Ethernet-Telecom'!E155+'Ethernet-Enterprise'!E155</f>
        <v>0</v>
      </c>
      <c r="F155" s="326"/>
      <c r="G155" s="326"/>
      <c r="H155" s="326"/>
      <c r="I155" s="326"/>
      <c r="J155" s="249"/>
      <c r="K155" s="249"/>
      <c r="L155" s="249"/>
      <c r="M155" s="249"/>
    </row>
    <row r="156" spans="1:13">
      <c r="B156" s="655" t="s">
        <v>465</v>
      </c>
      <c r="C156" s="326">
        <f>'Ethernet-Cloud'!C156+'Ethernet-Telecom'!C156+'Ethernet-Enterprise'!C156</f>
        <v>0</v>
      </c>
      <c r="D156" s="326">
        <f>'Ethernet-Cloud'!D156+'Ethernet-Telecom'!D156+'Ethernet-Enterprise'!D156</f>
        <v>0</v>
      </c>
      <c r="E156" s="326">
        <f>'Ethernet-Cloud'!E156+'Ethernet-Telecom'!E156+'Ethernet-Enterprise'!E156</f>
        <v>0</v>
      </c>
      <c r="F156" s="326"/>
      <c r="G156" s="326"/>
      <c r="H156" s="326"/>
      <c r="I156" s="326"/>
      <c r="J156" s="249"/>
      <c r="K156" s="249"/>
      <c r="L156" s="249"/>
      <c r="M156" s="249"/>
    </row>
    <row r="157" spans="1:13">
      <c r="B157" s="655" t="s">
        <v>466</v>
      </c>
      <c r="C157" s="326">
        <f>'Ethernet-Cloud'!C157+'Ethernet-Telecom'!C157+'Ethernet-Enterprise'!C157</f>
        <v>0</v>
      </c>
      <c r="D157" s="326">
        <f>'Ethernet-Cloud'!D157+'Ethernet-Telecom'!D157+'Ethernet-Enterprise'!D157</f>
        <v>0</v>
      </c>
      <c r="E157" s="326">
        <f>'Ethernet-Cloud'!E157+'Ethernet-Telecom'!E157+'Ethernet-Enterprise'!E157</f>
        <v>0</v>
      </c>
      <c r="F157" s="326"/>
      <c r="G157" s="326"/>
      <c r="H157" s="326"/>
      <c r="I157" s="326"/>
      <c r="J157" s="249"/>
      <c r="K157" s="249"/>
      <c r="L157" s="249"/>
      <c r="M157" s="249"/>
    </row>
    <row r="158" spans="1:13">
      <c r="A158" s="247"/>
      <c r="B158" s="655" t="s">
        <v>467</v>
      </c>
      <c r="C158" s="326">
        <f>'Ethernet-Cloud'!C158+'Ethernet-Telecom'!C158+'Ethernet-Enterprise'!C158</f>
        <v>0</v>
      </c>
      <c r="D158" s="326">
        <f>'Ethernet-Cloud'!D158+'Ethernet-Telecom'!D158+'Ethernet-Enterprise'!D158</f>
        <v>0</v>
      </c>
      <c r="E158" s="326">
        <f>'Ethernet-Cloud'!E158+'Ethernet-Telecom'!E158+'Ethernet-Enterprise'!E158</f>
        <v>0</v>
      </c>
      <c r="F158" s="326"/>
      <c r="G158" s="326"/>
      <c r="H158" s="326"/>
      <c r="I158" s="326"/>
      <c r="J158" s="249"/>
      <c r="K158" s="249"/>
      <c r="L158" s="249"/>
      <c r="M158" s="249"/>
    </row>
    <row r="159" spans="1:13">
      <c r="A159" s="247"/>
      <c r="B159" s="655" t="s">
        <v>468</v>
      </c>
      <c r="C159" s="326">
        <f>'Ethernet-Cloud'!C159+'Ethernet-Telecom'!C159+'Ethernet-Enterprise'!C159</f>
        <v>0</v>
      </c>
      <c r="D159" s="326">
        <f>'Ethernet-Cloud'!D159+'Ethernet-Telecom'!D159+'Ethernet-Enterprise'!D159</f>
        <v>0</v>
      </c>
      <c r="E159" s="326">
        <f>'Ethernet-Cloud'!E159+'Ethernet-Telecom'!E159+'Ethernet-Enterprise'!E159</f>
        <v>0</v>
      </c>
      <c r="F159" s="326"/>
      <c r="G159" s="326"/>
      <c r="H159" s="326"/>
      <c r="I159" s="326"/>
      <c r="J159" s="249"/>
      <c r="K159" s="249"/>
      <c r="L159" s="249"/>
      <c r="M159" s="249"/>
    </row>
    <row r="160" spans="1:13">
      <c r="A160" s="247"/>
      <c r="B160" s="655" t="s">
        <v>431</v>
      </c>
      <c r="C160" s="326">
        <f>'Ethernet-Cloud'!C160+'Ethernet-Telecom'!C160+'Ethernet-Enterprise'!C160</f>
        <v>0</v>
      </c>
      <c r="D160" s="326">
        <f>'Ethernet-Cloud'!D160+'Ethernet-Telecom'!D160+'Ethernet-Enterprise'!D160</f>
        <v>0</v>
      </c>
      <c r="E160" s="326">
        <f>'Ethernet-Cloud'!E160+'Ethernet-Telecom'!E160+'Ethernet-Enterprise'!E160</f>
        <v>0</v>
      </c>
      <c r="F160" s="326"/>
      <c r="G160" s="326"/>
      <c r="H160" s="326"/>
      <c r="I160" s="326"/>
      <c r="J160" s="249"/>
      <c r="K160" s="249"/>
      <c r="L160" s="249"/>
      <c r="M160" s="249"/>
    </row>
    <row r="161" spans="1:13">
      <c r="A161" s="247"/>
      <c r="B161" s="658" t="s">
        <v>9</v>
      </c>
      <c r="C161" s="215">
        <f>SUM(C126:C160)</f>
        <v>29111074.505874287</v>
      </c>
      <c r="D161" s="215">
        <f t="shared" ref="D161:E161" si="9">SUM(D126:D160)</f>
        <v>30323466.704485405</v>
      </c>
      <c r="E161" s="215">
        <f t="shared" si="9"/>
        <v>35796657.404849321</v>
      </c>
      <c r="F161" s="215"/>
      <c r="G161" s="215"/>
      <c r="H161" s="215"/>
      <c r="I161" s="215"/>
      <c r="J161" s="215"/>
      <c r="K161" s="215"/>
      <c r="L161" s="215"/>
      <c r="M161" s="215"/>
    </row>
    <row r="162" spans="1:13">
      <c r="A162" s="247"/>
      <c r="C162" s="8"/>
      <c r="D162" s="8">
        <f t="shared" ref="D162:E162" si="10">IF(C161=0,"",D161/C161-1)</f>
        <v>4.1647112626037597E-2</v>
      </c>
      <c r="E162" s="8">
        <f t="shared" si="10"/>
        <v>0.18049356802447414</v>
      </c>
      <c r="F162" s="8"/>
      <c r="G162" s="8"/>
      <c r="H162" s="8"/>
      <c r="I162" s="8"/>
      <c r="J162" s="8"/>
      <c r="K162" s="8"/>
      <c r="L162" s="8"/>
      <c r="M162" s="8"/>
    </row>
    <row r="163" spans="1:13">
      <c r="B163" s="247" t="s">
        <v>485</v>
      </c>
      <c r="D163" s="254"/>
      <c r="E163" s="254"/>
      <c r="F163" s="254"/>
      <c r="J163" s="207" t="str">
        <f>B163</f>
        <v>ASP ($) - Ethernet total-Rest of World</v>
      </c>
      <c r="L163" s="447"/>
      <c r="M163" s="447"/>
    </row>
    <row r="164" spans="1:13">
      <c r="A164" s="247"/>
      <c r="B164" s="651" t="s">
        <v>10</v>
      </c>
      <c r="C164" s="135">
        <v>2016</v>
      </c>
      <c r="D164" s="128">
        <v>2017</v>
      </c>
      <c r="E164" s="128">
        <v>2018</v>
      </c>
      <c r="F164" s="128">
        <v>2019</v>
      </c>
      <c r="G164" s="128">
        <v>2020</v>
      </c>
      <c r="H164" s="128">
        <v>2021</v>
      </c>
      <c r="I164" s="128">
        <v>2022</v>
      </c>
      <c r="J164" s="128">
        <v>2023</v>
      </c>
      <c r="K164" s="128">
        <v>2024</v>
      </c>
      <c r="L164" s="128">
        <v>2025</v>
      </c>
      <c r="M164" s="128">
        <v>2026</v>
      </c>
    </row>
    <row r="165" spans="1:13">
      <c r="A165" s="247"/>
      <c r="B165" s="647" t="s">
        <v>470</v>
      </c>
      <c r="C165" s="260">
        <f>IF(C126=0,,C203*10^6/C126)</f>
        <v>11.338139269502619</v>
      </c>
      <c r="D165" s="260">
        <f t="shared" ref="D165:E165" si="11">IF(D126=0,,D203*10^6/D126)</f>
        <v>9.7272978322707218</v>
      </c>
      <c r="E165" s="260">
        <f t="shared" si="11"/>
        <v>9.0908045893597649</v>
      </c>
      <c r="F165" s="260"/>
      <c r="G165" s="260"/>
      <c r="H165" s="260"/>
      <c r="I165" s="260"/>
      <c r="J165" s="260"/>
      <c r="K165" s="260"/>
      <c r="L165" s="260"/>
      <c r="M165" s="263"/>
    </row>
    <row r="166" spans="1:13">
      <c r="A166" s="247"/>
      <c r="B166" s="647" t="s">
        <v>471</v>
      </c>
      <c r="C166" s="260">
        <f t="shared" ref="C166:E199" si="12">IF(C127=0,,C204*10^6/C127)</f>
        <v>31.53049379727787</v>
      </c>
      <c r="D166" s="260">
        <f t="shared" si="12"/>
        <v>24.163539344235936</v>
      </c>
      <c r="E166" s="260">
        <f t="shared" si="12"/>
        <v>21.240000027729455</v>
      </c>
      <c r="F166" s="260"/>
      <c r="G166" s="260"/>
      <c r="H166" s="260"/>
      <c r="I166" s="260"/>
      <c r="J166" s="260"/>
      <c r="K166" s="260"/>
      <c r="L166" s="260"/>
      <c r="M166" s="263"/>
    </row>
    <row r="167" spans="1:13">
      <c r="A167" s="247"/>
      <c r="B167" s="647" t="s">
        <v>472</v>
      </c>
      <c r="C167" s="260">
        <f t="shared" si="12"/>
        <v>291.79972635539593</v>
      </c>
      <c r="D167" s="260">
        <f t="shared" si="12"/>
        <v>169.30718458014621</v>
      </c>
      <c r="E167" s="260">
        <f t="shared" si="12"/>
        <v>103.49761934802113</v>
      </c>
      <c r="F167" s="260"/>
      <c r="G167" s="260"/>
      <c r="H167" s="260"/>
      <c r="I167" s="260"/>
      <c r="J167" s="260"/>
      <c r="K167" s="260"/>
      <c r="L167" s="260"/>
      <c r="M167" s="263"/>
    </row>
    <row r="168" spans="1:13">
      <c r="A168" s="247"/>
      <c r="B168" s="647" t="s">
        <v>473</v>
      </c>
      <c r="C168" s="260">
        <f t="shared" si="12"/>
        <v>168.05228216949524</v>
      </c>
      <c r="D168" s="260">
        <f t="shared" si="12"/>
        <v>148.61019378276637</v>
      </c>
      <c r="E168" s="260">
        <f t="shared" si="12"/>
        <v>116.96588952979629</v>
      </c>
      <c r="F168" s="260"/>
      <c r="G168" s="260"/>
      <c r="H168" s="260"/>
      <c r="I168" s="260"/>
      <c r="J168" s="260"/>
      <c r="K168" s="260"/>
      <c r="L168" s="260"/>
      <c r="M168" s="263"/>
    </row>
    <row r="169" spans="1:13">
      <c r="A169" s="247"/>
      <c r="B169" s="647" t="s">
        <v>474</v>
      </c>
      <c r="C169" s="260">
        <f t="shared" si="12"/>
        <v>336.20277571489595</v>
      </c>
      <c r="D169" s="260">
        <f t="shared" si="12"/>
        <v>337.07019831682516</v>
      </c>
      <c r="E169" s="260">
        <f t="shared" si="12"/>
        <v>302.66921959008687</v>
      </c>
      <c r="F169" s="260"/>
      <c r="G169" s="260"/>
      <c r="H169" s="260"/>
      <c r="I169" s="260"/>
      <c r="J169" s="260"/>
      <c r="K169" s="260"/>
      <c r="L169" s="260"/>
      <c r="M169" s="263"/>
    </row>
    <row r="170" spans="1:13">
      <c r="A170" s="247"/>
      <c r="B170" s="657" t="s">
        <v>475</v>
      </c>
      <c r="C170" s="260">
        <f t="shared" si="12"/>
        <v>0</v>
      </c>
      <c r="D170" s="260">
        <f t="shared" si="12"/>
        <v>0</v>
      </c>
      <c r="E170" s="260">
        <f t="shared" si="12"/>
        <v>0</v>
      </c>
      <c r="F170" s="260"/>
      <c r="G170" s="260"/>
      <c r="H170" s="260"/>
      <c r="I170" s="260"/>
      <c r="J170" s="260"/>
      <c r="K170" s="260"/>
      <c r="L170" s="260"/>
      <c r="M170" s="263"/>
    </row>
    <row r="171" spans="1:13">
      <c r="A171" s="247"/>
      <c r="B171" s="655" t="s">
        <v>476</v>
      </c>
      <c r="C171" s="260">
        <f t="shared" si="12"/>
        <v>333.64372822455903</v>
      </c>
      <c r="D171" s="260">
        <f t="shared" si="12"/>
        <v>200.03272125828551</v>
      </c>
      <c r="E171" s="260">
        <f t="shared" si="12"/>
        <v>126.25934992347726</v>
      </c>
      <c r="F171" s="260"/>
      <c r="G171" s="260"/>
      <c r="H171" s="260"/>
      <c r="I171" s="260"/>
      <c r="J171" s="260"/>
      <c r="K171" s="260"/>
      <c r="L171" s="260"/>
      <c r="M171" s="263"/>
    </row>
    <row r="172" spans="1:13">
      <c r="A172" s="247"/>
      <c r="B172" s="655" t="s">
        <v>477</v>
      </c>
      <c r="C172" s="260">
        <f t="shared" si="12"/>
        <v>425.16634945630972</v>
      </c>
      <c r="D172" s="260">
        <f t="shared" si="12"/>
        <v>334.15581081805504</v>
      </c>
      <c r="E172" s="260">
        <f t="shared" si="12"/>
        <v>250.69576308406496</v>
      </c>
      <c r="F172" s="260"/>
      <c r="G172" s="260"/>
      <c r="H172" s="260"/>
      <c r="I172" s="260"/>
      <c r="J172" s="260"/>
      <c r="K172" s="260"/>
      <c r="L172" s="260"/>
      <c r="M172" s="263"/>
    </row>
    <row r="173" spans="1:13">
      <c r="A173" s="247"/>
      <c r="B173" s="655" t="s">
        <v>478</v>
      </c>
      <c r="C173" s="260">
        <f t="shared" si="12"/>
        <v>825</v>
      </c>
      <c r="D173" s="260">
        <f t="shared" si="12"/>
        <v>650</v>
      </c>
      <c r="E173" s="260">
        <f t="shared" si="12"/>
        <v>489.85556033482999</v>
      </c>
      <c r="F173" s="260"/>
      <c r="G173" s="260"/>
      <c r="H173" s="260"/>
      <c r="I173" s="260"/>
      <c r="J173" s="260"/>
      <c r="K173" s="260"/>
      <c r="L173" s="260"/>
      <c r="M173" s="263"/>
    </row>
    <row r="174" spans="1:13">
      <c r="A174" s="247"/>
      <c r="B174" s="655" t="s">
        <v>479</v>
      </c>
      <c r="C174" s="260">
        <f t="shared" si="12"/>
        <v>2706.4450919704877</v>
      </c>
      <c r="D174" s="260">
        <f t="shared" si="12"/>
        <v>1386.6916015548741</v>
      </c>
      <c r="E174" s="260">
        <f t="shared" si="12"/>
        <v>838.72437668902307</v>
      </c>
      <c r="F174" s="260"/>
      <c r="G174" s="260"/>
      <c r="H174" s="260"/>
      <c r="I174" s="260"/>
      <c r="J174" s="260"/>
      <c r="K174" s="260"/>
      <c r="L174" s="260"/>
      <c r="M174" s="263"/>
    </row>
    <row r="175" spans="1:13">
      <c r="A175" s="247"/>
      <c r="B175" s="655" t="s">
        <v>480</v>
      </c>
      <c r="C175" s="260">
        <f t="shared" si="12"/>
        <v>8992.3604525403425</v>
      </c>
      <c r="D175" s="260">
        <f t="shared" si="12"/>
        <v>6054.7217098540132</v>
      </c>
      <c r="E175" s="260">
        <f t="shared" si="12"/>
        <v>3845.7503178914731</v>
      </c>
      <c r="F175" s="260"/>
      <c r="G175" s="260"/>
      <c r="H175" s="260"/>
      <c r="I175" s="260"/>
      <c r="J175" s="260"/>
      <c r="K175" s="260"/>
      <c r="L175" s="260"/>
      <c r="M175" s="263"/>
    </row>
    <row r="176" spans="1:13">
      <c r="B176" s="655" t="s">
        <v>450</v>
      </c>
      <c r="C176" s="260">
        <f t="shared" si="12"/>
        <v>0</v>
      </c>
      <c r="D176" s="260">
        <f t="shared" si="12"/>
        <v>0</v>
      </c>
      <c r="E176" s="260">
        <f t="shared" si="12"/>
        <v>0</v>
      </c>
      <c r="F176" s="260"/>
      <c r="G176" s="260"/>
      <c r="H176" s="260"/>
      <c r="I176" s="260"/>
      <c r="J176" s="260"/>
      <c r="K176" s="260"/>
      <c r="L176" s="260"/>
      <c r="M176" s="263"/>
    </row>
    <row r="177" spans="2:13">
      <c r="B177" s="655" t="s">
        <v>451</v>
      </c>
      <c r="C177" s="260">
        <f t="shared" si="12"/>
        <v>0</v>
      </c>
      <c r="D177" s="260">
        <f t="shared" si="12"/>
        <v>0</v>
      </c>
      <c r="E177" s="260">
        <f t="shared" si="12"/>
        <v>0</v>
      </c>
      <c r="F177" s="260"/>
      <c r="G177" s="260"/>
      <c r="H177" s="260"/>
      <c r="I177" s="260"/>
      <c r="J177" s="260"/>
      <c r="K177" s="260"/>
      <c r="L177" s="260"/>
      <c r="M177" s="263"/>
    </row>
    <row r="178" spans="2:13">
      <c r="B178" s="655" t="s">
        <v>452</v>
      </c>
      <c r="C178" s="260">
        <f t="shared" si="12"/>
        <v>0</v>
      </c>
      <c r="D178" s="260">
        <f t="shared" si="12"/>
        <v>0</v>
      </c>
      <c r="E178" s="260">
        <f t="shared" si="12"/>
        <v>1500</v>
      </c>
      <c r="F178" s="260"/>
      <c r="G178" s="260"/>
      <c r="H178" s="260"/>
      <c r="I178" s="260"/>
      <c r="J178" s="260"/>
      <c r="K178" s="260"/>
      <c r="L178" s="260"/>
      <c r="M178" s="263"/>
    </row>
    <row r="179" spans="2:13">
      <c r="B179" s="655" t="s">
        <v>453</v>
      </c>
      <c r="C179" s="260">
        <f t="shared" si="12"/>
        <v>0</v>
      </c>
      <c r="D179" s="260">
        <f t="shared" si="12"/>
        <v>0</v>
      </c>
      <c r="E179" s="260">
        <f t="shared" si="12"/>
        <v>0</v>
      </c>
      <c r="F179" s="260"/>
      <c r="G179" s="260"/>
      <c r="H179" s="260"/>
      <c r="I179" s="260"/>
      <c r="J179" s="260"/>
      <c r="K179" s="260"/>
      <c r="L179" s="260"/>
      <c r="M179" s="263"/>
    </row>
    <row r="180" spans="2:13">
      <c r="B180" s="655" t="s">
        <v>454</v>
      </c>
      <c r="C180" s="260">
        <f t="shared" si="12"/>
        <v>0</v>
      </c>
      <c r="D180" s="260">
        <f t="shared" si="12"/>
        <v>0</v>
      </c>
      <c r="E180" s="260">
        <f t="shared" si="12"/>
        <v>0</v>
      </c>
      <c r="F180" s="260"/>
      <c r="G180" s="260"/>
      <c r="H180" s="260"/>
      <c r="I180" s="260"/>
      <c r="J180" s="260"/>
      <c r="K180" s="260"/>
      <c r="L180" s="260"/>
      <c r="M180" s="263"/>
    </row>
    <row r="181" spans="2:13">
      <c r="B181" s="655" t="s">
        <v>455</v>
      </c>
      <c r="C181" s="260">
        <f t="shared" si="12"/>
        <v>0</v>
      </c>
      <c r="D181" s="260">
        <f t="shared" si="12"/>
        <v>0</v>
      </c>
      <c r="E181" s="260">
        <f t="shared" si="12"/>
        <v>644</v>
      </c>
      <c r="F181" s="260"/>
      <c r="G181" s="260"/>
      <c r="H181" s="260"/>
      <c r="I181" s="260"/>
      <c r="J181" s="260"/>
      <c r="K181" s="260"/>
      <c r="L181" s="260"/>
      <c r="M181" s="263"/>
    </row>
    <row r="182" spans="2:13">
      <c r="B182" s="655" t="s">
        <v>456</v>
      </c>
      <c r="C182" s="260">
        <f t="shared" si="12"/>
        <v>0</v>
      </c>
      <c r="D182" s="260">
        <f t="shared" si="12"/>
        <v>0</v>
      </c>
      <c r="E182" s="260">
        <f t="shared" si="12"/>
        <v>0</v>
      </c>
      <c r="F182" s="260"/>
      <c r="G182" s="260"/>
      <c r="H182" s="260"/>
      <c r="I182" s="260"/>
      <c r="J182" s="260"/>
      <c r="K182" s="260"/>
      <c r="L182" s="260"/>
      <c r="M182" s="263"/>
    </row>
    <row r="183" spans="2:13">
      <c r="B183" s="655" t="s">
        <v>457</v>
      </c>
      <c r="C183" s="260">
        <f t="shared" si="12"/>
        <v>0</v>
      </c>
      <c r="D183" s="260">
        <f t="shared" ref="D183:E198" si="13">IF(D144=0,,D221*10^6/D144)</f>
        <v>0</v>
      </c>
      <c r="E183" s="260">
        <f t="shared" si="13"/>
        <v>1100</v>
      </c>
      <c r="F183" s="260"/>
      <c r="G183" s="260"/>
      <c r="H183" s="260"/>
      <c r="I183" s="260"/>
      <c r="J183" s="260"/>
      <c r="K183" s="260"/>
      <c r="L183" s="260"/>
      <c r="M183" s="263"/>
    </row>
    <row r="184" spans="2:13">
      <c r="B184" s="655" t="s">
        <v>458</v>
      </c>
      <c r="C184" s="260">
        <f t="shared" si="12"/>
        <v>0</v>
      </c>
      <c r="D184" s="260">
        <f t="shared" si="13"/>
        <v>0</v>
      </c>
      <c r="E184" s="260">
        <f t="shared" si="13"/>
        <v>1850</v>
      </c>
      <c r="F184" s="260"/>
      <c r="G184" s="260"/>
      <c r="H184" s="260"/>
      <c r="I184" s="260"/>
      <c r="J184" s="260"/>
      <c r="K184" s="260"/>
      <c r="L184" s="260"/>
      <c r="M184" s="263"/>
    </row>
    <row r="185" spans="2:13">
      <c r="B185" s="655" t="s">
        <v>459</v>
      </c>
      <c r="C185" s="260">
        <f t="shared" si="12"/>
        <v>0</v>
      </c>
      <c r="D185" s="260">
        <f t="shared" si="13"/>
        <v>11614.285714285714</v>
      </c>
      <c r="E185" s="260">
        <f t="shared" si="13"/>
        <v>2000</v>
      </c>
      <c r="F185" s="260"/>
      <c r="G185" s="260"/>
      <c r="H185" s="260"/>
      <c r="I185" s="260"/>
      <c r="J185" s="260"/>
      <c r="K185" s="260"/>
      <c r="L185" s="260"/>
      <c r="M185" s="263"/>
    </row>
    <row r="186" spans="2:13">
      <c r="B186" s="655" t="s">
        <v>460</v>
      </c>
      <c r="C186" s="260">
        <f t="shared" si="12"/>
        <v>0</v>
      </c>
      <c r="D186" s="260">
        <f t="shared" si="13"/>
        <v>15451.219512195123</v>
      </c>
      <c r="E186" s="260">
        <f t="shared" si="13"/>
        <v>8000</v>
      </c>
      <c r="F186" s="260"/>
      <c r="G186" s="260"/>
      <c r="H186" s="260"/>
      <c r="I186" s="260"/>
      <c r="J186" s="260"/>
      <c r="K186" s="260"/>
      <c r="L186" s="260"/>
      <c r="M186" s="263"/>
    </row>
    <row r="187" spans="2:13">
      <c r="B187" s="655" t="s">
        <v>461</v>
      </c>
      <c r="C187" s="260">
        <f t="shared" si="12"/>
        <v>0</v>
      </c>
      <c r="D187" s="260">
        <f t="shared" si="13"/>
        <v>0</v>
      </c>
      <c r="E187" s="260">
        <f t="shared" si="13"/>
        <v>0</v>
      </c>
      <c r="F187" s="260"/>
      <c r="G187" s="260"/>
      <c r="H187" s="260"/>
      <c r="I187" s="260"/>
      <c r="J187" s="260"/>
      <c r="K187" s="260"/>
      <c r="L187" s="260"/>
      <c r="M187" s="263"/>
    </row>
    <row r="188" spans="2:13">
      <c r="B188" s="655" t="s">
        <v>462</v>
      </c>
      <c r="C188" s="260">
        <f t="shared" si="12"/>
        <v>0</v>
      </c>
      <c r="D188" s="260">
        <f t="shared" si="13"/>
        <v>0</v>
      </c>
      <c r="E188" s="260">
        <f t="shared" si="13"/>
        <v>0</v>
      </c>
      <c r="F188" s="260"/>
      <c r="G188" s="260"/>
      <c r="H188" s="260"/>
      <c r="I188" s="260"/>
      <c r="J188" s="260"/>
      <c r="K188" s="260"/>
      <c r="L188" s="260"/>
      <c r="M188" s="263"/>
    </row>
    <row r="189" spans="2:13">
      <c r="B189" s="655" t="s">
        <v>463</v>
      </c>
      <c r="C189" s="260">
        <f t="shared" si="12"/>
        <v>0</v>
      </c>
      <c r="D189" s="260">
        <f t="shared" si="13"/>
        <v>0</v>
      </c>
      <c r="E189" s="260">
        <f t="shared" si="13"/>
        <v>0</v>
      </c>
      <c r="F189" s="260"/>
      <c r="G189" s="260"/>
      <c r="H189" s="260"/>
      <c r="I189" s="260"/>
      <c r="J189" s="260"/>
      <c r="K189" s="260"/>
      <c r="L189" s="260"/>
      <c r="M189" s="263"/>
    </row>
    <row r="190" spans="2:13">
      <c r="B190" s="655" t="s">
        <v>521</v>
      </c>
      <c r="C190" s="260">
        <f t="shared" si="12"/>
        <v>0</v>
      </c>
      <c r="D190" s="260">
        <f t="shared" si="13"/>
        <v>0</v>
      </c>
      <c r="E190" s="260">
        <f t="shared" si="13"/>
        <v>0</v>
      </c>
      <c r="F190" s="260"/>
      <c r="G190" s="260"/>
      <c r="H190" s="260"/>
      <c r="I190" s="260"/>
      <c r="J190" s="260"/>
      <c r="K190" s="260"/>
      <c r="L190" s="260"/>
      <c r="M190" s="263"/>
    </row>
    <row r="191" spans="2:13">
      <c r="B191" s="655" t="s">
        <v>518</v>
      </c>
      <c r="C191" s="260">
        <f t="shared" si="12"/>
        <v>0</v>
      </c>
      <c r="D191" s="260">
        <f t="shared" si="13"/>
        <v>0</v>
      </c>
      <c r="E191" s="260">
        <f t="shared" si="13"/>
        <v>0</v>
      </c>
      <c r="F191" s="260"/>
      <c r="G191" s="260"/>
      <c r="H191" s="260"/>
      <c r="I191" s="260"/>
      <c r="J191" s="260"/>
      <c r="K191" s="260"/>
      <c r="L191" s="260"/>
      <c r="M191" s="263"/>
    </row>
    <row r="192" spans="2:13">
      <c r="B192" s="655" t="s">
        <v>519</v>
      </c>
      <c r="C192" s="260">
        <f t="shared" si="12"/>
        <v>0</v>
      </c>
      <c r="D192" s="260">
        <f t="shared" si="13"/>
        <v>0</v>
      </c>
      <c r="E192" s="260">
        <f t="shared" si="13"/>
        <v>0</v>
      </c>
      <c r="F192" s="260"/>
      <c r="G192" s="260"/>
      <c r="H192" s="260"/>
      <c r="I192" s="260"/>
      <c r="J192" s="260"/>
      <c r="K192" s="260"/>
      <c r="L192" s="260"/>
      <c r="M192" s="263"/>
    </row>
    <row r="193" spans="1:13">
      <c r="B193" s="655" t="s">
        <v>520</v>
      </c>
      <c r="C193" s="260">
        <f t="shared" si="12"/>
        <v>0</v>
      </c>
      <c r="D193" s="260">
        <f t="shared" si="13"/>
        <v>0</v>
      </c>
      <c r="E193" s="260">
        <f t="shared" si="13"/>
        <v>0</v>
      </c>
      <c r="F193" s="260"/>
      <c r="G193" s="260"/>
      <c r="H193" s="260"/>
      <c r="I193" s="260"/>
      <c r="J193" s="260"/>
      <c r="K193" s="260"/>
      <c r="L193" s="260"/>
      <c r="M193" s="263"/>
    </row>
    <row r="194" spans="1:13">
      <c r="B194" s="655" t="s">
        <v>464</v>
      </c>
      <c r="C194" s="260">
        <f t="shared" si="12"/>
        <v>0</v>
      </c>
      <c r="D194" s="260">
        <f t="shared" si="13"/>
        <v>0</v>
      </c>
      <c r="E194" s="260">
        <f t="shared" si="13"/>
        <v>0</v>
      </c>
      <c r="F194" s="260"/>
      <c r="G194" s="260"/>
      <c r="H194" s="260"/>
      <c r="I194" s="260"/>
      <c r="J194" s="260"/>
      <c r="K194" s="260"/>
      <c r="L194" s="260"/>
      <c r="M194" s="263"/>
    </row>
    <row r="195" spans="1:13">
      <c r="A195" s="247"/>
      <c r="B195" s="655" t="s">
        <v>465</v>
      </c>
      <c r="C195" s="260">
        <f t="shared" si="12"/>
        <v>0</v>
      </c>
      <c r="D195" s="260">
        <f t="shared" si="13"/>
        <v>0</v>
      </c>
      <c r="E195" s="260">
        <f t="shared" si="13"/>
        <v>0</v>
      </c>
      <c r="F195" s="260"/>
      <c r="G195" s="260"/>
      <c r="H195" s="260"/>
      <c r="I195" s="260"/>
      <c r="J195" s="260"/>
      <c r="K195" s="260"/>
      <c r="L195" s="260"/>
      <c r="M195" s="263"/>
    </row>
    <row r="196" spans="1:13">
      <c r="A196" s="247"/>
      <c r="B196" s="655" t="s">
        <v>466</v>
      </c>
      <c r="C196" s="260">
        <f t="shared" si="12"/>
        <v>0</v>
      </c>
      <c r="D196" s="260">
        <f t="shared" si="13"/>
        <v>0</v>
      </c>
      <c r="E196" s="260">
        <f t="shared" si="13"/>
        <v>0</v>
      </c>
      <c r="F196" s="260"/>
      <c r="G196" s="260"/>
      <c r="H196" s="260"/>
      <c r="I196" s="260"/>
      <c r="J196" s="260"/>
      <c r="K196" s="260"/>
      <c r="L196" s="260"/>
      <c r="M196" s="263"/>
    </row>
    <row r="197" spans="1:13">
      <c r="A197" s="247"/>
      <c r="B197" s="655" t="s">
        <v>467</v>
      </c>
      <c r="C197" s="260">
        <f t="shared" si="12"/>
        <v>0</v>
      </c>
      <c r="D197" s="260">
        <f t="shared" si="13"/>
        <v>0</v>
      </c>
      <c r="E197" s="260">
        <f t="shared" si="13"/>
        <v>0</v>
      </c>
      <c r="F197" s="260"/>
      <c r="G197" s="260"/>
      <c r="H197" s="260"/>
      <c r="I197" s="260"/>
      <c r="J197" s="260"/>
      <c r="K197" s="260"/>
      <c r="L197" s="260"/>
      <c r="M197" s="263"/>
    </row>
    <row r="198" spans="1:13">
      <c r="A198" s="247"/>
      <c r="B198" s="655" t="s">
        <v>468</v>
      </c>
      <c r="C198" s="260">
        <f t="shared" si="12"/>
        <v>0</v>
      </c>
      <c r="D198" s="260">
        <f t="shared" si="13"/>
        <v>0</v>
      </c>
      <c r="E198" s="260">
        <f t="shared" si="13"/>
        <v>0</v>
      </c>
      <c r="F198" s="260"/>
      <c r="G198" s="260"/>
      <c r="H198" s="260"/>
      <c r="I198" s="260"/>
      <c r="J198" s="260"/>
      <c r="K198" s="260"/>
      <c r="L198" s="260"/>
      <c r="M198" s="263"/>
    </row>
    <row r="199" spans="1:13">
      <c r="A199" s="247"/>
      <c r="B199" s="655" t="s">
        <v>431</v>
      </c>
      <c r="C199" s="261">
        <f t="shared" si="12"/>
        <v>0</v>
      </c>
      <c r="D199" s="261">
        <f t="shared" ref="D199:E199" si="14">IF(D160=0,,D237*10^6/D160)</f>
        <v>0</v>
      </c>
      <c r="E199" s="261">
        <f t="shared" si="14"/>
        <v>0</v>
      </c>
      <c r="F199" s="261"/>
      <c r="G199" s="261"/>
      <c r="H199" s="261"/>
      <c r="I199" s="261"/>
      <c r="J199" s="261"/>
      <c r="K199" s="261"/>
      <c r="L199" s="261"/>
      <c r="M199" s="262"/>
    </row>
    <row r="200" spans="1:13">
      <c r="A200" s="247"/>
      <c r="C200" s="2"/>
      <c r="D200" s="2"/>
      <c r="F200" s="2"/>
      <c r="G200" s="2"/>
      <c r="H200" s="2"/>
      <c r="I200" s="2"/>
      <c r="J200" s="2"/>
      <c r="K200" s="2"/>
      <c r="L200" s="2"/>
      <c r="M200" s="2"/>
    </row>
    <row r="201" spans="1:13" ht="14.4">
      <c r="B201" s="247" t="s">
        <v>486</v>
      </c>
      <c r="E201" s="449"/>
      <c r="J201" s="207" t="str">
        <f>B201</f>
        <v>Sales ($M) - Ethernet total-Rest of World</v>
      </c>
      <c r="M201" s="447"/>
    </row>
    <row r="202" spans="1:13">
      <c r="A202" s="247"/>
      <c r="B202" s="644" t="s">
        <v>10</v>
      </c>
      <c r="C202" s="128">
        <v>2016</v>
      </c>
      <c r="D202" s="128">
        <v>2017</v>
      </c>
      <c r="E202" s="128">
        <v>2018</v>
      </c>
      <c r="F202" s="128">
        <v>2019</v>
      </c>
      <c r="G202" s="128">
        <v>2020</v>
      </c>
      <c r="H202" s="128">
        <v>2021</v>
      </c>
      <c r="I202" s="128">
        <v>2022</v>
      </c>
      <c r="J202" s="128">
        <v>2023</v>
      </c>
      <c r="K202" s="128">
        <v>2024</v>
      </c>
      <c r="L202" s="128">
        <v>2025</v>
      </c>
      <c r="M202" s="128">
        <v>2026</v>
      </c>
    </row>
    <row r="203" spans="1:13">
      <c r="A203" s="247"/>
      <c r="B203" s="647" t="s">
        <v>470</v>
      </c>
      <c r="C203" s="260">
        <f>'Ethernet-Cloud'!C203+'Ethernet-Telecom'!C203+'Ethernet-Enterprise'!C203</f>
        <v>122.98158707746066</v>
      </c>
      <c r="D203" s="260">
        <f>'Ethernet-Cloud'!D203+'Ethernet-Telecom'!D203+'Ethernet-Enterprise'!D203</f>
        <v>86.499394649424517</v>
      </c>
      <c r="E203" s="260">
        <f>'Ethernet-Cloud'!E203+'Ethernet-Telecom'!E203+'Ethernet-Enterprise'!E203</f>
        <v>103.02832076862214</v>
      </c>
      <c r="F203" s="260"/>
      <c r="G203" s="260"/>
      <c r="H203" s="260"/>
      <c r="I203" s="260"/>
      <c r="J203" s="263"/>
      <c r="K203" s="263"/>
      <c r="L203" s="263"/>
      <c r="M203" s="263"/>
    </row>
    <row r="204" spans="1:13">
      <c r="A204" s="247"/>
      <c r="B204" s="647" t="s">
        <v>471</v>
      </c>
      <c r="C204" s="260">
        <f>'Ethernet-Cloud'!C204+'Ethernet-Telecom'!C204+'Ethernet-Enterprise'!C204</f>
        <v>468.7579988450608</v>
      </c>
      <c r="D204" s="260">
        <f>'Ethernet-Cloud'!D204+'Ethernet-Telecom'!D204+'Ethernet-Enterprise'!D204</f>
        <v>377.16337836699995</v>
      </c>
      <c r="E204" s="260">
        <f>'Ethernet-Cloud'!E204+'Ethernet-Telecom'!E204+'Ethernet-Enterprise'!E204</f>
        <v>357.4418334553759</v>
      </c>
      <c r="F204" s="260"/>
      <c r="G204" s="260"/>
      <c r="H204" s="260"/>
      <c r="I204" s="260"/>
      <c r="J204" s="263"/>
      <c r="K204" s="263"/>
      <c r="L204" s="263"/>
      <c r="M204" s="263"/>
    </row>
    <row r="205" spans="1:13">
      <c r="A205" s="247"/>
      <c r="B205" s="647" t="s">
        <v>472</v>
      </c>
      <c r="C205" s="260">
        <f>'Ethernet-Cloud'!C205+'Ethernet-Telecom'!C205+'Ethernet-Enterprise'!C205</f>
        <v>3.2416907000000004</v>
      </c>
      <c r="D205" s="260">
        <f>'Ethernet-Cloud'!D205+'Ethernet-Telecom'!D205+'Ethernet-Enterprise'!D205</f>
        <v>17.843980035430235</v>
      </c>
      <c r="E205" s="260">
        <f>'Ethernet-Cloud'!E205+'Ethernet-Telecom'!E205+'Ethernet-Enterprise'!E205</f>
        <v>35.383266209200016</v>
      </c>
      <c r="F205" s="260"/>
      <c r="G205" s="260"/>
      <c r="H205" s="260"/>
      <c r="I205" s="260"/>
      <c r="J205" s="263"/>
      <c r="K205" s="263"/>
      <c r="L205" s="263"/>
      <c r="M205" s="263"/>
    </row>
    <row r="206" spans="1:13">
      <c r="A206" s="247"/>
      <c r="B206" s="647" t="s">
        <v>473</v>
      </c>
      <c r="C206" s="260">
        <f>'Ethernet-Cloud'!C206+'Ethernet-Telecom'!C206+'Ethernet-Enterprise'!C206</f>
        <v>192.83378140078085</v>
      </c>
      <c r="D206" s="260">
        <f>'Ethernet-Cloud'!D206+'Ethernet-Telecom'!D206+'Ethernet-Enterprise'!D206</f>
        <v>216.98816104986653</v>
      </c>
      <c r="E206" s="260">
        <f>'Ethernet-Cloud'!E206+'Ethernet-Telecom'!E206+'Ethernet-Enterprise'!E206</f>
        <v>165.87149053915635</v>
      </c>
      <c r="F206" s="260"/>
      <c r="G206" s="260"/>
      <c r="H206" s="260"/>
      <c r="I206" s="260"/>
      <c r="J206" s="260"/>
      <c r="K206" s="260"/>
      <c r="L206" s="260"/>
      <c r="M206" s="260"/>
    </row>
    <row r="207" spans="1:13" ht="14.25" customHeight="1">
      <c r="A207" s="247"/>
      <c r="B207" s="647" t="s">
        <v>474</v>
      </c>
      <c r="C207" s="260">
        <f>'Ethernet-Cloud'!C207+'Ethernet-Telecom'!C207+'Ethernet-Enterprise'!C207</f>
        <v>483.42233819325446</v>
      </c>
      <c r="D207" s="260">
        <f>'Ethernet-Cloud'!D207+'Ethernet-Telecom'!D207+'Ethernet-Enterprise'!D207</f>
        <v>549.67657502260977</v>
      </c>
      <c r="E207" s="260">
        <f>'Ethernet-Cloud'!E207+'Ethernet-Telecom'!E207+'Ethernet-Enterprise'!E207</f>
        <v>274.07940654231845</v>
      </c>
      <c r="F207" s="260"/>
      <c r="G207" s="260"/>
      <c r="H207" s="260"/>
      <c r="I207" s="260"/>
      <c r="J207" s="263"/>
      <c r="K207" s="263"/>
      <c r="L207" s="263"/>
      <c r="M207" s="263"/>
    </row>
    <row r="208" spans="1:13">
      <c r="A208" s="247"/>
      <c r="B208" s="657" t="s">
        <v>475</v>
      </c>
      <c r="C208" s="260">
        <f>'Ethernet-Cloud'!C208+'Ethernet-Telecom'!C208+'Ethernet-Enterprise'!C208</f>
        <v>0</v>
      </c>
      <c r="D208" s="260">
        <f>'Ethernet-Cloud'!D208+'Ethernet-Telecom'!D208+'Ethernet-Enterprise'!D208</f>
        <v>0</v>
      </c>
      <c r="E208" s="260">
        <f>'Ethernet-Cloud'!E208+'Ethernet-Telecom'!E208+'Ethernet-Enterprise'!E208</f>
        <v>0</v>
      </c>
      <c r="F208" s="260"/>
      <c r="G208" s="260"/>
      <c r="H208" s="260"/>
      <c r="I208" s="260"/>
      <c r="J208" s="263"/>
      <c r="K208" s="263"/>
      <c r="L208" s="263"/>
      <c r="M208" s="263"/>
    </row>
    <row r="209" spans="1:13">
      <c r="A209" s="247"/>
      <c r="B209" s="655" t="s">
        <v>476</v>
      </c>
      <c r="C209" s="260">
        <f>'Ethernet-Cloud'!C209+'Ethernet-Telecom'!C209+'Ethernet-Enterprise'!C209</f>
        <v>90.207910409999997</v>
      </c>
      <c r="D209" s="260">
        <f>'Ethernet-Cloud'!D209+'Ethernet-Telecom'!D209+'Ethernet-Enterprise'!D209</f>
        <v>101.40788825457601</v>
      </c>
      <c r="E209" s="260">
        <f>'Ethernet-Cloud'!E209+'Ethernet-Telecom'!E209+'Ethernet-Enterprise'!E209</f>
        <v>138.46957351889273</v>
      </c>
      <c r="F209" s="260"/>
      <c r="G209" s="260"/>
      <c r="H209" s="260"/>
      <c r="I209" s="260"/>
      <c r="J209" s="263"/>
      <c r="K209" s="263"/>
      <c r="L209" s="263"/>
      <c r="M209" s="263"/>
    </row>
    <row r="210" spans="1:13">
      <c r="A210" s="247"/>
      <c r="B210" s="655" t="s">
        <v>477</v>
      </c>
      <c r="C210" s="260">
        <f>'Ethernet-Cloud'!C210+'Ethernet-Telecom'!C210+'Ethernet-Enterprise'!C210</f>
        <v>122.89926524000001</v>
      </c>
      <c r="D210" s="260">
        <f>'Ethernet-Cloud'!D210+'Ethernet-Telecom'!D210+'Ethernet-Enterprise'!D210</f>
        <v>456.31685903999988</v>
      </c>
      <c r="E210" s="260">
        <f>'Ethernet-Cloud'!E210+'Ethernet-Telecom'!E210+'Ethernet-Enterprise'!E210</f>
        <v>388.51289087999999</v>
      </c>
      <c r="F210" s="260"/>
      <c r="G210" s="260"/>
      <c r="H210" s="260"/>
      <c r="I210" s="260"/>
      <c r="J210" s="263"/>
      <c r="K210" s="263"/>
      <c r="L210" s="263"/>
      <c r="M210" s="263"/>
    </row>
    <row r="211" spans="1:13">
      <c r="A211" s="247"/>
      <c r="B211" s="655" t="s">
        <v>478</v>
      </c>
      <c r="C211" s="260">
        <f>'Ethernet-Cloud'!C211+'Ethernet-Telecom'!C211+'Ethernet-Enterprise'!C211</f>
        <v>25.566254999999995</v>
      </c>
      <c r="D211" s="260">
        <f>'Ethernet-Cloud'!D211+'Ethernet-Telecom'!D211+'Ethernet-Enterprise'!D211</f>
        <v>186.57150329999999</v>
      </c>
      <c r="E211" s="260">
        <f>'Ethernet-Cloud'!E211+'Ethernet-Telecom'!E211+'Ethernet-Enterprise'!E211</f>
        <v>869.89921416666652</v>
      </c>
      <c r="F211" s="260"/>
      <c r="G211" s="260"/>
      <c r="H211" s="260"/>
      <c r="I211" s="260"/>
      <c r="J211" s="263"/>
      <c r="K211" s="263"/>
      <c r="L211" s="263"/>
      <c r="M211" s="263"/>
    </row>
    <row r="212" spans="1:13">
      <c r="A212" s="247"/>
      <c r="B212" s="655" t="s">
        <v>479</v>
      </c>
      <c r="C212" s="260">
        <f>'Ethernet-Cloud'!C212+'Ethernet-Telecom'!C212+'Ethernet-Enterprise'!C212</f>
        <v>553.50850972654064</v>
      </c>
      <c r="D212" s="260">
        <f>'Ethernet-Cloud'!D212+'Ethernet-Telecom'!D212+'Ethernet-Enterprise'!D212</f>
        <v>635.14671757337851</v>
      </c>
      <c r="E212" s="260">
        <f>'Ethernet-Cloud'!E212+'Ethernet-Telecom'!E212+'Ethernet-Enterprise'!E212</f>
        <v>419.86320780077261</v>
      </c>
      <c r="F212" s="260"/>
      <c r="G212" s="260"/>
      <c r="H212" s="260"/>
      <c r="I212" s="260"/>
      <c r="J212" s="263"/>
      <c r="K212" s="263"/>
      <c r="L212" s="263"/>
      <c r="M212" s="263"/>
    </row>
    <row r="213" spans="1:13">
      <c r="A213" s="247"/>
      <c r="B213" s="655" t="s">
        <v>480</v>
      </c>
      <c r="C213" s="260">
        <f>'Ethernet-Cloud'!C213+'Ethernet-Telecom'!C213+'Ethernet-Enterprise'!C213</f>
        <v>55.246760576132012</v>
      </c>
      <c r="D213" s="260">
        <f>'Ethernet-Cloud'!D213+'Ethernet-Telecom'!D213+'Ethernet-Enterprise'!D213</f>
        <v>50.252833934125306</v>
      </c>
      <c r="E213" s="260">
        <f>'Ethernet-Cloud'!E213+'Ethernet-Telecom'!E213+'Ethernet-Enterprise'!E213</f>
        <v>30.762925942877466</v>
      </c>
      <c r="F213" s="260"/>
      <c r="G213" s="260"/>
      <c r="H213" s="260"/>
      <c r="I213" s="260"/>
      <c r="J213" s="263"/>
      <c r="K213" s="263"/>
      <c r="L213" s="263"/>
      <c r="M213" s="263"/>
    </row>
    <row r="214" spans="1:13">
      <c r="B214" s="655" t="s">
        <v>450</v>
      </c>
      <c r="C214" s="260">
        <f>'Ethernet-Cloud'!C214+'Ethernet-Telecom'!C214+'Ethernet-Enterprise'!C214</f>
        <v>0</v>
      </c>
      <c r="D214" s="260">
        <f>'Ethernet-Cloud'!D214+'Ethernet-Telecom'!D214+'Ethernet-Enterprise'!D214</f>
        <v>0</v>
      </c>
      <c r="E214" s="260">
        <f>'Ethernet-Cloud'!E214+'Ethernet-Telecom'!E214+'Ethernet-Enterprise'!E214</f>
        <v>0</v>
      </c>
      <c r="F214" s="260"/>
      <c r="G214" s="260"/>
      <c r="H214" s="260"/>
      <c r="I214" s="260"/>
      <c r="J214" s="263"/>
      <c r="K214" s="263"/>
      <c r="L214" s="263"/>
      <c r="M214" s="263"/>
    </row>
    <row r="215" spans="1:13">
      <c r="B215" s="655" t="s">
        <v>451</v>
      </c>
      <c r="C215" s="260">
        <f>'Ethernet-Cloud'!C215+'Ethernet-Telecom'!C215+'Ethernet-Enterprise'!C215</f>
        <v>0</v>
      </c>
      <c r="D215" s="260">
        <f>'Ethernet-Cloud'!D215+'Ethernet-Telecom'!D215+'Ethernet-Enterprise'!D215</f>
        <v>0</v>
      </c>
      <c r="E215" s="260">
        <f>'Ethernet-Cloud'!E215+'Ethernet-Telecom'!E215+'Ethernet-Enterprise'!E215</f>
        <v>0</v>
      </c>
      <c r="F215" s="260"/>
      <c r="G215" s="260"/>
      <c r="H215" s="260"/>
      <c r="I215" s="260"/>
      <c r="J215" s="263"/>
      <c r="K215" s="263"/>
      <c r="L215" s="263"/>
      <c r="M215" s="263"/>
    </row>
    <row r="216" spans="1:13">
      <c r="B216" s="655" t="s">
        <v>452</v>
      </c>
      <c r="C216" s="260">
        <f>'Ethernet-Cloud'!C216+'Ethernet-Telecom'!C216+'Ethernet-Enterprise'!C216</f>
        <v>0</v>
      </c>
      <c r="D216" s="260">
        <f>'Ethernet-Cloud'!D216+'Ethernet-Telecom'!D216+'Ethernet-Enterprise'!D216</f>
        <v>0</v>
      </c>
      <c r="E216" s="260">
        <f>'Ethernet-Cloud'!E216+'Ethernet-Telecom'!E216+'Ethernet-Enterprise'!E216</f>
        <v>0.75</v>
      </c>
      <c r="F216" s="260"/>
      <c r="G216" s="260"/>
      <c r="H216" s="260"/>
      <c r="I216" s="260"/>
      <c r="J216" s="263"/>
      <c r="K216" s="263"/>
      <c r="L216" s="263"/>
      <c r="M216" s="263"/>
    </row>
    <row r="217" spans="1:13">
      <c r="B217" s="655" t="s">
        <v>453</v>
      </c>
      <c r="C217" s="260">
        <f>'Ethernet-Cloud'!C217+'Ethernet-Telecom'!C217+'Ethernet-Enterprise'!C217</f>
        <v>0</v>
      </c>
      <c r="D217" s="260">
        <f>'Ethernet-Cloud'!D217+'Ethernet-Telecom'!D217+'Ethernet-Enterprise'!D217</f>
        <v>0</v>
      </c>
      <c r="E217" s="260">
        <f>'Ethernet-Cloud'!E217+'Ethernet-Telecom'!E217+'Ethernet-Enterprise'!E217</f>
        <v>0</v>
      </c>
      <c r="F217" s="260"/>
      <c r="G217" s="260"/>
      <c r="H217" s="260"/>
      <c r="I217" s="260"/>
      <c r="J217" s="263"/>
      <c r="K217" s="263"/>
      <c r="L217" s="263"/>
      <c r="M217" s="263"/>
    </row>
    <row r="218" spans="1:13">
      <c r="B218" s="655" t="s">
        <v>454</v>
      </c>
      <c r="C218" s="260">
        <f>'Ethernet-Cloud'!C218+'Ethernet-Telecom'!C218+'Ethernet-Enterprise'!C218</f>
        <v>0</v>
      </c>
      <c r="D218" s="260">
        <f>'Ethernet-Cloud'!D218+'Ethernet-Telecom'!D218+'Ethernet-Enterprise'!D218</f>
        <v>0</v>
      </c>
      <c r="E218" s="260">
        <f>'Ethernet-Cloud'!E218+'Ethernet-Telecom'!E218+'Ethernet-Enterprise'!E218</f>
        <v>0</v>
      </c>
      <c r="F218" s="260"/>
      <c r="G218" s="260"/>
      <c r="H218" s="260"/>
      <c r="I218" s="260"/>
      <c r="J218" s="263"/>
      <c r="K218" s="263"/>
      <c r="L218" s="263"/>
      <c r="M218" s="263"/>
    </row>
    <row r="219" spans="1:13">
      <c r="B219" s="655" t="s">
        <v>455</v>
      </c>
      <c r="C219" s="260">
        <f>'Ethernet-Cloud'!C219+'Ethernet-Telecom'!C219+'Ethernet-Enterprise'!C219</f>
        <v>0</v>
      </c>
      <c r="D219" s="260">
        <f>'Ethernet-Cloud'!D219+'Ethernet-Telecom'!D219+'Ethernet-Enterprise'!D219</f>
        <v>0</v>
      </c>
      <c r="E219" s="260">
        <f>'Ethernet-Cloud'!E219+'Ethernet-Telecom'!E219+'Ethernet-Enterprise'!E219</f>
        <v>14.071400000000001</v>
      </c>
      <c r="F219" s="260"/>
      <c r="G219" s="260"/>
      <c r="H219" s="260"/>
      <c r="I219" s="260"/>
      <c r="J219" s="263"/>
      <c r="K219" s="263"/>
      <c r="L219" s="263"/>
      <c r="M219" s="263"/>
    </row>
    <row r="220" spans="1:13">
      <c r="B220" s="655" t="s">
        <v>456</v>
      </c>
      <c r="C220" s="260">
        <f>'Ethernet-Cloud'!C220+'Ethernet-Telecom'!C220+'Ethernet-Enterprise'!C220</f>
        <v>0</v>
      </c>
      <c r="D220" s="260">
        <f>'Ethernet-Cloud'!D220+'Ethernet-Telecom'!D220+'Ethernet-Enterprise'!D220</f>
        <v>0</v>
      </c>
      <c r="E220" s="260">
        <f>'Ethernet-Cloud'!E220+'Ethernet-Telecom'!E220+'Ethernet-Enterprise'!E220</f>
        <v>0</v>
      </c>
      <c r="F220" s="260"/>
      <c r="G220" s="260"/>
      <c r="H220" s="260"/>
      <c r="I220" s="260"/>
      <c r="J220" s="263"/>
      <c r="K220" s="263"/>
      <c r="L220" s="263"/>
      <c r="M220" s="263"/>
    </row>
    <row r="221" spans="1:13">
      <c r="B221" s="655" t="s">
        <v>457</v>
      </c>
      <c r="C221" s="260">
        <f>'Ethernet-Cloud'!C221+'Ethernet-Telecom'!C221+'Ethernet-Enterprise'!C221</f>
        <v>0</v>
      </c>
      <c r="D221" s="260">
        <f>'Ethernet-Cloud'!D221+'Ethernet-Telecom'!D221+'Ethernet-Enterprise'!D221</f>
        <v>0</v>
      </c>
      <c r="E221" s="260">
        <f>'Ethernet-Cloud'!E221+'Ethernet-Telecom'!E221+'Ethernet-Enterprise'!E221</f>
        <v>2.2000000000000002</v>
      </c>
      <c r="F221" s="260"/>
      <c r="G221" s="260"/>
      <c r="H221" s="260"/>
      <c r="I221" s="260"/>
      <c r="J221" s="263"/>
      <c r="K221" s="263"/>
      <c r="L221" s="263"/>
      <c r="M221" s="263"/>
    </row>
    <row r="222" spans="1:13">
      <c r="B222" s="655" t="s">
        <v>458</v>
      </c>
      <c r="C222" s="260">
        <f>'Ethernet-Cloud'!C222+'Ethernet-Telecom'!C222+'Ethernet-Enterprise'!C222</f>
        <v>0</v>
      </c>
      <c r="D222" s="260">
        <f>'Ethernet-Cloud'!D222+'Ethernet-Telecom'!D222+'Ethernet-Enterprise'!D222</f>
        <v>0</v>
      </c>
      <c r="E222" s="260">
        <f>'Ethernet-Cloud'!E222+'Ethernet-Telecom'!E222+'Ethernet-Enterprise'!E222</f>
        <v>22.2</v>
      </c>
      <c r="F222" s="260"/>
      <c r="G222" s="260"/>
      <c r="H222" s="260"/>
      <c r="I222" s="260"/>
      <c r="J222" s="263"/>
      <c r="K222" s="263"/>
      <c r="L222" s="263"/>
      <c r="M222" s="263"/>
    </row>
    <row r="223" spans="1:13">
      <c r="B223" s="655" t="s">
        <v>459</v>
      </c>
      <c r="C223" s="260">
        <f>'Ethernet-Cloud'!C223+'Ethernet-Telecom'!C223+'Ethernet-Enterprise'!C223</f>
        <v>0</v>
      </c>
      <c r="D223" s="260">
        <f>'Ethernet-Cloud'!D223+'Ethernet-Telecom'!D223+'Ethernet-Enterprise'!D223</f>
        <v>8.1299999999999997E-2</v>
      </c>
      <c r="E223" s="260">
        <f>'Ethernet-Cloud'!E223+'Ethernet-Telecom'!E223+'Ethernet-Enterprise'!E223</f>
        <v>1.9</v>
      </c>
      <c r="F223" s="260"/>
      <c r="G223" s="260"/>
      <c r="H223" s="260"/>
      <c r="I223" s="260"/>
      <c r="J223" s="263"/>
      <c r="K223" s="263"/>
      <c r="L223" s="263"/>
      <c r="M223" s="263"/>
    </row>
    <row r="224" spans="1:13">
      <c r="B224" s="655" t="s">
        <v>460</v>
      </c>
      <c r="C224" s="260">
        <f>'Ethernet-Cloud'!C224+'Ethernet-Telecom'!C224+'Ethernet-Enterprise'!C224</f>
        <v>0</v>
      </c>
      <c r="D224" s="260">
        <f>'Ethernet-Cloud'!D224+'Ethernet-Telecom'!D224+'Ethernet-Enterprise'!D224</f>
        <v>1.2669999999999999</v>
      </c>
      <c r="E224" s="260">
        <f>'Ethernet-Cloud'!E224+'Ethernet-Telecom'!E224+'Ethernet-Enterprise'!E224</f>
        <v>7.96</v>
      </c>
      <c r="F224" s="260"/>
      <c r="G224" s="260"/>
      <c r="H224" s="260"/>
      <c r="I224" s="260"/>
      <c r="J224" s="263"/>
      <c r="K224" s="263"/>
      <c r="L224" s="263"/>
      <c r="M224" s="263"/>
    </row>
    <row r="225" spans="1:13">
      <c r="B225" s="655" t="s">
        <v>461</v>
      </c>
      <c r="C225" s="260">
        <f>'Ethernet-Cloud'!C225+'Ethernet-Telecom'!C225+'Ethernet-Enterprise'!C225</f>
        <v>0</v>
      </c>
      <c r="D225" s="260">
        <f>'Ethernet-Cloud'!D225+'Ethernet-Telecom'!D225+'Ethernet-Enterprise'!D225</f>
        <v>0</v>
      </c>
      <c r="E225" s="260">
        <f>'Ethernet-Cloud'!E225+'Ethernet-Telecom'!E225+'Ethernet-Enterprise'!E225</f>
        <v>0</v>
      </c>
      <c r="F225" s="260"/>
      <c r="G225" s="260"/>
      <c r="H225" s="260"/>
      <c r="I225" s="260"/>
      <c r="J225" s="263"/>
      <c r="K225" s="263"/>
      <c r="L225" s="263"/>
      <c r="M225" s="263"/>
    </row>
    <row r="226" spans="1:13">
      <c r="B226" s="655" t="s">
        <v>462</v>
      </c>
      <c r="C226" s="260">
        <f>'Ethernet-Cloud'!C226+'Ethernet-Telecom'!C226+'Ethernet-Enterprise'!C226</f>
        <v>0</v>
      </c>
      <c r="D226" s="260">
        <f>'Ethernet-Cloud'!D226+'Ethernet-Telecom'!D226+'Ethernet-Enterprise'!D226</f>
        <v>0</v>
      </c>
      <c r="E226" s="260">
        <f>'Ethernet-Cloud'!E226+'Ethernet-Telecom'!E226+'Ethernet-Enterprise'!E226</f>
        <v>0</v>
      </c>
      <c r="F226" s="260"/>
      <c r="G226" s="260"/>
      <c r="H226" s="260"/>
      <c r="I226" s="260"/>
      <c r="J226" s="263"/>
      <c r="K226" s="263"/>
      <c r="L226" s="263"/>
      <c r="M226" s="263"/>
    </row>
    <row r="227" spans="1:13">
      <c r="B227" s="655" t="s">
        <v>463</v>
      </c>
      <c r="C227" s="260">
        <f>'Ethernet-Cloud'!C227+'Ethernet-Telecom'!C227+'Ethernet-Enterprise'!C227</f>
        <v>0</v>
      </c>
      <c r="D227" s="260">
        <f>'Ethernet-Cloud'!D227+'Ethernet-Telecom'!D227+'Ethernet-Enterprise'!D227</f>
        <v>0</v>
      </c>
      <c r="E227" s="260">
        <f>'Ethernet-Cloud'!E227+'Ethernet-Telecom'!E227+'Ethernet-Enterprise'!E227</f>
        <v>0</v>
      </c>
      <c r="F227" s="260"/>
      <c r="G227" s="260"/>
      <c r="H227" s="260"/>
      <c r="I227" s="260"/>
      <c r="J227" s="263"/>
      <c r="K227" s="263"/>
      <c r="L227" s="263"/>
      <c r="M227" s="263"/>
    </row>
    <row r="228" spans="1:13">
      <c r="B228" s="655" t="s">
        <v>521</v>
      </c>
      <c r="C228" s="260">
        <f>'Ethernet-Cloud'!C228+'Ethernet-Telecom'!C228+'Ethernet-Enterprise'!C228</f>
        <v>0</v>
      </c>
      <c r="D228" s="260">
        <f>'Ethernet-Cloud'!D228+'Ethernet-Telecom'!D228+'Ethernet-Enterprise'!D228</f>
        <v>0</v>
      </c>
      <c r="E228" s="260">
        <f>'Ethernet-Cloud'!E228+'Ethernet-Telecom'!E228+'Ethernet-Enterprise'!E228</f>
        <v>0</v>
      </c>
      <c r="F228" s="260"/>
      <c r="G228" s="260"/>
      <c r="H228" s="260"/>
      <c r="I228" s="260"/>
      <c r="J228" s="263"/>
      <c r="K228" s="263"/>
      <c r="L228" s="263"/>
      <c r="M228" s="263"/>
    </row>
    <row r="229" spans="1:13">
      <c r="B229" s="655" t="s">
        <v>518</v>
      </c>
      <c r="C229" s="260">
        <f>'Ethernet-Cloud'!C229+'Ethernet-Telecom'!C229+'Ethernet-Enterprise'!C229</f>
        <v>0</v>
      </c>
      <c r="D229" s="260">
        <f>'Ethernet-Cloud'!D229+'Ethernet-Telecom'!D229+'Ethernet-Enterprise'!D229</f>
        <v>0</v>
      </c>
      <c r="E229" s="260">
        <f>'Ethernet-Cloud'!E229+'Ethernet-Telecom'!E229+'Ethernet-Enterprise'!E229</f>
        <v>0</v>
      </c>
      <c r="F229" s="260"/>
      <c r="G229" s="260"/>
      <c r="H229" s="260"/>
      <c r="I229" s="260"/>
      <c r="J229" s="263"/>
      <c r="K229" s="263"/>
      <c r="L229" s="263"/>
      <c r="M229" s="263"/>
    </row>
    <row r="230" spans="1:13">
      <c r="B230" s="655" t="s">
        <v>519</v>
      </c>
      <c r="C230" s="260">
        <f>'Ethernet-Cloud'!C230+'Ethernet-Telecom'!C230+'Ethernet-Enterprise'!C230</f>
        <v>0</v>
      </c>
      <c r="D230" s="260">
        <f>'Ethernet-Cloud'!D230+'Ethernet-Telecom'!D230+'Ethernet-Enterprise'!D230</f>
        <v>0</v>
      </c>
      <c r="E230" s="260">
        <f>'Ethernet-Cloud'!E230+'Ethernet-Telecom'!E230+'Ethernet-Enterprise'!E230</f>
        <v>0</v>
      </c>
      <c r="F230" s="260"/>
      <c r="G230" s="260"/>
      <c r="H230" s="260"/>
      <c r="I230" s="260"/>
      <c r="J230" s="263"/>
      <c r="K230" s="263"/>
      <c r="L230" s="263"/>
      <c r="M230" s="263"/>
    </row>
    <row r="231" spans="1:13">
      <c r="B231" s="655" t="s">
        <v>520</v>
      </c>
      <c r="C231" s="260">
        <f>'Ethernet-Cloud'!C231+'Ethernet-Telecom'!C231+'Ethernet-Enterprise'!C231</f>
        <v>0</v>
      </c>
      <c r="D231" s="260">
        <f>'Ethernet-Cloud'!D231+'Ethernet-Telecom'!D231+'Ethernet-Enterprise'!D231</f>
        <v>0</v>
      </c>
      <c r="E231" s="260">
        <f>'Ethernet-Cloud'!E231+'Ethernet-Telecom'!E231+'Ethernet-Enterprise'!E231</f>
        <v>0</v>
      </c>
      <c r="F231" s="260"/>
      <c r="G231" s="260"/>
      <c r="H231" s="260"/>
      <c r="I231" s="260"/>
      <c r="J231" s="263"/>
      <c r="K231" s="263"/>
      <c r="L231" s="263"/>
      <c r="M231" s="263"/>
    </row>
    <row r="232" spans="1:13">
      <c r="B232" s="655" t="s">
        <v>464</v>
      </c>
      <c r="C232" s="260">
        <f>'Ethernet-Cloud'!C232+'Ethernet-Telecom'!C232+'Ethernet-Enterprise'!C232</f>
        <v>0</v>
      </c>
      <c r="D232" s="260">
        <f>'Ethernet-Cloud'!D232+'Ethernet-Telecom'!D232+'Ethernet-Enterprise'!D232</f>
        <v>0</v>
      </c>
      <c r="E232" s="260">
        <f>'Ethernet-Cloud'!E232+'Ethernet-Telecom'!E232+'Ethernet-Enterprise'!E232</f>
        <v>0</v>
      </c>
      <c r="F232" s="260"/>
      <c r="G232" s="260"/>
      <c r="H232" s="260"/>
      <c r="I232" s="260"/>
      <c r="J232" s="263"/>
      <c r="K232" s="263"/>
      <c r="L232" s="263"/>
      <c r="M232" s="263"/>
    </row>
    <row r="233" spans="1:13">
      <c r="B233" s="655" t="s">
        <v>465</v>
      </c>
      <c r="C233" s="260">
        <f>'Ethernet-Cloud'!C233+'Ethernet-Telecom'!C233+'Ethernet-Enterprise'!C233</f>
        <v>0</v>
      </c>
      <c r="D233" s="260">
        <f>'Ethernet-Cloud'!D233+'Ethernet-Telecom'!D233+'Ethernet-Enterprise'!D233</f>
        <v>0</v>
      </c>
      <c r="E233" s="260">
        <f>'Ethernet-Cloud'!E233+'Ethernet-Telecom'!E233+'Ethernet-Enterprise'!E233</f>
        <v>0</v>
      </c>
      <c r="F233" s="260"/>
      <c r="G233" s="260"/>
      <c r="H233" s="260"/>
      <c r="I233" s="260"/>
      <c r="J233" s="263"/>
      <c r="K233" s="263"/>
      <c r="L233" s="263"/>
      <c r="M233" s="263"/>
    </row>
    <row r="234" spans="1:13">
      <c r="B234" s="655" t="s">
        <v>466</v>
      </c>
      <c r="C234" s="260">
        <f>'Ethernet-Cloud'!C234+'Ethernet-Telecom'!C234+'Ethernet-Enterprise'!C234</f>
        <v>0</v>
      </c>
      <c r="D234" s="260">
        <f>'Ethernet-Cloud'!D234+'Ethernet-Telecom'!D234+'Ethernet-Enterprise'!D234</f>
        <v>0</v>
      </c>
      <c r="E234" s="260">
        <f>'Ethernet-Cloud'!E234+'Ethernet-Telecom'!E234+'Ethernet-Enterprise'!E234</f>
        <v>0</v>
      </c>
      <c r="F234" s="260"/>
      <c r="G234" s="260"/>
      <c r="H234" s="260"/>
      <c r="I234" s="260"/>
      <c r="J234" s="263"/>
      <c r="K234" s="263"/>
      <c r="L234" s="263"/>
      <c r="M234" s="263"/>
    </row>
    <row r="235" spans="1:13">
      <c r="A235" s="247"/>
      <c r="B235" s="655" t="s">
        <v>467</v>
      </c>
      <c r="C235" s="260">
        <f>'Ethernet-Cloud'!C235+'Ethernet-Telecom'!C235+'Ethernet-Enterprise'!C235</f>
        <v>0</v>
      </c>
      <c r="D235" s="260">
        <f>'Ethernet-Cloud'!D235+'Ethernet-Telecom'!D235+'Ethernet-Enterprise'!D235</f>
        <v>0</v>
      </c>
      <c r="E235" s="260">
        <f>'Ethernet-Cloud'!E235+'Ethernet-Telecom'!E235+'Ethernet-Enterprise'!E235</f>
        <v>0</v>
      </c>
      <c r="F235" s="260"/>
      <c r="G235" s="260"/>
      <c r="H235" s="260"/>
      <c r="I235" s="260"/>
      <c r="J235" s="263"/>
      <c r="K235" s="263"/>
      <c r="L235" s="263"/>
      <c r="M235" s="263"/>
    </row>
    <row r="236" spans="1:13">
      <c r="A236" s="247"/>
      <c r="B236" s="655" t="s">
        <v>468</v>
      </c>
      <c r="C236" s="260">
        <f>'Ethernet-Cloud'!C236+'Ethernet-Telecom'!C236+'Ethernet-Enterprise'!C236</f>
        <v>0</v>
      </c>
      <c r="D236" s="260">
        <f>'Ethernet-Cloud'!D236+'Ethernet-Telecom'!D236+'Ethernet-Enterprise'!D236</f>
        <v>0</v>
      </c>
      <c r="E236" s="260">
        <f>'Ethernet-Cloud'!E236+'Ethernet-Telecom'!E236+'Ethernet-Enterprise'!E236</f>
        <v>0</v>
      </c>
      <c r="F236" s="260"/>
      <c r="G236" s="260"/>
      <c r="H236" s="260"/>
      <c r="I236" s="260"/>
      <c r="J236" s="263"/>
      <c r="K236" s="263"/>
      <c r="L236" s="263"/>
      <c r="M236" s="263"/>
    </row>
    <row r="237" spans="1:13">
      <c r="A237" s="247"/>
      <c r="B237" s="655" t="s">
        <v>431</v>
      </c>
      <c r="C237" s="260">
        <f>'Ethernet-Cloud'!C237+'Ethernet-Telecom'!C237+'Ethernet-Enterprise'!C237</f>
        <v>0</v>
      </c>
      <c r="D237" s="260">
        <f>'Ethernet-Cloud'!D237+'Ethernet-Telecom'!D237+'Ethernet-Enterprise'!D237</f>
        <v>0</v>
      </c>
      <c r="E237" s="260">
        <f>'Ethernet-Cloud'!E237+'Ethernet-Telecom'!E237+'Ethernet-Enterprise'!E237</f>
        <v>0</v>
      </c>
      <c r="F237" s="260"/>
      <c r="G237" s="260"/>
      <c r="H237" s="260"/>
      <c r="I237" s="260"/>
      <c r="J237" s="263"/>
      <c r="K237" s="263"/>
      <c r="L237" s="263"/>
      <c r="M237" s="263"/>
    </row>
    <row r="238" spans="1:13">
      <c r="A238" s="247"/>
      <c r="B238" s="658" t="s">
        <v>9</v>
      </c>
      <c r="C238" s="257">
        <f t="shared" ref="C238:E238" si="15">SUM(C203:C237)</f>
        <v>2118.6660971692295</v>
      </c>
      <c r="D238" s="257">
        <f t="shared" si="15"/>
        <v>2679.2155912264097</v>
      </c>
      <c r="E238" s="257">
        <f t="shared" si="15"/>
        <v>2832.3935298238816</v>
      </c>
      <c r="F238" s="257"/>
      <c r="G238" s="257"/>
      <c r="H238" s="257"/>
      <c r="I238" s="257"/>
      <c r="J238" s="257"/>
      <c r="K238" s="257"/>
      <c r="L238" s="257"/>
      <c r="M238" s="257"/>
    </row>
    <row r="239" spans="1:13">
      <c r="A239" s="247"/>
      <c r="C239" s="8"/>
      <c r="D239" s="8">
        <f t="shared" ref="D239:E239" si="16">IF(C238=0,"",D238/C238-1)</f>
        <v>0.26457661016341172</v>
      </c>
      <c r="E239" s="8">
        <f t="shared" si="16"/>
        <v>5.7172681100797318E-2</v>
      </c>
      <c r="F239" s="8"/>
      <c r="G239" s="8"/>
      <c r="H239" s="8"/>
      <c r="I239" s="8"/>
      <c r="J239" s="8"/>
      <c r="K239" s="8"/>
      <c r="L239" s="8"/>
      <c r="M239" s="8"/>
    </row>
    <row r="240" spans="1:13">
      <c r="A240" s="247"/>
      <c r="B240" s="652"/>
      <c r="C240" s="362"/>
      <c r="D240" s="362"/>
      <c r="E240" s="362"/>
      <c r="F240" s="362"/>
      <c r="G240" s="362"/>
      <c r="H240" s="362"/>
      <c r="I240" s="362"/>
      <c r="J240" s="362"/>
      <c r="K240" s="362"/>
      <c r="L240" s="362"/>
      <c r="M240" s="362"/>
    </row>
    <row r="241" spans="1:15">
      <c r="A241" s="247"/>
    </row>
    <row r="242" spans="1:15" ht="14.4">
      <c r="B242" s="247" t="s">
        <v>487</v>
      </c>
      <c r="E242" s="488"/>
      <c r="J242" s="207" t="str">
        <f>B242</f>
        <v>Units - Ethernet total-Global</v>
      </c>
      <c r="L242" s="447"/>
      <c r="M242" s="447"/>
    </row>
    <row r="243" spans="1:15">
      <c r="A243" s="247"/>
      <c r="B243" s="644" t="s">
        <v>10</v>
      </c>
      <c r="C243" s="38">
        <v>2016</v>
      </c>
      <c r="D243" s="7">
        <v>2017</v>
      </c>
      <c r="E243" s="7">
        <v>2018</v>
      </c>
      <c r="F243" s="7">
        <v>2019</v>
      </c>
      <c r="G243" s="7">
        <v>2020</v>
      </c>
      <c r="H243" s="7">
        <v>2021</v>
      </c>
      <c r="I243" s="7">
        <v>2022</v>
      </c>
      <c r="J243" s="7">
        <v>2023</v>
      </c>
      <c r="K243" s="7">
        <v>2024</v>
      </c>
      <c r="L243" s="7">
        <v>2025</v>
      </c>
      <c r="M243" s="7">
        <v>2026</v>
      </c>
    </row>
    <row r="244" spans="1:15">
      <c r="A244" s="247"/>
      <c r="B244" s="647" t="s">
        <v>470</v>
      </c>
      <c r="C244" s="324">
        <f>'Ethernet-Cloud'!C244+'Ethernet-Telecom'!C244+'Ethernet-Enterprise'!C244</f>
        <v>13767410.105</v>
      </c>
      <c r="D244" s="324">
        <f>'Ethernet-Cloud'!D244+'Ethernet-Telecom'!D244+'Ethernet-Enterprise'!D244</f>
        <v>11273695.049999997</v>
      </c>
      <c r="E244" s="324">
        <f>'Ethernet-Cloud'!E244+'Ethernet-Telecom'!E244+'Ethernet-Enterprise'!E244</f>
        <v>14338976</v>
      </c>
      <c r="F244" s="324"/>
      <c r="G244" s="324"/>
      <c r="H244" s="324"/>
      <c r="I244" s="324"/>
      <c r="J244" s="325"/>
      <c r="K244" s="325"/>
      <c r="L244" s="325"/>
      <c r="M244" s="325"/>
    </row>
    <row r="245" spans="1:15">
      <c r="A245" s="247"/>
      <c r="B245" s="647" t="s">
        <v>471</v>
      </c>
      <c r="C245" s="324">
        <f>'Ethernet-Cloud'!C245+'Ethernet-Telecom'!C245+'Ethernet-Enterprise'!C245</f>
        <v>18581871.93</v>
      </c>
      <c r="D245" s="324">
        <f>'Ethernet-Cloud'!D245+'Ethernet-Telecom'!D245+'Ethernet-Enterprise'!D245</f>
        <v>19969351.100000001</v>
      </c>
      <c r="E245" s="324">
        <f>'Ethernet-Cloud'!E245+'Ethernet-Telecom'!E245+'Ethernet-Enterprise'!E245</f>
        <v>22020505.100000001</v>
      </c>
      <c r="F245" s="324"/>
      <c r="G245" s="324"/>
      <c r="H245" s="324"/>
      <c r="I245" s="324"/>
      <c r="J245" s="325"/>
      <c r="K245" s="325"/>
      <c r="L245" s="325"/>
      <c r="M245" s="325"/>
    </row>
    <row r="246" spans="1:15">
      <c r="A246" s="247"/>
      <c r="B246" s="647" t="s">
        <v>472</v>
      </c>
      <c r="C246" s="325">
        <f>'Ethernet-Cloud'!C246+'Ethernet-Telecom'!C246+'Ethernet-Enterprise'!C246</f>
        <v>11694</v>
      </c>
      <c r="D246" s="325">
        <f>'Ethernet-Cloud'!D246+'Ethernet-Telecom'!D246+'Ethernet-Enterprise'!D246</f>
        <v>113327</v>
      </c>
      <c r="E246" s="325">
        <f>'Ethernet-Cloud'!E246+'Ethernet-Telecom'!E246+'Ethernet-Enterprise'!E246</f>
        <v>375687</v>
      </c>
      <c r="F246" s="325"/>
      <c r="G246" s="325"/>
      <c r="H246" s="325"/>
      <c r="I246" s="325"/>
      <c r="J246" s="325"/>
      <c r="K246" s="325"/>
      <c r="L246" s="325"/>
      <c r="M246" s="325"/>
    </row>
    <row r="247" spans="1:15">
      <c r="A247" s="247"/>
      <c r="B247" s="647" t="s">
        <v>473</v>
      </c>
      <c r="C247" s="326">
        <f>'Ethernet-Cloud'!C247+'Ethernet-Telecom'!C247+'Ethernet-Enterprise'!C247</f>
        <v>1529498</v>
      </c>
      <c r="D247" s="326">
        <f>'Ethernet-Cloud'!D247+'Ethernet-Telecom'!D247+'Ethernet-Enterprise'!D247</f>
        <v>2010866</v>
      </c>
      <c r="E247" s="326">
        <f>'Ethernet-Cloud'!E247+'Ethernet-Telecom'!E247+'Ethernet-Enterprise'!E247</f>
        <v>2046033.4999999998</v>
      </c>
      <c r="F247" s="326"/>
      <c r="G247" s="326"/>
      <c r="H247" s="326"/>
      <c r="I247" s="326"/>
      <c r="J247" s="326"/>
      <c r="K247" s="326"/>
      <c r="L247" s="249"/>
      <c r="M247" s="249"/>
    </row>
    <row r="248" spans="1:15" ht="14.25" customHeight="1">
      <c r="A248" s="247"/>
      <c r="B248" s="647" t="s">
        <v>474</v>
      </c>
      <c r="C248" s="324">
        <f>'Ethernet-Cloud'!C248+'Ethernet-Telecom'!C248+'Ethernet-Enterprise'!C248</f>
        <v>1623570</v>
      </c>
      <c r="D248" s="324">
        <f>'Ethernet-Cloud'!D248+'Ethernet-Telecom'!D248+'Ethernet-Enterprise'!D248</f>
        <v>1853294.0000000002</v>
      </c>
      <c r="E248" s="324">
        <f>'Ethernet-Cloud'!E248+'Ethernet-Telecom'!E248+'Ethernet-Enterprise'!E248</f>
        <v>1052090</v>
      </c>
      <c r="F248" s="324"/>
      <c r="G248" s="324"/>
      <c r="H248" s="324"/>
      <c r="I248" s="324"/>
      <c r="J248" s="324"/>
      <c r="K248" s="324"/>
      <c r="L248" s="325"/>
      <c r="M248" s="325"/>
    </row>
    <row r="249" spans="1:15">
      <c r="A249" s="247"/>
      <c r="B249" s="657" t="s">
        <v>475</v>
      </c>
      <c r="C249" s="325">
        <f>'Ethernet-Cloud'!C249+'Ethernet-Telecom'!C249+'Ethernet-Enterprise'!C249</f>
        <v>0</v>
      </c>
      <c r="D249" s="325">
        <f>'Ethernet-Cloud'!D249+'Ethernet-Telecom'!D249+'Ethernet-Enterprise'!D249</f>
        <v>0</v>
      </c>
      <c r="E249" s="325">
        <f>'Ethernet-Cloud'!E249+'Ethernet-Telecom'!E249+'Ethernet-Enterprise'!E249</f>
        <v>0</v>
      </c>
      <c r="F249" s="325"/>
      <c r="G249" s="325"/>
      <c r="H249" s="325"/>
      <c r="I249" s="325"/>
      <c r="J249" s="325"/>
      <c r="K249" s="325"/>
      <c r="L249" s="325"/>
      <c r="M249" s="325"/>
      <c r="O249" s="2"/>
    </row>
    <row r="250" spans="1:15">
      <c r="A250" s="247"/>
      <c r="B250" s="655" t="s">
        <v>476</v>
      </c>
      <c r="C250" s="325">
        <f>'Ethernet-Cloud'!C250+'Ethernet-Telecom'!C250+'Ethernet-Enterprise'!C250</f>
        <v>299241</v>
      </c>
      <c r="D250" s="325">
        <f>'Ethernet-Cloud'!D250+'Ethernet-Telecom'!D250+'Ethernet-Enterprise'!D250</f>
        <v>631974</v>
      </c>
      <c r="E250" s="325">
        <f>'Ethernet-Cloud'!E250+'Ethernet-Telecom'!E250+'Ethernet-Enterprise'!E250</f>
        <v>2082911</v>
      </c>
      <c r="F250" s="325"/>
      <c r="G250" s="325"/>
      <c r="H250" s="325"/>
      <c r="I250" s="325"/>
      <c r="J250" s="325"/>
      <c r="K250" s="325"/>
      <c r="L250" s="325"/>
      <c r="M250" s="325"/>
    </row>
    <row r="251" spans="1:15">
      <c r="A251" s="247"/>
      <c r="B251" s="655" t="s">
        <v>477</v>
      </c>
      <c r="C251" s="249">
        <f>'Ethernet-Cloud'!C251+'Ethernet-Telecom'!C251+'Ethernet-Enterprise'!C251</f>
        <v>289061.59999999998</v>
      </c>
      <c r="D251" s="249">
        <f>'Ethernet-Cloud'!D251+'Ethernet-Telecom'!D251+'Ethernet-Enterprise'!D251</f>
        <v>1393450.1</v>
      </c>
      <c r="E251" s="249">
        <f>'Ethernet-Cloud'!E251+'Ethernet-Telecom'!E251+'Ethernet-Enterprise'!E251</f>
        <v>1614311</v>
      </c>
      <c r="F251" s="249"/>
      <c r="G251" s="249"/>
      <c r="H251" s="249"/>
      <c r="I251" s="249"/>
      <c r="J251" s="249"/>
      <c r="K251" s="249"/>
      <c r="L251" s="249"/>
      <c r="M251" s="249"/>
    </row>
    <row r="252" spans="1:15">
      <c r="A252" s="247"/>
      <c r="B252" s="655" t="s">
        <v>478</v>
      </c>
      <c r="C252" s="249">
        <f>'Ethernet-Cloud'!C252+'Ethernet-Telecom'!C252+'Ethernet-Enterprise'!C252</f>
        <v>30989.399999999994</v>
      </c>
      <c r="D252" s="249">
        <f>'Ethernet-Cloud'!D252+'Ethernet-Telecom'!D252+'Ethernet-Enterprise'!D252</f>
        <v>292890.90000000002</v>
      </c>
      <c r="E252" s="249">
        <f>'Ethernet-Cloud'!E252+'Ethernet-Telecom'!E252+'Ethernet-Enterprise'!E252</f>
        <v>1869292.6190476189</v>
      </c>
      <c r="F252" s="249"/>
      <c r="G252" s="249"/>
      <c r="H252" s="249"/>
      <c r="I252" s="249"/>
      <c r="J252" s="249"/>
      <c r="K252" s="249"/>
      <c r="L252" s="249"/>
      <c r="M252" s="249"/>
    </row>
    <row r="253" spans="1:15">
      <c r="A253" s="247"/>
      <c r="B253" s="655" t="s">
        <v>479</v>
      </c>
      <c r="C253" s="327">
        <f>'Ethernet-Cloud'!C253+'Ethernet-Telecom'!C253+'Ethernet-Enterprise'!C253</f>
        <v>292622</v>
      </c>
      <c r="D253" s="327">
        <f>'Ethernet-Cloud'!D253+'Ethernet-Telecom'!D253+'Ethernet-Enterprise'!D253</f>
        <v>552903</v>
      </c>
      <c r="E253" s="327">
        <f>'Ethernet-Cloud'!E253+'Ethernet-Telecom'!E253+'Ethernet-Enterprise'!E253</f>
        <v>610404.11764705891</v>
      </c>
      <c r="F253" s="327"/>
      <c r="G253" s="327"/>
      <c r="H253" s="327"/>
      <c r="I253" s="327"/>
      <c r="J253" s="327"/>
      <c r="K253" s="327"/>
      <c r="L253" s="325"/>
      <c r="M253" s="325"/>
    </row>
    <row r="254" spans="1:15">
      <c r="A254" s="247"/>
      <c r="B254" s="655" t="s">
        <v>480</v>
      </c>
      <c r="C254" s="326">
        <f>'Ethernet-Cloud'!C254+'Ethernet-Telecom'!C254+'Ethernet-Enterprise'!C254</f>
        <v>7456</v>
      </c>
      <c r="D254" s="326">
        <f>'Ethernet-Cloud'!D254+'Ethernet-Telecom'!D254+'Ethernet-Enterprise'!D254</f>
        <v>10272</v>
      </c>
      <c r="E254" s="326">
        <f>'Ethernet-Cloud'!E254+'Ethernet-Telecom'!E254+'Ethernet-Enterprise'!E254</f>
        <v>10100</v>
      </c>
      <c r="F254" s="326"/>
      <c r="G254" s="326"/>
      <c r="H254" s="326"/>
      <c r="I254" s="326"/>
      <c r="J254" s="326"/>
      <c r="K254" s="326"/>
      <c r="L254" s="249"/>
      <c r="M254" s="249"/>
    </row>
    <row r="255" spans="1:15">
      <c r="B255" s="655" t="s">
        <v>450</v>
      </c>
      <c r="C255" s="326">
        <f>'Ethernet-Cloud'!C255+'Ethernet-Telecom'!C255+'Ethernet-Enterprise'!C255</f>
        <v>0</v>
      </c>
      <c r="D255" s="326">
        <f>'Ethernet-Cloud'!D255+'Ethernet-Telecom'!D255+'Ethernet-Enterprise'!D255</f>
        <v>0</v>
      </c>
      <c r="E255" s="326">
        <f>'Ethernet-Cloud'!E255+'Ethernet-Telecom'!E255+'Ethernet-Enterprise'!E255</f>
        <v>500</v>
      </c>
      <c r="F255" s="326"/>
      <c r="G255" s="326"/>
      <c r="H255" s="326"/>
      <c r="I255" s="326"/>
      <c r="J255" s="326"/>
      <c r="K255" s="326"/>
      <c r="L255" s="249"/>
      <c r="M255" s="249"/>
    </row>
    <row r="256" spans="1:15">
      <c r="B256" s="655" t="s">
        <v>451</v>
      </c>
      <c r="C256" s="326">
        <f>'Ethernet-Cloud'!C256+'Ethernet-Telecom'!C256+'Ethernet-Enterprise'!C256</f>
        <v>0</v>
      </c>
      <c r="D256" s="326">
        <f>'Ethernet-Cloud'!D256+'Ethernet-Telecom'!D256+'Ethernet-Enterprise'!D256</f>
        <v>0</v>
      </c>
      <c r="E256" s="326">
        <f>'Ethernet-Cloud'!E256+'Ethernet-Telecom'!E256+'Ethernet-Enterprise'!E256</f>
        <v>0</v>
      </c>
      <c r="F256" s="326"/>
      <c r="G256" s="326"/>
      <c r="H256" s="326"/>
      <c r="I256" s="326"/>
      <c r="J256" s="326"/>
      <c r="K256" s="326"/>
      <c r="L256" s="249"/>
      <c r="M256" s="249"/>
    </row>
    <row r="257" spans="2:13">
      <c r="B257" s="655" t="s">
        <v>452</v>
      </c>
      <c r="C257" s="326">
        <f>'Ethernet-Cloud'!C257+'Ethernet-Telecom'!C257+'Ethernet-Enterprise'!C257</f>
        <v>0</v>
      </c>
      <c r="D257" s="326">
        <f>'Ethernet-Cloud'!D257+'Ethernet-Telecom'!D257+'Ethernet-Enterprise'!D257</f>
        <v>0</v>
      </c>
      <c r="E257" s="326">
        <f>'Ethernet-Cloud'!E257+'Ethernet-Telecom'!E257+'Ethernet-Enterprise'!E257</f>
        <v>500</v>
      </c>
      <c r="F257" s="326"/>
      <c r="G257" s="326"/>
      <c r="H257" s="326"/>
      <c r="I257" s="326"/>
      <c r="J257" s="326"/>
      <c r="K257" s="326"/>
      <c r="L257" s="249"/>
      <c r="M257" s="249"/>
    </row>
    <row r="258" spans="2:13">
      <c r="B258" s="655" t="s">
        <v>453</v>
      </c>
      <c r="C258" s="326">
        <f>'Ethernet-Cloud'!C258+'Ethernet-Telecom'!C258+'Ethernet-Enterprise'!C258</f>
        <v>0</v>
      </c>
      <c r="D258" s="326">
        <f>'Ethernet-Cloud'!D258+'Ethernet-Telecom'!D258+'Ethernet-Enterprise'!D258</f>
        <v>0</v>
      </c>
      <c r="E258" s="326">
        <f>'Ethernet-Cloud'!E258+'Ethernet-Telecom'!E258+'Ethernet-Enterprise'!E258</f>
        <v>0</v>
      </c>
      <c r="F258" s="326"/>
      <c r="G258" s="326"/>
      <c r="H258" s="326"/>
      <c r="I258" s="326"/>
      <c r="J258" s="326"/>
      <c r="K258" s="326"/>
      <c r="L258" s="249"/>
      <c r="M258" s="249"/>
    </row>
    <row r="259" spans="2:13">
      <c r="B259" s="655" t="s">
        <v>454</v>
      </c>
      <c r="C259" s="326">
        <f>'Ethernet-Cloud'!C259+'Ethernet-Telecom'!C259+'Ethernet-Enterprise'!C259</f>
        <v>0</v>
      </c>
      <c r="D259" s="326">
        <f>'Ethernet-Cloud'!D259+'Ethernet-Telecom'!D259+'Ethernet-Enterprise'!D259</f>
        <v>0</v>
      </c>
      <c r="E259" s="326">
        <f>'Ethernet-Cloud'!E259+'Ethernet-Telecom'!E259+'Ethernet-Enterprise'!E259</f>
        <v>0</v>
      </c>
      <c r="F259" s="326"/>
      <c r="G259" s="326"/>
      <c r="H259" s="326"/>
      <c r="I259" s="326"/>
      <c r="J259" s="326"/>
      <c r="K259" s="326"/>
      <c r="L259" s="249"/>
      <c r="M259" s="249"/>
    </row>
    <row r="260" spans="2:13">
      <c r="B260" s="655" t="s">
        <v>455</v>
      </c>
      <c r="C260" s="326">
        <f>'Ethernet-Cloud'!C260+'Ethernet-Telecom'!C260+'Ethernet-Enterprise'!C260</f>
        <v>0</v>
      </c>
      <c r="D260" s="326">
        <f>'Ethernet-Cloud'!D260+'Ethernet-Telecom'!D260+'Ethernet-Enterprise'!D260</f>
        <v>0</v>
      </c>
      <c r="E260" s="326">
        <f>'Ethernet-Cloud'!E260+'Ethernet-Telecom'!E260+'Ethernet-Enterprise'!E260</f>
        <v>23000</v>
      </c>
      <c r="F260" s="326"/>
      <c r="G260" s="326"/>
      <c r="H260" s="326"/>
      <c r="I260" s="326"/>
      <c r="J260" s="326"/>
      <c r="K260" s="326"/>
      <c r="L260" s="249"/>
      <c r="M260" s="249"/>
    </row>
    <row r="261" spans="2:13">
      <c r="B261" s="655" t="s">
        <v>456</v>
      </c>
      <c r="C261" s="326">
        <f>'Ethernet-Cloud'!C261+'Ethernet-Telecom'!C261+'Ethernet-Enterprise'!C261</f>
        <v>0</v>
      </c>
      <c r="D261" s="326">
        <f>'Ethernet-Cloud'!D261+'Ethernet-Telecom'!D261+'Ethernet-Enterprise'!D261</f>
        <v>0</v>
      </c>
      <c r="E261" s="326">
        <f>'Ethernet-Cloud'!E261+'Ethernet-Telecom'!E261+'Ethernet-Enterprise'!E261</f>
        <v>0</v>
      </c>
      <c r="F261" s="326"/>
      <c r="G261" s="326"/>
      <c r="H261" s="326"/>
      <c r="I261" s="326"/>
      <c r="J261" s="326"/>
      <c r="K261" s="326"/>
      <c r="L261" s="249"/>
      <c r="M261" s="249"/>
    </row>
    <row r="262" spans="2:13">
      <c r="B262" s="655" t="s">
        <v>457</v>
      </c>
      <c r="C262" s="326">
        <f>'Ethernet-Cloud'!C262+'Ethernet-Telecom'!C262+'Ethernet-Enterprise'!C262</f>
        <v>0</v>
      </c>
      <c r="D262" s="326">
        <f>'Ethernet-Cloud'!D262+'Ethernet-Telecom'!D262+'Ethernet-Enterprise'!D262</f>
        <v>0</v>
      </c>
      <c r="E262" s="326">
        <f>'Ethernet-Cloud'!E262+'Ethernet-Telecom'!E262+'Ethernet-Enterprise'!E262</f>
        <v>2000</v>
      </c>
      <c r="F262" s="326"/>
      <c r="G262" s="326"/>
      <c r="H262" s="326"/>
      <c r="I262" s="326"/>
      <c r="J262" s="326"/>
      <c r="K262" s="326"/>
      <c r="L262" s="249"/>
      <c r="M262" s="249"/>
    </row>
    <row r="263" spans="2:13">
      <c r="B263" s="655" t="s">
        <v>458</v>
      </c>
      <c r="C263" s="326">
        <f>'Ethernet-Cloud'!C263+'Ethernet-Telecom'!C263+'Ethernet-Enterprise'!C263</f>
        <v>0</v>
      </c>
      <c r="D263" s="326">
        <f>'Ethernet-Cloud'!D263+'Ethernet-Telecom'!D263+'Ethernet-Enterprise'!D263</f>
        <v>0</v>
      </c>
      <c r="E263" s="326">
        <f>'Ethernet-Cloud'!E263+'Ethernet-Telecom'!E263+'Ethernet-Enterprise'!E263</f>
        <v>12000</v>
      </c>
      <c r="F263" s="326"/>
      <c r="G263" s="326"/>
      <c r="H263" s="326"/>
      <c r="I263" s="326"/>
      <c r="J263" s="326"/>
      <c r="K263" s="326"/>
      <c r="L263" s="249"/>
      <c r="M263" s="249"/>
    </row>
    <row r="264" spans="2:13">
      <c r="B264" s="655" t="s">
        <v>459</v>
      </c>
      <c r="C264" s="326">
        <f>'Ethernet-Cloud'!C264+'Ethernet-Telecom'!C264+'Ethernet-Enterprise'!C264</f>
        <v>0</v>
      </c>
      <c r="D264" s="326">
        <f>'Ethernet-Cloud'!D264+'Ethernet-Telecom'!D264+'Ethernet-Enterprise'!D264</f>
        <v>7</v>
      </c>
      <c r="E264" s="326">
        <f>'Ethernet-Cloud'!E264+'Ethernet-Telecom'!E264+'Ethernet-Enterprise'!E264</f>
        <v>1000</v>
      </c>
      <c r="F264" s="326"/>
      <c r="G264" s="326"/>
      <c r="H264" s="326"/>
      <c r="I264" s="326"/>
      <c r="J264" s="326"/>
      <c r="K264" s="326"/>
      <c r="L264" s="249"/>
      <c r="M264" s="249"/>
    </row>
    <row r="265" spans="2:13">
      <c r="B265" s="655" t="s">
        <v>460</v>
      </c>
      <c r="C265" s="326">
        <f>'Ethernet-Cloud'!C265+'Ethernet-Telecom'!C265+'Ethernet-Enterprise'!C265</f>
        <v>0</v>
      </c>
      <c r="D265" s="326">
        <f>'Ethernet-Cloud'!D265+'Ethernet-Telecom'!D265+'Ethernet-Enterprise'!D265</f>
        <v>82</v>
      </c>
      <c r="E265" s="326">
        <f>'Ethernet-Cloud'!E265+'Ethernet-Telecom'!E265+'Ethernet-Enterprise'!E265</f>
        <v>1000</v>
      </c>
      <c r="F265" s="326"/>
      <c r="G265" s="326"/>
      <c r="H265" s="326"/>
      <c r="I265" s="326"/>
      <c r="J265" s="326"/>
      <c r="K265" s="326"/>
      <c r="L265" s="249"/>
      <c r="M265" s="249"/>
    </row>
    <row r="266" spans="2:13">
      <c r="B266" s="655" t="s">
        <v>461</v>
      </c>
      <c r="C266" s="326">
        <f>'Ethernet-Cloud'!C266+'Ethernet-Telecom'!C266+'Ethernet-Enterprise'!C266</f>
        <v>0</v>
      </c>
      <c r="D266" s="326">
        <f>'Ethernet-Cloud'!D266+'Ethernet-Telecom'!D266+'Ethernet-Enterprise'!D266</f>
        <v>0</v>
      </c>
      <c r="E266" s="326">
        <f>'Ethernet-Cloud'!E266+'Ethernet-Telecom'!E266+'Ethernet-Enterprise'!E266</f>
        <v>0</v>
      </c>
      <c r="F266" s="326"/>
      <c r="G266" s="326"/>
      <c r="H266" s="326"/>
      <c r="I266" s="326"/>
      <c r="J266" s="326"/>
      <c r="K266" s="326"/>
      <c r="L266" s="249"/>
      <c r="M266" s="249"/>
    </row>
    <row r="267" spans="2:13">
      <c r="B267" s="655" t="s">
        <v>462</v>
      </c>
      <c r="C267" s="326">
        <f>'Ethernet-Cloud'!C267+'Ethernet-Telecom'!C267+'Ethernet-Enterprise'!C267</f>
        <v>0</v>
      </c>
      <c r="D267" s="326">
        <f>'Ethernet-Cloud'!D267+'Ethernet-Telecom'!D267+'Ethernet-Enterprise'!D267</f>
        <v>0</v>
      </c>
      <c r="E267" s="326">
        <f>'Ethernet-Cloud'!E267+'Ethernet-Telecom'!E267+'Ethernet-Enterprise'!E267</f>
        <v>0</v>
      </c>
      <c r="F267" s="326"/>
      <c r="G267" s="326"/>
      <c r="H267" s="326"/>
      <c r="I267" s="326"/>
      <c r="J267" s="326"/>
      <c r="K267" s="326"/>
      <c r="L267" s="249"/>
      <c r="M267" s="249"/>
    </row>
    <row r="268" spans="2:13">
      <c r="B268" s="655" t="s">
        <v>463</v>
      </c>
      <c r="C268" s="326">
        <f>'Ethernet-Cloud'!C268+'Ethernet-Telecom'!C268+'Ethernet-Enterprise'!C268</f>
        <v>0</v>
      </c>
      <c r="D268" s="326">
        <f>'Ethernet-Cloud'!D268+'Ethernet-Telecom'!D268+'Ethernet-Enterprise'!D268</f>
        <v>0</v>
      </c>
      <c r="E268" s="326">
        <f>'Ethernet-Cloud'!E268+'Ethernet-Telecom'!E268+'Ethernet-Enterprise'!E268</f>
        <v>0</v>
      </c>
      <c r="F268" s="326"/>
      <c r="G268" s="326"/>
      <c r="H268" s="326"/>
      <c r="I268" s="326"/>
      <c r="J268" s="326"/>
      <c r="K268" s="326"/>
      <c r="L268" s="249"/>
      <c r="M268" s="249"/>
    </row>
    <row r="269" spans="2:13">
      <c r="B269" s="655" t="s">
        <v>521</v>
      </c>
      <c r="C269" s="326">
        <f>'Ethernet-Cloud'!C269+'Ethernet-Telecom'!C269+'Ethernet-Enterprise'!C269</f>
        <v>0</v>
      </c>
      <c r="D269" s="326">
        <f>'Ethernet-Cloud'!D269+'Ethernet-Telecom'!D269+'Ethernet-Enterprise'!D269</f>
        <v>0</v>
      </c>
      <c r="E269" s="326">
        <f>'Ethernet-Cloud'!E269+'Ethernet-Telecom'!E269+'Ethernet-Enterprise'!E269</f>
        <v>0</v>
      </c>
      <c r="F269" s="326"/>
      <c r="G269" s="326"/>
      <c r="H269" s="326"/>
      <c r="I269" s="326"/>
      <c r="J269" s="326"/>
      <c r="K269" s="326"/>
      <c r="L269" s="249"/>
      <c r="M269" s="249"/>
    </row>
    <row r="270" spans="2:13">
      <c r="B270" s="655" t="s">
        <v>518</v>
      </c>
      <c r="C270" s="326">
        <f>'Ethernet-Cloud'!C270+'Ethernet-Telecom'!C270+'Ethernet-Enterprise'!C270</f>
        <v>0</v>
      </c>
      <c r="D270" s="326">
        <f>'Ethernet-Cloud'!D270+'Ethernet-Telecom'!D270+'Ethernet-Enterprise'!D270</f>
        <v>0</v>
      </c>
      <c r="E270" s="326">
        <f>'Ethernet-Cloud'!E270+'Ethernet-Telecom'!E270+'Ethernet-Enterprise'!E270</f>
        <v>0</v>
      </c>
      <c r="F270" s="326"/>
      <c r="G270" s="326"/>
      <c r="H270" s="326"/>
      <c r="I270" s="326"/>
      <c r="J270" s="326"/>
      <c r="K270" s="326"/>
      <c r="L270" s="249"/>
      <c r="M270" s="249"/>
    </row>
    <row r="271" spans="2:13">
      <c r="B271" s="655" t="s">
        <v>519</v>
      </c>
      <c r="C271" s="326">
        <f>'Ethernet-Cloud'!C271+'Ethernet-Telecom'!C271+'Ethernet-Enterprise'!C271</f>
        <v>0</v>
      </c>
      <c r="D271" s="326">
        <f>'Ethernet-Cloud'!D271+'Ethernet-Telecom'!D271+'Ethernet-Enterprise'!D271</f>
        <v>0</v>
      </c>
      <c r="E271" s="326">
        <f>'Ethernet-Cloud'!E271+'Ethernet-Telecom'!E271+'Ethernet-Enterprise'!E271</f>
        <v>0</v>
      </c>
      <c r="F271" s="326"/>
      <c r="G271" s="326"/>
      <c r="H271" s="326"/>
      <c r="I271" s="326"/>
      <c r="J271" s="326"/>
      <c r="K271" s="326"/>
      <c r="L271" s="249"/>
      <c r="M271" s="249"/>
    </row>
    <row r="272" spans="2:13">
      <c r="B272" s="655" t="s">
        <v>520</v>
      </c>
      <c r="C272" s="326">
        <f>'Ethernet-Cloud'!C272+'Ethernet-Telecom'!C272+'Ethernet-Enterprise'!C272</f>
        <v>0</v>
      </c>
      <c r="D272" s="326">
        <f>'Ethernet-Cloud'!D272+'Ethernet-Telecom'!D272+'Ethernet-Enterprise'!D272</f>
        <v>0</v>
      </c>
      <c r="E272" s="326">
        <f>'Ethernet-Cloud'!E272+'Ethernet-Telecom'!E272+'Ethernet-Enterprise'!E272</f>
        <v>0</v>
      </c>
      <c r="F272" s="326"/>
      <c r="G272" s="326"/>
      <c r="H272" s="326"/>
      <c r="I272" s="326"/>
      <c r="J272" s="326"/>
      <c r="K272" s="326"/>
      <c r="L272" s="249"/>
      <c r="M272" s="249"/>
    </row>
    <row r="273" spans="1:13">
      <c r="B273" s="655" t="s">
        <v>464</v>
      </c>
      <c r="C273" s="326">
        <f>'Ethernet-Cloud'!C273+'Ethernet-Telecom'!C273+'Ethernet-Enterprise'!C273</f>
        <v>0</v>
      </c>
      <c r="D273" s="326">
        <f>'Ethernet-Cloud'!D273+'Ethernet-Telecom'!D273+'Ethernet-Enterprise'!D273</f>
        <v>0</v>
      </c>
      <c r="E273" s="326">
        <f>'Ethernet-Cloud'!E273+'Ethernet-Telecom'!E273+'Ethernet-Enterprise'!E273</f>
        <v>0</v>
      </c>
      <c r="F273" s="326"/>
      <c r="G273" s="326"/>
      <c r="H273" s="326"/>
      <c r="I273" s="326"/>
      <c r="J273" s="326"/>
      <c r="K273" s="326"/>
      <c r="L273" s="249"/>
      <c r="M273" s="249"/>
    </row>
    <row r="274" spans="1:13">
      <c r="B274" s="655" t="s">
        <v>465</v>
      </c>
      <c r="C274" s="326">
        <f>'Ethernet-Cloud'!C274+'Ethernet-Telecom'!C274+'Ethernet-Enterprise'!C274</f>
        <v>0</v>
      </c>
      <c r="D274" s="326">
        <f>'Ethernet-Cloud'!D274+'Ethernet-Telecom'!D274+'Ethernet-Enterprise'!D274</f>
        <v>0</v>
      </c>
      <c r="E274" s="326">
        <f>'Ethernet-Cloud'!E274+'Ethernet-Telecom'!E274+'Ethernet-Enterprise'!E274</f>
        <v>0</v>
      </c>
      <c r="F274" s="326"/>
      <c r="G274" s="326"/>
      <c r="H274" s="326"/>
      <c r="I274" s="326"/>
      <c r="J274" s="326"/>
      <c r="K274" s="326"/>
      <c r="L274" s="249"/>
      <c r="M274" s="249"/>
    </row>
    <row r="275" spans="1:13">
      <c r="B275" s="655" t="s">
        <v>466</v>
      </c>
      <c r="C275" s="326">
        <f>'Ethernet-Cloud'!C275+'Ethernet-Telecom'!C275+'Ethernet-Enterprise'!C275</f>
        <v>0</v>
      </c>
      <c r="D275" s="326">
        <f>'Ethernet-Cloud'!D275+'Ethernet-Telecom'!D275+'Ethernet-Enterprise'!D275</f>
        <v>0</v>
      </c>
      <c r="E275" s="326">
        <f>'Ethernet-Cloud'!E275+'Ethernet-Telecom'!E275+'Ethernet-Enterprise'!E275</f>
        <v>0</v>
      </c>
      <c r="F275" s="326"/>
      <c r="G275" s="326"/>
      <c r="H275" s="326"/>
      <c r="I275" s="326"/>
      <c r="J275" s="326"/>
      <c r="K275" s="326"/>
      <c r="L275" s="249"/>
      <c r="M275" s="249"/>
    </row>
    <row r="276" spans="1:13">
      <c r="A276" s="247"/>
      <c r="B276" s="655" t="s">
        <v>467</v>
      </c>
      <c r="C276" s="326">
        <f>'Ethernet-Cloud'!C276+'Ethernet-Telecom'!C276+'Ethernet-Enterprise'!C276</f>
        <v>0</v>
      </c>
      <c r="D276" s="326">
        <f>'Ethernet-Cloud'!D276+'Ethernet-Telecom'!D276+'Ethernet-Enterprise'!D276</f>
        <v>0</v>
      </c>
      <c r="E276" s="326">
        <f>'Ethernet-Cloud'!E276+'Ethernet-Telecom'!E276+'Ethernet-Enterprise'!E276</f>
        <v>0</v>
      </c>
      <c r="F276" s="326"/>
      <c r="G276" s="326"/>
      <c r="H276" s="326"/>
      <c r="I276" s="326"/>
      <c r="J276" s="326"/>
      <c r="K276" s="326"/>
      <c r="L276" s="249"/>
      <c r="M276" s="249"/>
    </row>
    <row r="277" spans="1:13">
      <c r="A277" s="247"/>
      <c r="B277" s="655" t="s">
        <v>468</v>
      </c>
      <c r="C277" s="326">
        <f>'Ethernet-Cloud'!C277+'Ethernet-Telecom'!C277+'Ethernet-Enterprise'!C277</f>
        <v>0</v>
      </c>
      <c r="D277" s="326">
        <f>'Ethernet-Cloud'!D277+'Ethernet-Telecom'!D277+'Ethernet-Enterprise'!D277</f>
        <v>0</v>
      </c>
      <c r="E277" s="326">
        <f>'Ethernet-Cloud'!E277+'Ethernet-Telecom'!E277+'Ethernet-Enterprise'!E277</f>
        <v>0</v>
      </c>
      <c r="F277" s="326"/>
      <c r="G277" s="326"/>
      <c r="H277" s="326"/>
      <c r="I277" s="326"/>
      <c r="J277" s="326"/>
      <c r="K277" s="326"/>
      <c r="L277" s="249"/>
      <c r="M277" s="249"/>
    </row>
    <row r="278" spans="1:13">
      <c r="A278" s="247"/>
      <c r="B278" s="655" t="s">
        <v>431</v>
      </c>
      <c r="C278" s="326">
        <f>'Ethernet-Cloud'!C278+'Ethernet-Telecom'!C278+'Ethernet-Enterprise'!C278</f>
        <v>0</v>
      </c>
      <c r="D278" s="326">
        <f>'Ethernet-Cloud'!D278+'Ethernet-Telecom'!D278+'Ethernet-Enterprise'!D278</f>
        <v>0</v>
      </c>
      <c r="E278" s="326">
        <f>'Ethernet-Cloud'!E278+'Ethernet-Telecom'!E278+'Ethernet-Enterprise'!E278</f>
        <v>0</v>
      </c>
      <c r="F278" s="326"/>
      <c r="G278" s="326"/>
      <c r="H278" s="326"/>
      <c r="I278" s="326"/>
      <c r="J278" s="326"/>
      <c r="K278" s="326"/>
      <c r="L278" s="249"/>
      <c r="M278" s="249"/>
    </row>
    <row r="279" spans="1:13">
      <c r="A279" s="247"/>
      <c r="B279" s="655" t="e">
        <f>#REF!</f>
        <v>#REF!</v>
      </c>
      <c r="C279" s="215">
        <f>SUM(C244:C278)</f>
        <v>36433414.034999996</v>
      </c>
      <c r="D279" s="215">
        <f t="shared" ref="D279:E279" si="17">SUM(D244:D278)</f>
        <v>38102112.149999999</v>
      </c>
      <c r="E279" s="215">
        <f t="shared" si="17"/>
        <v>46060310.33669468</v>
      </c>
      <c r="F279" s="215"/>
      <c r="G279" s="215"/>
      <c r="H279" s="215"/>
      <c r="I279" s="215"/>
      <c r="J279" s="215"/>
      <c r="K279" s="215"/>
      <c r="L279" s="215"/>
      <c r="M279" s="215"/>
    </row>
    <row r="280" spans="1:13">
      <c r="A280" s="247"/>
      <c r="C280" s="8"/>
      <c r="D280" s="8">
        <f t="shared" ref="D280:E280" si="18">IF(C279=0,"",D279/C279-1)</f>
        <v>4.5801310670390505E-2</v>
      </c>
      <c r="E280" s="8">
        <f t="shared" si="18"/>
        <v>0.20886501397520774</v>
      </c>
      <c r="F280" s="8"/>
      <c r="G280" s="8"/>
      <c r="H280" s="8"/>
      <c r="I280" s="8"/>
      <c r="J280" s="8"/>
      <c r="K280" s="8"/>
      <c r="L280" s="8"/>
      <c r="M280" s="8"/>
    </row>
    <row r="281" spans="1:13">
      <c r="B281" s="247" t="s">
        <v>488</v>
      </c>
      <c r="C281" s="254"/>
    </row>
    <row r="282" spans="1:13">
      <c r="A282" s="247"/>
      <c r="B282" s="651" t="s">
        <v>10</v>
      </c>
      <c r="C282" s="135">
        <v>2016</v>
      </c>
      <c r="D282" s="128">
        <v>2017</v>
      </c>
      <c r="E282" s="128">
        <v>2018</v>
      </c>
      <c r="F282" s="128">
        <v>2019</v>
      </c>
      <c r="G282" s="128">
        <v>2020</v>
      </c>
      <c r="H282" s="128">
        <v>2021</v>
      </c>
      <c r="I282" s="128">
        <v>2022</v>
      </c>
      <c r="J282" s="128">
        <v>2023</v>
      </c>
      <c r="K282" s="128">
        <v>2024</v>
      </c>
      <c r="L282" s="128">
        <v>2025</v>
      </c>
      <c r="M282" s="128">
        <v>2026</v>
      </c>
    </row>
    <row r="283" spans="1:13">
      <c r="A283" s="247"/>
      <c r="B283" s="647" t="s">
        <v>470</v>
      </c>
      <c r="C283" s="260">
        <f>IF(C244=0,,C321*10^6/C244)</f>
        <v>11.459318050855284</v>
      </c>
      <c r="D283" s="260">
        <f t="shared" ref="D283:E283" si="19">IF(D244=0,,D321*10^6/D244)</f>
        <v>9.812879197160159</v>
      </c>
      <c r="E283" s="260">
        <f t="shared" si="19"/>
        <v>9.1996642661233263</v>
      </c>
      <c r="F283" s="260"/>
      <c r="G283" s="260"/>
      <c r="H283" s="260"/>
      <c r="I283" s="260"/>
      <c r="J283" s="260"/>
      <c r="K283" s="260"/>
      <c r="L283" s="260"/>
      <c r="M283" s="263"/>
    </row>
    <row r="284" spans="1:13">
      <c r="A284" s="247"/>
      <c r="B284" s="647" t="s">
        <v>471</v>
      </c>
      <c r="C284" s="260">
        <f t="shared" ref="C284:E317" si="20">IF(C245=0,,C322*10^6/C245)</f>
        <v>32.039077608346737</v>
      </c>
      <c r="D284" s="260">
        <f t="shared" si="20"/>
        <v>24.482448081862429</v>
      </c>
      <c r="E284" s="260">
        <f t="shared" si="20"/>
        <v>21.426385743470171</v>
      </c>
      <c r="F284" s="260"/>
      <c r="G284" s="260"/>
      <c r="H284" s="260"/>
      <c r="I284" s="260"/>
      <c r="J284" s="260"/>
      <c r="K284" s="260"/>
      <c r="L284" s="260"/>
      <c r="M284" s="263"/>
    </row>
    <row r="285" spans="1:13">
      <c r="A285" s="247"/>
      <c r="B285" s="647" t="s">
        <v>472</v>
      </c>
      <c r="C285" s="260">
        <f t="shared" si="20"/>
        <v>291.79972635539599</v>
      </c>
      <c r="D285" s="260">
        <f t="shared" si="20"/>
        <v>169.30718458014624</v>
      </c>
      <c r="E285" s="260">
        <f t="shared" si="20"/>
        <v>103.49761934802112</v>
      </c>
      <c r="F285" s="260"/>
      <c r="G285" s="260"/>
      <c r="H285" s="260"/>
      <c r="I285" s="260"/>
      <c r="J285" s="260"/>
      <c r="K285" s="260"/>
      <c r="L285" s="260"/>
      <c r="M285" s="263"/>
    </row>
    <row r="286" spans="1:13">
      <c r="A286" s="247"/>
      <c r="B286" s="647" t="s">
        <v>473</v>
      </c>
      <c r="C286" s="260">
        <f t="shared" si="20"/>
        <v>160.01978787738781</v>
      </c>
      <c r="D286" s="260">
        <f t="shared" si="20"/>
        <v>140.09884690145475</v>
      </c>
      <c r="E286" s="260">
        <f t="shared" si="20"/>
        <v>108.80500059735276</v>
      </c>
      <c r="F286" s="260"/>
      <c r="G286" s="260"/>
      <c r="H286" s="260"/>
      <c r="I286" s="260"/>
      <c r="J286" s="260"/>
      <c r="K286" s="260"/>
      <c r="L286" s="260"/>
      <c r="M286" s="263"/>
    </row>
    <row r="287" spans="1:13">
      <c r="A287" s="247"/>
      <c r="B287" s="647" t="s">
        <v>474</v>
      </c>
      <c r="C287" s="260">
        <f t="shared" si="20"/>
        <v>334.5608902931599</v>
      </c>
      <c r="D287" s="260">
        <f t="shared" si="20"/>
        <v>335.91945356152928</v>
      </c>
      <c r="E287" s="260">
        <f t="shared" si="20"/>
        <v>301.17696465131297</v>
      </c>
      <c r="F287" s="260"/>
      <c r="G287" s="260"/>
      <c r="H287" s="260"/>
      <c r="I287" s="260"/>
      <c r="J287" s="260"/>
      <c r="K287" s="260"/>
      <c r="L287" s="260"/>
      <c r="M287" s="263"/>
    </row>
    <row r="288" spans="1:13">
      <c r="A288" s="247"/>
      <c r="B288" s="657" t="s">
        <v>475</v>
      </c>
      <c r="C288" s="260">
        <f t="shared" si="20"/>
        <v>0</v>
      </c>
      <c r="D288" s="260">
        <f t="shared" si="20"/>
        <v>0</v>
      </c>
      <c r="E288" s="260">
        <f t="shared" si="20"/>
        <v>0</v>
      </c>
      <c r="F288" s="260"/>
      <c r="G288" s="260"/>
      <c r="H288" s="260"/>
      <c r="I288" s="260"/>
      <c r="J288" s="260"/>
      <c r="K288" s="260"/>
      <c r="L288" s="260"/>
      <c r="M288" s="263"/>
    </row>
    <row r="289" spans="1:13">
      <c r="A289" s="247"/>
      <c r="B289" s="655" t="s">
        <v>476</v>
      </c>
      <c r="C289" s="260">
        <f t="shared" si="20"/>
        <v>329.57163623968637</v>
      </c>
      <c r="D289" s="260">
        <f t="shared" si="20"/>
        <v>197.23036134511864</v>
      </c>
      <c r="E289" s="260">
        <f t="shared" si="20"/>
        <v>120.95252871913107</v>
      </c>
      <c r="F289" s="260"/>
      <c r="G289" s="260"/>
      <c r="H289" s="260"/>
      <c r="I289" s="260"/>
      <c r="J289" s="260"/>
      <c r="K289" s="260"/>
      <c r="L289" s="260"/>
      <c r="M289" s="263"/>
    </row>
    <row r="290" spans="1:13">
      <c r="A290" s="247"/>
      <c r="B290" s="655" t="s">
        <v>477</v>
      </c>
      <c r="C290" s="260">
        <f t="shared" si="20"/>
        <v>425.16634945630972</v>
      </c>
      <c r="D290" s="260">
        <f t="shared" si="20"/>
        <v>334.15581081805504</v>
      </c>
      <c r="E290" s="260">
        <f t="shared" si="20"/>
        <v>250.69576308406496</v>
      </c>
      <c r="F290" s="260"/>
      <c r="G290" s="260"/>
      <c r="H290" s="260"/>
      <c r="I290" s="260"/>
      <c r="J290" s="260"/>
      <c r="K290" s="260"/>
      <c r="L290" s="260"/>
      <c r="M290" s="263"/>
    </row>
    <row r="291" spans="1:13">
      <c r="A291" s="247"/>
      <c r="B291" s="655" t="s">
        <v>478</v>
      </c>
      <c r="C291" s="260">
        <f t="shared" si="20"/>
        <v>825</v>
      </c>
      <c r="D291" s="260">
        <f t="shared" si="20"/>
        <v>650</v>
      </c>
      <c r="E291" s="260">
        <f t="shared" si="20"/>
        <v>489.85556033482999</v>
      </c>
      <c r="F291" s="260"/>
      <c r="G291" s="260"/>
      <c r="H291" s="260"/>
      <c r="I291" s="260"/>
      <c r="J291" s="260"/>
      <c r="K291" s="260"/>
      <c r="L291" s="260"/>
      <c r="M291" s="263"/>
    </row>
    <row r="292" spans="1:13">
      <c r="A292" s="247"/>
      <c r="B292" s="655" t="s">
        <v>479</v>
      </c>
      <c r="C292" s="260">
        <f t="shared" si="20"/>
        <v>2833.0920357851001</v>
      </c>
      <c r="D292" s="260">
        <f t="shared" si="20"/>
        <v>1467.0336337292676</v>
      </c>
      <c r="E292" s="260">
        <f t="shared" si="20"/>
        <v>891.94274624642298</v>
      </c>
      <c r="F292" s="260"/>
      <c r="G292" s="260"/>
      <c r="H292" s="260"/>
      <c r="I292" s="260"/>
      <c r="J292" s="260"/>
      <c r="K292" s="260"/>
      <c r="L292" s="260"/>
      <c r="M292" s="263"/>
    </row>
    <row r="293" spans="1:13">
      <c r="A293" s="247"/>
      <c r="B293" s="655" t="s">
        <v>480</v>
      </c>
      <c r="C293" s="260">
        <f t="shared" si="20"/>
        <v>8992.3604525403425</v>
      </c>
      <c r="D293" s="260">
        <f t="shared" si="20"/>
        <v>6054.7217098540132</v>
      </c>
      <c r="E293" s="260">
        <f t="shared" si="20"/>
        <v>3845.7503178914726</v>
      </c>
      <c r="F293" s="260"/>
      <c r="G293" s="260"/>
      <c r="H293" s="260"/>
      <c r="I293" s="260"/>
      <c r="J293" s="260"/>
      <c r="K293" s="260"/>
      <c r="L293" s="260"/>
      <c r="M293" s="263"/>
    </row>
    <row r="294" spans="1:13">
      <c r="B294" s="655" t="s">
        <v>450</v>
      </c>
      <c r="C294" s="260">
        <f t="shared" si="20"/>
        <v>0</v>
      </c>
      <c r="D294" s="260">
        <f t="shared" si="20"/>
        <v>0</v>
      </c>
      <c r="E294" s="260">
        <f t="shared" si="20"/>
        <v>700</v>
      </c>
      <c r="F294" s="260"/>
      <c r="G294" s="260"/>
      <c r="H294" s="260"/>
      <c r="I294" s="260"/>
      <c r="J294" s="260"/>
      <c r="K294" s="260"/>
      <c r="L294" s="260"/>
      <c r="M294" s="263"/>
    </row>
    <row r="295" spans="1:13">
      <c r="B295" s="655" t="s">
        <v>451</v>
      </c>
      <c r="C295" s="260">
        <f t="shared" si="20"/>
        <v>0</v>
      </c>
      <c r="D295" s="260">
        <f t="shared" si="20"/>
        <v>0</v>
      </c>
      <c r="E295" s="260">
        <f t="shared" si="20"/>
        <v>0</v>
      </c>
      <c r="F295" s="260"/>
      <c r="G295" s="260"/>
      <c r="H295" s="260"/>
      <c r="I295" s="260"/>
      <c r="J295" s="260"/>
      <c r="K295" s="260"/>
      <c r="L295" s="260"/>
      <c r="M295" s="263"/>
    </row>
    <row r="296" spans="1:13">
      <c r="B296" s="655" t="s">
        <v>452</v>
      </c>
      <c r="C296" s="260">
        <f t="shared" si="20"/>
        <v>0</v>
      </c>
      <c r="D296" s="260">
        <f t="shared" si="20"/>
        <v>0</v>
      </c>
      <c r="E296" s="260">
        <f t="shared" si="20"/>
        <v>1500</v>
      </c>
      <c r="F296" s="260"/>
      <c r="G296" s="260"/>
      <c r="H296" s="260"/>
      <c r="I296" s="260"/>
      <c r="J296" s="260"/>
      <c r="K296" s="260"/>
      <c r="L296" s="260"/>
      <c r="M296" s="263"/>
    </row>
    <row r="297" spans="1:13">
      <c r="B297" s="655" t="s">
        <v>453</v>
      </c>
      <c r="C297" s="260">
        <f t="shared" si="20"/>
        <v>0</v>
      </c>
      <c r="D297" s="260">
        <f t="shared" si="20"/>
        <v>0</v>
      </c>
      <c r="E297" s="260">
        <f t="shared" si="20"/>
        <v>0</v>
      </c>
      <c r="F297" s="260"/>
      <c r="G297" s="260"/>
      <c r="H297" s="260"/>
      <c r="I297" s="260"/>
      <c r="J297" s="260"/>
      <c r="K297" s="260"/>
      <c r="L297" s="260"/>
      <c r="M297" s="263"/>
    </row>
    <row r="298" spans="1:13">
      <c r="B298" s="655" t="s">
        <v>454</v>
      </c>
      <c r="C298" s="260">
        <f t="shared" si="20"/>
        <v>0</v>
      </c>
      <c r="D298" s="260">
        <f t="shared" si="20"/>
        <v>0</v>
      </c>
      <c r="E298" s="260">
        <f t="shared" si="20"/>
        <v>0</v>
      </c>
      <c r="F298" s="260"/>
      <c r="G298" s="260"/>
      <c r="H298" s="260"/>
      <c r="I298" s="260"/>
      <c r="J298" s="260"/>
      <c r="K298" s="260"/>
      <c r="L298" s="260"/>
      <c r="M298" s="263"/>
    </row>
    <row r="299" spans="1:13">
      <c r="B299" s="655" t="s">
        <v>455</v>
      </c>
      <c r="C299" s="260">
        <f t="shared" si="20"/>
        <v>0</v>
      </c>
      <c r="D299" s="260">
        <f t="shared" si="20"/>
        <v>0</v>
      </c>
      <c r="E299" s="260">
        <f t="shared" si="20"/>
        <v>644</v>
      </c>
      <c r="F299" s="260"/>
      <c r="G299" s="260"/>
      <c r="H299" s="260"/>
      <c r="I299" s="260"/>
      <c r="J299" s="260"/>
      <c r="K299" s="260"/>
      <c r="L299" s="260"/>
      <c r="M299" s="263"/>
    </row>
    <row r="300" spans="1:13">
      <c r="B300" s="655" t="s">
        <v>456</v>
      </c>
      <c r="C300" s="260">
        <f t="shared" si="20"/>
        <v>0</v>
      </c>
      <c r="D300" s="260">
        <f t="shared" ref="D300:E314" si="21">IF(D261=0,,D338*10^6/D261)</f>
        <v>0</v>
      </c>
      <c r="E300" s="260">
        <f t="shared" si="21"/>
        <v>0</v>
      </c>
      <c r="F300" s="260"/>
      <c r="G300" s="260"/>
      <c r="H300" s="260"/>
      <c r="I300" s="260"/>
      <c r="J300" s="260"/>
      <c r="K300" s="260"/>
      <c r="L300" s="260"/>
      <c r="M300" s="263"/>
    </row>
    <row r="301" spans="1:13">
      <c r="B301" s="655" t="s">
        <v>457</v>
      </c>
      <c r="C301" s="260">
        <f t="shared" si="20"/>
        <v>0</v>
      </c>
      <c r="D301" s="260">
        <f t="shared" si="21"/>
        <v>0</v>
      </c>
      <c r="E301" s="260">
        <f t="shared" si="21"/>
        <v>1100</v>
      </c>
      <c r="F301" s="260"/>
      <c r="G301" s="260"/>
      <c r="H301" s="260"/>
      <c r="I301" s="260"/>
      <c r="J301" s="260"/>
      <c r="K301" s="260"/>
      <c r="L301" s="260"/>
      <c r="M301" s="263"/>
    </row>
    <row r="302" spans="1:13">
      <c r="B302" s="655" t="s">
        <v>458</v>
      </c>
      <c r="C302" s="260">
        <f t="shared" si="20"/>
        <v>0</v>
      </c>
      <c r="D302" s="260">
        <f t="shared" si="21"/>
        <v>0</v>
      </c>
      <c r="E302" s="260">
        <f t="shared" si="21"/>
        <v>1850</v>
      </c>
      <c r="F302" s="260"/>
      <c r="G302" s="260"/>
      <c r="H302" s="260"/>
      <c r="I302" s="260"/>
      <c r="J302" s="260"/>
      <c r="K302" s="260"/>
      <c r="L302" s="260"/>
      <c r="M302" s="263"/>
    </row>
    <row r="303" spans="1:13">
      <c r="B303" s="655" t="s">
        <v>459</v>
      </c>
      <c r="C303" s="260">
        <f t="shared" si="20"/>
        <v>0</v>
      </c>
      <c r="D303" s="260">
        <f t="shared" si="21"/>
        <v>11614.285714285714</v>
      </c>
      <c r="E303" s="260">
        <f t="shared" si="21"/>
        <v>2000</v>
      </c>
      <c r="F303" s="260"/>
      <c r="G303" s="260"/>
      <c r="H303" s="260"/>
      <c r="I303" s="260"/>
      <c r="J303" s="260"/>
      <c r="K303" s="260"/>
      <c r="L303" s="260"/>
      <c r="M303" s="263"/>
    </row>
    <row r="304" spans="1:13">
      <c r="B304" s="655" t="s">
        <v>460</v>
      </c>
      <c r="C304" s="260">
        <f t="shared" si="20"/>
        <v>0</v>
      </c>
      <c r="D304" s="260">
        <f t="shared" si="21"/>
        <v>15451.219512195123</v>
      </c>
      <c r="E304" s="260">
        <f t="shared" si="21"/>
        <v>8000</v>
      </c>
      <c r="F304" s="260"/>
      <c r="G304" s="260"/>
      <c r="H304" s="260"/>
      <c r="I304" s="260"/>
      <c r="J304" s="260"/>
      <c r="K304" s="260"/>
      <c r="L304" s="260"/>
      <c r="M304" s="263"/>
    </row>
    <row r="305" spans="1:13">
      <c r="B305" s="655" t="s">
        <v>461</v>
      </c>
      <c r="C305" s="260">
        <f t="shared" si="20"/>
        <v>0</v>
      </c>
      <c r="D305" s="260">
        <f t="shared" si="21"/>
        <v>0</v>
      </c>
      <c r="E305" s="260">
        <f t="shared" si="21"/>
        <v>0</v>
      </c>
      <c r="F305" s="260"/>
      <c r="G305" s="260"/>
      <c r="H305" s="260"/>
      <c r="I305" s="260"/>
      <c r="J305" s="260"/>
      <c r="K305" s="260"/>
      <c r="L305" s="260"/>
      <c r="M305" s="263"/>
    </row>
    <row r="306" spans="1:13">
      <c r="B306" s="655" t="s">
        <v>462</v>
      </c>
      <c r="C306" s="260">
        <f t="shared" si="20"/>
        <v>0</v>
      </c>
      <c r="D306" s="260">
        <f t="shared" si="21"/>
        <v>0</v>
      </c>
      <c r="E306" s="260">
        <f t="shared" si="21"/>
        <v>0</v>
      </c>
      <c r="F306" s="260"/>
      <c r="G306" s="260"/>
      <c r="H306" s="260"/>
      <c r="I306" s="260"/>
      <c r="J306" s="260"/>
      <c r="K306" s="260"/>
      <c r="L306" s="260"/>
      <c r="M306" s="263"/>
    </row>
    <row r="307" spans="1:13">
      <c r="B307" s="655" t="s">
        <v>463</v>
      </c>
      <c r="C307" s="260">
        <f t="shared" si="20"/>
        <v>0</v>
      </c>
      <c r="D307" s="260">
        <f t="shared" si="21"/>
        <v>0</v>
      </c>
      <c r="E307" s="260">
        <f t="shared" si="21"/>
        <v>0</v>
      </c>
      <c r="F307" s="260"/>
      <c r="G307" s="260"/>
      <c r="H307" s="260"/>
      <c r="I307" s="260"/>
      <c r="J307" s="260"/>
      <c r="K307" s="260"/>
      <c r="L307" s="260"/>
      <c r="M307" s="263"/>
    </row>
    <row r="308" spans="1:13">
      <c r="B308" s="655" t="s">
        <v>521</v>
      </c>
      <c r="C308" s="260">
        <f t="shared" si="20"/>
        <v>0</v>
      </c>
      <c r="D308" s="260">
        <f t="shared" si="21"/>
        <v>0</v>
      </c>
      <c r="E308" s="260">
        <f t="shared" si="21"/>
        <v>0</v>
      </c>
      <c r="F308" s="260"/>
      <c r="G308" s="260"/>
      <c r="H308" s="260"/>
      <c r="I308" s="260"/>
      <c r="J308" s="260"/>
      <c r="K308" s="260"/>
      <c r="L308" s="260"/>
      <c r="M308" s="263"/>
    </row>
    <row r="309" spans="1:13">
      <c r="B309" s="655" t="s">
        <v>518</v>
      </c>
      <c r="C309" s="260">
        <f t="shared" si="20"/>
        <v>0</v>
      </c>
      <c r="D309" s="260">
        <f t="shared" si="21"/>
        <v>0</v>
      </c>
      <c r="E309" s="260">
        <f t="shared" si="21"/>
        <v>0</v>
      </c>
      <c r="F309" s="260"/>
      <c r="G309" s="260"/>
      <c r="H309" s="260"/>
      <c r="I309" s="260"/>
      <c r="J309" s="260"/>
      <c r="K309" s="260"/>
      <c r="L309" s="260"/>
      <c r="M309" s="263"/>
    </row>
    <row r="310" spans="1:13">
      <c r="B310" s="655" t="s">
        <v>519</v>
      </c>
      <c r="C310" s="260">
        <f t="shared" si="20"/>
        <v>0</v>
      </c>
      <c r="D310" s="260">
        <f t="shared" si="21"/>
        <v>0</v>
      </c>
      <c r="E310" s="260">
        <f t="shared" si="21"/>
        <v>0</v>
      </c>
      <c r="F310" s="260"/>
      <c r="G310" s="260"/>
      <c r="H310" s="260"/>
      <c r="I310" s="260"/>
      <c r="J310" s="260"/>
      <c r="K310" s="260"/>
      <c r="L310" s="260"/>
      <c r="M310" s="263"/>
    </row>
    <row r="311" spans="1:13">
      <c r="B311" s="655" t="s">
        <v>520</v>
      </c>
      <c r="C311" s="260">
        <f t="shared" si="20"/>
        <v>0</v>
      </c>
      <c r="D311" s="260">
        <f t="shared" si="21"/>
        <v>0</v>
      </c>
      <c r="E311" s="260">
        <f t="shared" si="21"/>
        <v>0</v>
      </c>
      <c r="F311" s="260"/>
      <c r="G311" s="260"/>
      <c r="H311" s="260"/>
      <c r="I311" s="260"/>
      <c r="J311" s="260"/>
      <c r="K311" s="260"/>
      <c r="L311" s="260"/>
      <c r="M311" s="263"/>
    </row>
    <row r="312" spans="1:13">
      <c r="B312" s="655" t="s">
        <v>464</v>
      </c>
      <c r="C312" s="260">
        <f t="shared" si="20"/>
        <v>0</v>
      </c>
      <c r="D312" s="260">
        <f t="shared" si="21"/>
        <v>0</v>
      </c>
      <c r="E312" s="260">
        <f t="shared" si="21"/>
        <v>0</v>
      </c>
      <c r="F312" s="260"/>
      <c r="G312" s="260"/>
      <c r="H312" s="260"/>
      <c r="I312" s="260"/>
      <c r="J312" s="260"/>
      <c r="K312" s="260"/>
      <c r="L312" s="260"/>
      <c r="M312" s="263"/>
    </row>
    <row r="313" spans="1:13">
      <c r="B313" s="655" t="s">
        <v>465</v>
      </c>
      <c r="C313" s="260">
        <f t="shared" si="20"/>
        <v>0</v>
      </c>
      <c r="D313" s="260">
        <f t="shared" si="21"/>
        <v>0</v>
      </c>
      <c r="E313" s="260">
        <f t="shared" si="21"/>
        <v>0</v>
      </c>
      <c r="F313" s="260"/>
      <c r="G313" s="260"/>
      <c r="H313" s="260"/>
      <c r="I313" s="260"/>
      <c r="J313" s="260"/>
      <c r="K313" s="260"/>
      <c r="L313" s="260"/>
      <c r="M313" s="263"/>
    </row>
    <row r="314" spans="1:13">
      <c r="B314" s="655" t="s">
        <v>466</v>
      </c>
      <c r="C314" s="260">
        <f t="shared" si="20"/>
        <v>0</v>
      </c>
      <c r="D314" s="260">
        <f t="shared" si="21"/>
        <v>0</v>
      </c>
      <c r="E314" s="260">
        <f t="shared" si="21"/>
        <v>0</v>
      </c>
      <c r="F314" s="260"/>
      <c r="G314" s="260"/>
      <c r="H314" s="260"/>
      <c r="I314" s="260"/>
      <c r="J314" s="260"/>
      <c r="K314" s="260"/>
      <c r="L314" s="260"/>
      <c r="M314" s="263"/>
    </row>
    <row r="315" spans="1:13">
      <c r="A315" s="247"/>
      <c r="B315" s="655" t="s">
        <v>467</v>
      </c>
      <c r="C315" s="260">
        <f t="shared" si="20"/>
        <v>0</v>
      </c>
      <c r="D315" s="260">
        <f t="shared" ref="D315:E317" si="22">IF(D276=0,,D353*10^6/D276)</f>
        <v>0</v>
      </c>
      <c r="E315" s="260">
        <f t="shared" si="22"/>
        <v>0</v>
      </c>
      <c r="F315" s="260"/>
      <c r="G315" s="260"/>
      <c r="H315" s="260"/>
      <c r="I315" s="260"/>
      <c r="J315" s="260"/>
      <c r="K315" s="260"/>
      <c r="L315" s="260"/>
      <c r="M315" s="263"/>
    </row>
    <row r="316" spans="1:13">
      <c r="A316" s="247"/>
      <c r="B316" s="655" t="s">
        <v>468</v>
      </c>
      <c r="C316" s="260">
        <f t="shared" si="20"/>
        <v>0</v>
      </c>
      <c r="D316" s="260">
        <f t="shared" si="22"/>
        <v>0</v>
      </c>
      <c r="E316" s="260">
        <f t="shared" si="22"/>
        <v>0</v>
      </c>
      <c r="F316" s="260"/>
      <c r="G316" s="260"/>
      <c r="H316" s="260"/>
      <c r="I316" s="260"/>
      <c r="J316" s="260"/>
      <c r="K316" s="260"/>
      <c r="L316" s="260"/>
      <c r="M316" s="263"/>
    </row>
    <row r="317" spans="1:13">
      <c r="A317" s="247"/>
      <c r="B317" s="655" t="s">
        <v>431</v>
      </c>
      <c r="C317" s="261">
        <f t="shared" si="20"/>
        <v>0</v>
      </c>
      <c r="D317" s="261">
        <f t="shared" si="22"/>
        <v>0</v>
      </c>
      <c r="E317" s="261">
        <f t="shared" si="22"/>
        <v>0</v>
      </c>
      <c r="F317" s="261"/>
      <c r="G317" s="261"/>
      <c r="H317" s="261"/>
      <c r="I317" s="261"/>
      <c r="J317" s="261"/>
      <c r="K317" s="261"/>
      <c r="L317" s="261"/>
      <c r="M317" s="262"/>
    </row>
    <row r="318" spans="1:13">
      <c r="A318" s="247"/>
      <c r="C318" s="2"/>
      <c r="D318" s="2"/>
      <c r="E318" s="2"/>
      <c r="F318" s="2"/>
      <c r="G318" s="2"/>
      <c r="H318" s="2"/>
      <c r="I318" s="2"/>
      <c r="J318" s="2"/>
      <c r="K318" s="2"/>
      <c r="L318" s="2"/>
      <c r="M318" s="2"/>
    </row>
    <row r="319" spans="1:13" ht="14.4">
      <c r="B319" s="247" t="s">
        <v>489</v>
      </c>
      <c r="E319" s="488"/>
      <c r="J319" s="207" t="str">
        <f>B319</f>
        <v>Sales ($M) - Ethernet total-Global</v>
      </c>
      <c r="L319" s="447"/>
      <c r="M319" s="447"/>
    </row>
    <row r="320" spans="1:13">
      <c r="A320" s="247"/>
      <c r="B320" s="644" t="s">
        <v>10</v>
      </c>
      <c r="C320" s="128">
        <v>2016</v>
      </c>
      <c r="D320" s="128">
        <v>2017</v>
      </c>
      <c r="E320" s="128">
        <v>2018</v>
      </c>
      <c r="F320" s="128">
        <v>2019</v>
      </c>
      <c r="G320" s="128">
        <v>2020</v>
      </c>
      <c r="H320" s="128">
        <v>2021</v>
      </c>
      <c r="I320" s="128">
        <v>2022</v>
      </c>
      <c r="J320" s="128">
        <v>2023</v>
      </c>
      <c r="K320" s="128">
        <v>2024</v>
      </c>
      <c r="L320" s="128">
        <v>2025</v>
      </c>
      <c r="M320" s="128">
        <v>2026</v>
      </c>
    </row>
    <row r="321" spans="1:13">
      <c r="A321" s="247"/>
      <c r="B321" s="647" t="s">
        <v>470</v>
      </c>
      <c r="C321" s="260">
        <f>'Ethernet-Cloud'!C321+'Ethernet-Telecom'!C321+'Ethernet-Enterprise'!C321</f>
        <v>157.76513112975394</v>
      </c>
      <c r="D321" s="260">
        <f>'Ethernet-Cloud'!D321+'Ethernet-Telecom'!D321+'Ethernet-Enterprise'!D321</f>
        <v>110.62740763127242</v>
      </c>
      <c r="E321" s="260">
        <f>'Ethernet-Cloud'!E321+'Ethernet-Telecom'!E321+'Ethernet-Enterprise'!E321</f>
        <v>131.91376511999999</v>
      </c>
      <c r="F321" s="260"/>
      <c r="G321" s="260"/>
      <c r="H321" s="260"/>
      <c r="I321" s="260"/>
      <c r="J321" s="262"/>
      <c r="K321" s="262"/>
      <c r="L321" s="262"/>
      <c r="M321" s="262"/>
    </row>
    <row r="322" spans="1:13">
      <c r="A322" s="247"/>
      <c r="B322" s="647" t="s">
        <v>471</v>
      </c>
      <c r="C322" s="263">
        <f>'Ethernet-Cloud'!C322+'Ethernet-Telecom'!C322+'Ethernet-Enterprise'!C322</f>
        <v>595.34603687362983</v>
      </c>
      <c r="D322" s="263">
        <f>'Ethernet-Cloud'!D322+'Ethernet-Telecom'!D322+'Ethernet-Enterprise'!D322</f>
        <v>488.89860153423245</v>
      </c>
      <c r="E322" s="263">
        <f>'Ethernet-Cloud'!E322+'Ethernet-Telecom'!E322+'Ethernet-Enterprise'!E322</f>
        <v>471.81983653865217</v>
      </c>
      <c r="F322" s="263"/>
      <c r="G322" s="263"/>
      <c r="H322" s="263"/>
      <c r="I322" s="263"/>
      <c r="J322" s="263"/>
      <c r="K322" s="263"/>
      <c r="L322" s="263"/>
      <c r="M322" s="263"/>
    </row>
    <row r="323" spans="1:13">
      <c r="A323" s="247"/>
      <c r="B323" s="647" t="s">
        <v>472</v>
      </c>
      <c r="C323" s="263">
        <f>'Ethernet-Cloud'!C323+'Ethernet-Telecom'!C323+'Ethernet-Enterprise'!C323</f>
        <v>3.4123060000000005</v>
      </c>
      <c r="D323" s="263">
        <f>'Ethernet-Cloud'!D323+'Ethernet-Telecom'!D323+'Ethernet-Enterprise'!D323</f>
        <v>19.187075306914231</v>
      </c>
      <c r="E323" s="263">
        <f>'Ethernet-Cloud'!E323+'Ethernet-Telecom'!E323+'Ethernet-Enterprise'!E323</f>
        <v>38.882710120000013</v>
      </c>
      <c r="F323" s="263"/>
      <c r="G323" s="263"/>
      <c r="H323" s="263"/>
      <c r="I323" s="263"/>
      <c r="J323" s="263"/>
      <c r="K323" s="263"/>
      <c r="L323" s="263"/>
      <c r="M323" s="263"/>
    </row>
    <row r="324" spans="1:13">
      <c r="A324" s="247"/>
      <c r="B324" s="647" t="s">
        <v>473</v>
      </c>
      <c r="C324" s="540">
        <f>'Ethernet-Cloud'!C324+'Ethernet-Telecom'!C324+'Ethernet-Enterprise'!C324</f>
        <v>244.74994551888892</v>
      </c>
      <c r="D324" s="540">
        <f>'Ethernet-Cloud'!D324+'Ethernet-Telecom'!D324+'Ethernet-Enterprise'!D324</f>
        <v>281.72000787334071</v>
      </c>
      <c r="E324" s="540">
        <f>'Ethernet-Cloud'!E324+'Ethernet-Telecom'!E324+'Ethernet-Enterprise'!E324</f>
        <v>222.61867618970373</v>
      </c>
      <c r="F324" s="540"/>
      <c r="G324" s="540"/>
      <c r="H324" s="540"/>
      <c r="I324" s="540"/>
      <c r="J324" s="540"/>
      <c r="K324" s="540"/>
      <c r="L324" s="540"/>
      <c r="M324" s="540"/>
    </row>
    <row r="325" spans="1:13">
      <c r="A325" s="247"/>
      <c r="B325" s="647" t="s">
        <v>474</v>
      </c>
      <c r="C325" s="263">
        <f>'Ethernet-Cloud'!C325+'Ethernet-Telecom'!C325+'Ethernet-Enterprise'!C325</f>
        <v>543.18302465326565</v>
      </c>
      <c r="D325" s="263">
        <f>'Ethernet-Cloud'!D325+'Ethernet-Telecom'!D325+'Ethernet-Enterprise'!D325</f>
        <v>622.55750776886089</v>
      </c>
      <c r="E325" s="263">
        <f>'Ethernet-Cloud'!E325+'Ethernet-Telecom'!E325+'Ethernet-Enterprise'!E325</f>
        <v>316.86527273999991</v>
      </c>
      <c r="F325" s="263"/>
      <c r="G325" s="263"/>
      <c r="H325" s="263"/>
      <c r="I325" s="263"/>
      <c r="J325" s="263"/>
      <c r="K325" s="263"/>
      <c r="L325" s="263"/>
      <c r="M325" s="263"/>
    </row>
    <row r="326" spans="1:13">
      <c r="A326" s="247"/>
      <c r="B326" s="657" t="s">
        <v>475</v>
      </c>
      <c r="C326" s="263">
        <f>'Ethernet-Cloud'!C326+'Ethernet-Telecom'!C326+'Ethernet-Enterprise'!C326</f>
        <v>0</v>
      </c>
      <c r="D326" s="263">
        <f>'Ethernet-Cloud'!D326+'Ethernet-Telecom'!D326+'Ethernet-Enterprise'!D326</f>
        <v>0</v>
      </c>
      <c r="E326" s="263">
        <f>'Ethernet-Cloud'!E326+'Ethernet-Telecom'!E326+'Ethernet-Enterprise'!E326</f>
        <v>0</v>
      </c>
      <c r="F326" s="263"/>
      <c r="G326" s="263"/>
      <c r="H326" s="263"/>
      <c r="I326" s="263"/>
      <c r="J326" s="263"/>
      <c r="K326" s="263"/>
      <c r="L326" s="263"/>
      <c r="M326" s="263"/>
    </row>
    <row r="327" spans="1:13">
      <c r="A327" s="247"/>
      <c r="B327" s="655" t="s">
        <v>476</v>
      </c>
      <c r="C327" s="263">
        <f>'Ethernet-Cloud'!C327+'Ethernet-Telecom'!C327+'Ethernet-Enterprise'!C327</f>
        <v>98.621345999999988</v>
      </c>
      <c r="D327" s="263">
        <f>'Ethernet-Cloud'!D327+'Ethernet-Telecom'!D327+'Ethernet-Enterprise'!D327</f>
        <v>124.64446038072001</v>
      </c>
      <c r="E327" s="263">
        <f>'Ethernet-Cloud'!E327+'Ethernet-Telecom'!E327+'Ethernet-Enterprise'!E327</f>
        <v>251.93335254689401</v>
      </c>
      <c r="F327" s="263"/>
      <c r="G327" s="263"/>
      <c r="H327" s="263"/>
      <c r="I327" s="263"/>
      <c r="J327" s="263"/>
      <c r="K327" s="263"/>
      <c r="L327" s="263"/>
      <c r="M327" s="263"/>
    </row>
    <row r="328" spans="1:13">
      <c r="A328" s="247"/>
      <c r="B328" s="655" t="s">
        <v>477</v>
      </c>
      <c r="C328" s="263">
        <f>'Ethernet-Cloud'!C328+'Ethernet-Telecom'!C328+'Ethernet-Enterprise'!C328</f>
        <v>122.89926524000001</v>
      </c>
      <c r="D328" s="263">
        <f>'Ethernet-Cloud'!D328+'Ethernet-Telecom'!D328+'Ethernet-Enterprise'!D328</f>
        <v>465.62944799999997</v>
      </c>
      <c r="E328" s="263">
        <f>'Ethernet-Cloud'!E328+'Ethernet-Telecom'!E328+'Ethernet-Enterprise'!E328</f>
        <v>404.70092799999998</v>
      </c>
      <c r="F328" s="263"/>
      <c r="G328" s="263"/>
      <c r="H328" s="263"/>
      <c r="I328" s="263"/>
      <c r="J328" s="263"/>
      <c r="K328" s="263"/>
      <c r="L328" s="263"/>
      <c r="M328" s="263"/>
    </row>
    <row r="329" spans="1:13">
      <c r="A329" s="247"/>
      <c r="B329" s="655" t="s">
        <v>478</v>
      </c>
      <c r="C329" s="263">
        <f>'Ethernet-Cloud'!C329+'Ethernet-Telecom'!C329+'Ethernet-Enterprise'!C329</f>
        <v>25.566254999999995</v>
      </c>
      <c r="D329" s="263">
        <f>'Ethernet-Cloud'!D329+'Ethernet-Telecom'!D329+'Ethernet-Enterprise'!D329</f>
        <v>190.37908500000003</v>
      </c>
      <c r="E329" s="263">
        <f>'Ethernet-Cloud'!E329+'Ethernet-Telecom'!E329+'Ethernet-Enterprise'!E329</f>
        <v>915.68338333333327</v>
      </c>
      <c r="F329" s="263"/>
      <c r="G329" s="263"/>
      <c r="H329" s="263"/>
      <c r="I329" s="263"/>
      <c r="J329" s="263"/>
      <c r="K329" s="263"/>
      <c r="L329" s="263"/>
      <c r="M329" s="263"/>
    </row>
    <row r="330" spans="1:13">
      <c r="A330" s="247"/>
      <c r="B330" s="655" t="s">
        <v>479</v>
      </c>
      <c r="C330" s="263">
        <f>'Ethernet-Cloud'!C330+'Ethernet-Telecom'!C330+'Ethernet-Enterprise'!C330</f>
        <v>829.02505769550748</v>
      </c>
      <c r="D330" s="263">
        <f>'Ethernet-Cloud'!D330+'Ethernet-Telecom'!D330+'Ethernet-Enterprise'!D330</f>
        <v>811.12729718981325</v>
      </c>
      <c r="E330" s="263">
        <f>'Ethernet-Cloud'!E330+'Ethernet-Telecom'!E330+'Ethernet-Enterprise'!E330</f>
        <v>544.44552501424243</v>
      </c>
      <c r="F330" s="263"/>
      <c r="G330" s="263"/>
      <c r="H330" s="263"/>
      <c r="I330" s="263"/>
      <c r="J330" s="263"/>
      <c r="K330" s="263"/>
      <c r="L330" s="263"/>
      <c r="M330" s="263"/>
    </row>
    <row r="331" spans="1:13">
      <c r="A331" s="247"/>
      <c r="B331" s="655" t="s">
        <v>480</v>
      </c>
      <c r="C331" s="263">
        <f>'Ethernet-Cloud'!C331+'Ethernet-Telecom'!C331+'Ethernet-Enterprise'!C331</f>
        <v>67.047039534140794</v>
      </c>
      <c r="D331" s="263">
        <f>'Ethernet-Cloud'!D331+'Ethernet-Telecom'!D331+'Ethernet-Enterprise'!D331</f>
        <v>62.194101403620422</v>
      </c>
      <c r="E331" s="263">
        <f>'Ethernet-Cloud'!E331+'Ethernet-Telecom'!E331+'Ethernet-Enterprise'!E331</f>
        <v>38.842078210703875</v>
      </c>
      <c r="F331" s="263"/>
      <c r="G331" s="263"/>
      <c r="H331" s="263"/>
      <c r="I331" s="263"/>
      <c r="J331" s="263"/>
      <c r="K331" s="263"/>
      <c r="L331" s="263"/>
      <c r="M331" s="263"/>
    </row>
    <row r="332" spans="1:13">
      <c r="B332" s="655" t="s">
        <v>450</v>
      </c>
      <c r="C332" s="263">
        <f>'Ethernet-Cloud'!C332+'Ethernet-Telecom'!C332+'Ethernet-Enterprise'!C332</f>
        <v>0</v>
      </c>
      <c r="D332" s="263">
        <f>'Ethernet-Cloud'!D332+'Ethernet-Telecom'!D332+'Ethernet-Enterprise'!D332</f>
        <v>0</v>
      </c>
      <c r="E332" s="263">
        <f>'Ethernet-Cloud'!E332+'Ethernet-Telecom'!E332+'Ethernet-Enterprise'!E332</f>
        <v>0.35</v>
      </c>
      <c r="F332" s="263"/>
      <c r="G332" s="263"/>
      <c r="H332" s="263"/>
      <c r="I332" s="263"/>
      <c r="J332" s="263"/>
      <c r="K332" s="263"/>
      <c r="L332" s="263"/>
      <c r="M332" s="263"/>
    </row>
    <row r="333" spans="1:13">
      <c r="B333" s="655" t="s">
        <v>451</v>
      </c>
      <c r="C333" s="263">
        <f>'Ethernet-Cloud'!C333+'Ethernet-Telecom'!C333+'Ethernet-Enterprise'!C333</f>
        <v>0</v>
      </c>
      <c r="D333" s="263">
        <f>'Ethernet-Cloud'!D333+'Ethernet-Telecom'!D333+'Ethernet-Enterprise'!D333</f>
        <v>0</v>
      </c>
      <c r="E333" s="263">
        <f>'Ethernet-Cloud'!E333+'Ethernet-Telecom'!E333+'Ethernet-Enterprise'!E333</f>
        <v>0</v>
      </c>
      <c r="F333" s="263"/>
      <c r="G333" s="263"/>
      <c r="H333" s="263"/>
      <c r="I333" s="263"/>
      <c r="J333" s="263"/>
      <c r="K333" s="263"/>
      <c r="L333" s="263"/>
      <c r="M333" s="263"/>
    </row>
    <row r="334" spans="1:13">
      <c r="B334" s="655" t="s">
        <v>452</v>
      </c>
      <c r="C334" s="263">
        <f>'Ethernet-Cloud'!C334+'Ethernet-Telecom'!C334+'Ethernet-Enterprise'!C334</f>
        <v>0</v>
      </c>
      <c r="D334" s="263">
        <f>'Ethernet-Cloud'!D334+'Ethernet-Telecom'!D334+'Ethernet-Enterprise'!D334</f>
        <v>0</v>
      </c>
      <c r="E334" s="263">
        <f>'Ethernet-Cloud'!E334+'Ethernet-Telecom'!E334+'Ethernet-Enterprise'!E334</f>
        <v>0.75</v>
      </c>
      <c r="F334" s="263"/>
      <c r="G334" s="263"/>
      <c r="H334" s="263"/>
      <c r="I334" s="263"/>
      <c r="J334" s="263"/>
      <c r="K334" s="263"/>
      <c r="L334" s="263"/>
      <c r="M334" s="263"/>
    </row>
    <row r="335" spans="1:13">
      <c r="B335" s="655" t="s">
        <v>453</v>
      </c>
      <c r="C335" s="263">
        <f>'Ethernet-Cloud'!C335+'Ethernet-Telecom'!C335+'Ethernet-Enterprise'!C335</f>
        <v>0</v>
      </c>
      <c r="D335" s="263">
        <f>'Ethernet-Cloud'!D335+'Ethernet-Telecom'!D335+'Ethernet-Enterprise'!D335</f>
        <v>0</v>
      </c>
      <c r="E335" s="263">
        <f>'Ethernet-Cloud'!E335+'Ethernet-Telecom'!E335+'Ethernet-Enterprise'!E335</f>
        <v>0</v>
      </c>
      <c r="F335" s="263"/>
      <c r="G335" s="263"/>
      <c r="H335" s="263"/>
      <c r="I335" s="263"/>
      <c r="J335" s="263"/>
      <c r="K335" s="263"/>
      <c r="L335" s="263"/>
      <c r="M335" s="263"/>
    </row>
    <row r="336" spans="1:13">
      <c r="B336" s="655" t="s">
        <v>454</v>
      </c>
      <c r="C336" s="263">
        <f>'Ethernet-Cloud'!C336+'Ethernet-Telecom'!C336+'Ethernet-Enterprise'!C336</f>
        <v>0</v>
      </c>
      <c r="D336" s="263">
        <f>'Ethernet-Cloud'!D336+'Ethernet-Telecom'!D336+'Ethernet-Enterprise'!D336</f>
        <v>0</v>
      </c>
      <c r="E336" s="263">
        <f>'Ethernet-Cloud'!E336+'Ethernet-Telecom'!E336+'Ethernet-Enterprise'!E336</f>
        <v>0</v>
      </c>
      <c r="F336" s="263"/>
      <c r="G336" s="263"/>
      <c r="H336" s="263"/>
      <c r="I336" s="263"/>
      <c r="J336" s="263"/>
      <c r="K336" s="263"/>
      <c r="L336" s="263"/>
      <c r="M336" s="263"/>
    </row>
    <row r="337" spans="2:13">
      <c r="B337" s="655" t="s">
        <v>455</v>
      </c>
      <c r="C337" s="263">
        <f>'Ethernet-Cloud'!C337+'Ethernet-Telecom'!C337+'Ethernet-Enterprise'!C337</f>
        <v>0</v>
      </c>
      <c r="D337" s="263">
        <f>'Ethernet-Cloud'!D337+'Ethernet-Telecom'!D337+'Ethernet-Enterprise'!D337</f>
        <v>0</v>
      </c>
      <c r="E337" s="263">
        <f>'Ethernet-Cloud'!E337+'Ethernet-Telecom'!E337+'Ethernet-Enterprise'!E337</f>
        <v>14.811999999999999</v>
      </c>
      <c r="F337" s="263"/>
      <c r="G337" s="263"/>
      <c r="H337" s="263"/>
      <c r="I337" s="263"/>
      <c r="J337" s="263"/>
      <c r="K337" s="263"/>
      <c r="L337" s="263"/>
      <c r="M337" s="263"/>
    </row>
    <row r="338" spans="2:13">
      <c r="B338" s="655" t="s">
        <v>456</v>
      </c>
      <c r="C338" s="263">
        <f>'Ethernet-Cloud'!C338+'Ethernet-Telecom'!C338+'Ethernet-Enterprise'!C338</f>
        <v>0</v>
      </c>
      <c r="D338" s="263">
        <f>'Ethernet-Cloud'!D338+'Ethernet-Telecom'!D338+'Ethernet-Enterprise'!D338</f>
        <v>0</v>
      </c>
      <c r="E338" s="263">
        <f>'Ethernet-Cloud'!E338+'Ethernet-Telecom'!E338+'Ethernet-Enterprise'!E338</f>
        <v>0</v>
      </c>
      <c r="F338" s="263"/>
      <c r="G338" s="263"/>
      <c r="H338" s="263"/>
      <c r="I338" s="263"/>
      <c r="J338" s="263"/>
      <c r="K338" s="263"/>
      <c r="L338" s="263"/>
      <c r="M338" s="263"/>
    </row>
    <row r="339" spans="2:13">
      <c r="B339" s="655" t="s">
        <v>457</v>
      </c>
      <c r="C339" s="263">
        <f>'Ethernet-Cloud'!C339+'Ethernet-Telecom'!C339+'Ethernet-Enterprise'!C339</f>
        <v>0</v>
      </c>
      <c r="D339" s="263">
        <f>'Ethernet-Cloud'!D339+'Ethernet-Telecom'!D339+'Ethernet-Enterprise'!D339</f>
        <v>0</v>
      </c>
      <c r="E339" s="263">
        <f>'Ethernet-Cloud'!E339+'Ethernet-Telecom'!E339+'Ethernet-Enterprise'!E339</f>
        <v>2.2000000000000002</v>
      </c>
      <c r="F339" s="263"/>
      <c r="G339" s="263"/>
      <c r="H339" s="263"/>
      <c r="I339" s="263"/>
      <c r="J339" s="263"/>
      <c r="K339" s="263"/>
      <c r="L339" s="263"/>
      <c r="M339" s="263"/>
    </row>
    <row r="340" spans="2:13">
      <c r="B340" s="655" t="s">
        <v>458</v>
      </c>
      <c r="C340" s="263">
        <f>'Ethernet-Cloud'!C340+'Ethernet-Telecom'!C340+'Ethernet-Enterprise'!C340</f>
        <v>0</v>
      </c>
      <c r="D340" s="263">
        <f>'Ethernet-Cloud'!D340+'Ethernet-Telecom'!D340+'Ethernet-Enterprise'!D340</f>
        <v>0</v>
      </c>
      <c r="E340" s="263">
        <f>'Ethernet-Cloud'!E340+'Ethernet-Telecom'!E340+'Ethernet-Enterprise'!E340</f>
        <v>22.2</v>
      </c>
      <c r="F340" s="263"/>
      <c r="G340" s="263"/>
      <c r="H340" s="263"/>
      <c r="I340" s="263"/>
      <c r="J340" s="263"/>
      <c r="K340" s="263"/>
      <c r="L340" s="263"/>
      <c r="M340" s="263"/>
    </row>
    <row r="341" spans="2:13">
      <c r="B341" s="655" t="s">
        <v>459</v>
      </c>
      <c r="C341" s="263">
        <f>'Ethernet-Cloud'!C341+'Ethernet-Telecom'!C341+'Ethernet-Enterprise'!C341</f>
        <v>0</v>
      </c>
      <c r="D341" s="263">
        <f>'Ethernet-Cloud'!D341+'Ethernet-Telecom'!D341+'Ethernet-Enterprise'!D341</f>
        <v>8.1299999999999997E-2</v>
      </c>
      <c r="E341" s="263">
        <f>'Ethernet-Cloud'!E341+'Ethernet-Telecom'!E341+'Ethernet-Enterprise'!E341</f>
        <v>2</v>
      </c>
      <c r="F341" s="263"/>
      <c r="G341" s="263"/>
      <c r="H341" s="263"/>
      <c r="I341" s="263"/>
      <c r="J341" s="263"/>
      <c r="K341" s="263"/>
      <c r="L341" s="263"/>
      <c r="M341" s="263"/>
    </row>
    <row r="342" spans="2:13">
      <c r="B342" s="655" t="s">
        <v>460</v>
      </c>
      <c r="C342" s="263">
        <f>'Ethernet-Cloud'!C342+'Ethernet-Telecom'!C342+'Ethernet-Enterprise'!C342</f>
        <v>0</v>
      </c>
      <c r="D342" s="263">
        <f>'Ethernet-Cloud'!D342+'Ethernet-Telecom'!D342+'Ethernet-Enterprise'!D342</f>
        <v>1.2669999999999999</v>
      </c>
      <c r="E342" s="263">
        <f>'Ethernet-Cloud'!E342+'Ethernet-Telecom'!E342+'Ethernet-Enterprise'!E342</f>
        <v>8</v>
      </c>
      <c r="F342" s="263"/>
      <c r="G342" s="263"/>
      <c r="H342" s="263"/>
      <c r="I342" s="263"/>
      <c r="J342" s="263"/>
      <c r="K342" s="263"/>
      <c r="L342" s="263"/>
      <c r="M342" s="263"/>
    </row>
    <row r="343" spans="2:13">
      <c r="B343" s="655" t="s">
        <v>461</v>
      </c>
      <c r="C343" s="263">
        <f>'Ethernet-Cloud'!C343+'Ethernet-Telecom'!C343+'Ethernet-Enterprise'!C343</f>
        <v>0</v>
      </c>
      <c r="D343" s="263">
        <f>'Ethernet-Cloud'!D343+'Ethernet-Telecom'!D343+'Ethernet-Enterprise'!D343</f>
        <v>0</v>
      </c>
      <c r="E343" s="263">
        <f>'Ethernet-Cloud'!E343+'Ethernet-Telecom'!E343+'Ethernet-Enterprise'!E343</f>
        <v>0</v>
      </c>
      <c r="F343" s="263"/>
      <c r="G343" s="263"/>
      <c r="H343" s="263"/>
      <c r="I343" s="263"/>
      <c r="J343" s="263"/>
      <c r="K343" s="263"/>
      <c r="L343" s="263"/>
      <c r="M343" s="263"/>
    </row>
    <row r="344" spans="2:13">
      <c r="B344" s="655" t="s">
        <v>462</v>
      </c>
      <c r="C344" s="263">
        <f>'Ethernet-Cloud'!C344+'Ethernet-Telecom'!C344+'Ethernet-Enterprise'!C344</f>
        <v>0</v>
      </c>
      <c r="D344" s="263">
        <f>'Ethernet-Cloud'!D344+'Ethernet-Telecom'!D344+'Ethernet-Enterprise'!D344</f>
        <v>0</v>
      </c>
      <c r="E344" s="263">
        <f>'Ethernet-Cloud'!E344+'Ethernet-Telecom'!E344+'Ethernet-Enterprise'!E344</f>
        <v>0</v>
      </c>
      <c r="F344" s="263"/>
      <c r="G344" s="263"/>
      <c r="H344" s="263"/>
      <c r="I344" s="263"/>
      <c r="J344" s="263"/>
      <c r="K344" s="263"/>
      <c r="L344" s="263"/>
      <c r="M344" s="263"/>
    </row>
    <row r="345" spans="2:13">
      <c r="B345" s="655" t="s">
        <v>463</v>
      </c>
      <c r="C345" s="263">
        <f>'Ethernet-Cloud'!C345+'Ethernet-Telecom'!C345+'Ethernet-Enterprise'!C345</f>
        <v>0</v>
      </c>
      <c r="D345" s="263">
        <f>'Ethernet-Cloud'!D345+'Ethernet-Telecom'!D345+'Ethernet-Enterprise'!D345</f>
        <v>0</v>
      </c>
      <c r="E345" s="263">
        <f>'Ethernet-Cloud'!E345+'Ethernet-Telecom'!E345+'Ethernet-Enterprise'!E345</f>
        <v>0</v>
      </c>
      <c r="F345" s="263"/>
      <c r="G345" s="263"/>
      <c r="H345" s="263"/>
      <c r="I345" s="263"/>
      <c r="J345" s="263"/>
      <c r="K345" s="263"/>
      <c r="L345" s="263"/>
      <c r="M345" s="263"/>
    </row>
    <row r="346" spans="2:13">
      <c r="B346" s="655" t="s">
        <v>521</v>
      </c>
      <c r="C346" s="263">
        <f>'Ethernet-Cloud'!C346+'Ethernet-Telecom'!C346+'Ethernet-Enterprise'!C346</f>
        <v>0</v>
      </c>
      <c r="D346" s="263">
        <f>'Ethernet-Cloud'!D346+'Ethernet-Telecom'!D346+'Ethernet-Enterprise'!D346</f>
        <v>0</v>
      </c>
      <c r="E346" s="263">
        <f>'Ethernet-Cloud'!E346+'Ethernet-Telecom'!E346+'Ethernet-Enterprise'!E346</f>
        <v>0</v>
      </c>
      <c r="F346" s="263"/>
      <c r="G346" s="263"/>
      <c r="H346" s="263"/>
      <c r="I346" s="263"/>
      <c r="J346" s="263"/>
      <c r="K346" s="263"/>
      <c r="L346" s="263"/>
      <c r="M346" s="263"/>
    </row>
    <row r="347" spans="2:13">
      <c r="B347" s="655" t="s">
        <v>518</v>
      </c>
      <c r="C347" s="263">
        <f>'Ethernet-Cloud'!C347+'Ethernet-Telecom'!C347+'Ethernet-Enterprise'!C347</f>
        <v>0</v>
      </c>
      <c r="D347" s="263">
        <f>'Ethernet-Cloud'!D347+'Ethernet-Telecom'!D347+'Ethernet-Enterprise'!D347</f>
        <v>0</v>
      </c>
      <c r="E347" s="263">
        <f>'Ethernet-Cloud'!E347+'Ethernet-Telecom'!E347+'Ethernet-Enterprise'!E347</f>
        <v>0</v>
      </c>
      <c r="F347" s="263"/>
      <c r="G347" s="263"/>
      <c r="H347" s="263"/>
      <c r="I347" s="263"/>
      <c r="J347" s="263"/>
      <c r="K347" s="263"/>
      <c r="L347" s="263"/>
      <c r="M347" s="263"/>
    </row>
    <row r="348" spans="2:13">
      <c r="B348" s="655" t="s">
        <v>519</v>
      </c>
      <c r="C348" s="263">
        <f>'Ethernet-Cloud'!C348+'Ethernet-Telecom'!C348+'Ethernet-Enterprise'!C348</f>
        <v>0</v>
      </c>
      <c r="D348" s="263">
        <f>'Ethernet-Cloud'!D348+'Ethernet-Telecom'!D348+'Ethernet-Enterprise'!D348</f>
        <v>0</v>
      </c>
      <c r="E348" s="263">
        <f>'Ethernet-Cloud'!E348+'Ethernet-Telecom'!E348+'Ethernet-Enterprise'!E348</f>
        <v>0</v>
      </c>
      <c r="F348" s="263"/>
      <c r="G348" s="263"/>
      <c r="H348" s="263"/>
      <c r="I348" s="263"/>
      <c r="J348" s="263"/>
      <c r="K348" s="263"/>
      <c r="L348" s="263"/>
      <c r="M348" s="263"/>
    </row>
    <row r="349" spans="2:13">
      <c r="B349" s="655" t="s">
        <v>520</v>
      </c>
      <c r="C349" s="263">
        <f>'Ethernet-Cloud'!C349+'Ethernet-Telecom'!C349+'Ethernet-Enterprise'!C349</f>
        <v>0</v>
      </c>
      <c r="D349" s="263">
        <f>'Ethernet-Cloud'!D349+'Ethernet-Telecom'!D349+'Ethernet-Enterprise'!D349</f>
        <v>0</v>
      </c>
      <c r="E349" s="263">
        <f>'Ethernet-Cloud'!E349+'Ethernet-Telecom'!E349+'Ethernet-Enterprise'!E349</f>
        <v>0</v>
      </c>
      <c r="F349" s="263"/>
      <c r="G349" s="263"/>
      <c r="H349" s="263"/>
      <c r="I349" s="263"/>
      <c r="J349" s="263"/>
      <c r="K349" s="263"/>
      <c r="L349" s="263"/>
      <c r="M349" s="263"/>
    </row>
    <row r="350" spans="2:13">
      <c r="B350" s="655" t="s">
        <v>464</v>
      </c>
      <c r="C350" s="263">
        <f>'Ethernet-Cloud'!C350+'Ethernet-Telecom'!C350+'Ethernet-Enterprise'!C350</f>
        <v>0</v>
      </c>
      <c r="D350" s="263">
        <f>'Ethernet-Cloud'!D350+'Ethernet-Telecom'!D350+'Ethernet-Enterprise'!D350</f>
        <v>0</v>
      </c>
      <c r="E350" s="263">
        <f>'Ethernet-Cloud'!E350+'Ethernet-Telecom'!E350+'Ethernet-Enterprise'!E350</f>
        <v>0</v>
      </c>
      <c r="F350" s="263"/>
      <c r="G350" s="263"/>
      <c r="H350" s="263"/>
      <c r="I350" s="263"/>
      <c r="J350" s="263"/>
      <c r="K350" s="263"/>
      <c r="L350" s="263"/>
      <c r="M350" s="263"/>
    </row>
    <row r="351" spans="2:13">
      <c r="B351" s="655" t="s">
        <v>465</v>
      </c>
      <c r="C351" s="263">
        <f>'Ethernet-Cloud'!C351+'Ethernet-Telecom'!C351+'Ethernet-Enterprise'!C351</f>
        <v>0</v>
      </c>
      <c r="D351" s="263">
        <f>'Ethernet-Cloud'!D351+'Ethernet-Telecom'!D351+'Ethernet-Enterprise'!D351</f>
        <v>0</v>
      </c>
      <c r="E351" s="263">
        <f>'Ethernet-Cloud'!E351+'Ethernet-Telecom'!E351+'Ethernet-Enterprise'!E351</f>
        <v>0</v>
      </c>
      <c r="F351" s="263"/>
      <c r="G351" s="263"/>
      <c r="H351" s="263"/>
      <c r="I351" s="263"/>
      <c r="J351" s="263"/>
      <c r="K351" s="263"/>
      <c r="L351" s="263"/>
      <c r="M351" s="263"/>
    </row>
    <row r="352" spans="2:13">
      <c r="B352" s="655" t="s">
        <v>466</v>
      </c>
      <c r="C352" s="263">
        <f>'Ethernet-Cloud'!C352+'Ethernet-Telecom'!C352+'Ethernet-Enterprise'!C352</f>
        <v>0</v>
      </c>
      <c r="D352" s="263">
        <f>'Ethernet-Cloud'!D352+'Ethernet-Telecom'!D352+'Ethernet-Enterprise'!D352</f>
        <v>0</v>
      </c>
      <c r="E352" s="263">
        <f>'Ethernet-Cloud'!E352+'Ethernet-Telecom'!E352+'Ethernet-Enterprise'!E352</f>
        <v>0</v>
      </c>
      <c r="F352" s="263"/>
      <c r="G352" s="263"/>
      <c r="H352" s="263"/>
      <c r="I352" s="263"/>
      <c r="J352" s="263"/>
      <c r="K352" s="263"/>
      <c r="L352" s="263"/>
      <c r="M352" s="263"/>
    </row>
    <row r="353" spans="1:13">
      <c r="B353" s="655" t="s">
        <v>467</v>
      </c>
      <c r="C353" s="263">
        <f>'Ethernet-Cloud'!C353+'Ethernet-Telecom'!C353+'Ethernet-Enterprise'!C353</f>
        <v>0</v>
      </c>
      <c r="D353" s="263">
        <f>'Ethernet-Cloud'!D353+'Ethernet-Telecom'!D353+'Ethernet-Enterprise'!D353</f>
        <v>0</v>
      </c>
      <c r="E353" s="263">
        <f>'Ethernet-Cloud'!E353+'Ethernet-Telecom'!E353+'Ethernet-Enterprise'!E353</f>
        <v>0</v>
      </c>
      <c r="F353" s="263"/>
      <c r="G353" s="263"/>
      <c r="H353" s="263"/>
      <c r="I353" s="263"/>
      <c r="J353" s="263"/>
      <c r="K353" s="263"/>
      <c r="L353" s="263"/>
      <c r="M353" s="263"/>
    </row>
    <row r="354" spans="1:13">
      <c r="B354" s="655" t="s">
        <v>468</v>
      </c>
      <c r="C354" s="263">
        <f>'Ethernet-Cloud'!C354+'Ethernet-Telecom'!C354+'Ethernet-Enterprise'!C354</f>
        <v>0</v>
      </c>
      <c r="D354" s="263">
        <f>'Ethernet-Cloud'!D354+'Ethernet-Telecom'!D354+'Ethernet-Enterprise'!D354</f>
        <v>0</v>
      </c>
      <c r="E354" s="263">
        <f>'Ethernet-Cloud'!E354+'Ethernet-Telecom'!E354+'Ethernet-Enterprise'!E354</f>
        <v>0</v>
      </c>
      <c r="F354" s="263"/>
      <c r="G354" s="263"/>
      <c r="H354" s="263"/>
      <c r="I354" s="263"/>
      <c r="J354" s="263"/>
      <c r="K354" s="263"/>
      <c r="L354" s="263"/>
      <c r="M354" s="263"/>
    </row>
    <row r="355" spans="1:13">
      <c r="A355" s="247"/>
      <c r="B355" s="655" t="s">
        <v>431</v>
      </c>
      <c r="C355" s="263">
        <f>'Ethernet-Cloud'!C355+'Ethernet-Telecom'!C355+'Ethernet-Enterprise'!C355</f>
        <v>0</v>
      </c>
      <c r="D355" s="263">
        <f>'Ethernet-Cloud'!D355+'Ethernet-Telecom'!D355+'Ethernet-Enterprise'!D355</f>
        <v>0</v>
      </c>
      <c r="E355" s="263">
        <f>'Ethernet-Cloud'!E355+'Ethernet-Telecom'!E355+'Ethernet-Enterprise'!E355</f>
        <v>0</v>
      </c>
      <c r="F355" s="263"/>
      <c r="G355" s="263"/>
      <c r="H355" s="263"/>
      <c r="I355" s="263"/>
      <c r="J355" s="263"/>
      <c r="K355" s="263"/>
      <c r="L355" s="263"/>
      <c r="M355" s="263"/>
    </row>
    <row r="356" spans="1:13">
      <c r="A356" s="247"/>
      <c r="B356" s="658" t="s">
        <v>9</v>
      </c>
      <c r="C356" s="343">
        <f t="shared" ref="C356:E356" si="23">SUM(C321:C355)</f>
        <v>2687.6154076451867</v>
      </c>
      <c r="D356" s="343">
        <f t="shared" si="23"/>
        <v>3178.3132920887742</v>
      </c>
      <c r="E356" s="343">
        <f t="shared" si="23"/>
        <v>3388.017527813528</v>
      </c>
      <c r="F356" s="343"/>
      <c r="G356" s="343"/>
      <c r="H356" s="343"/>
      <c r="I356" s="343"/>
      <c r="J356" s="343"/>
      <c r="K356" s="343"/>
      <c r="L356" s="343"/>
      <c r="M356" s="343"/>
    </row>
    <row r="357" spans="1:13">
      <c r="C357" s="8"/>
      <c r="D357" s="8">
        <f t="shared" ref="D357:E357" si="24">IF(C356=0,"",D356/C356-1)</f>
        <v>0.18257741901901192</v>
      </c>
      <c r="E357" s="8">
        <f t="shared" si="24"/>
        <v>6.5979724606360923E-2</v>
      </c>
      <c r="F357" s="8"/>
      <c r="G357" s="8"/>
      <c r="H357" s="8"/>
      <c r="I357" s="8"/>
      <c r="J357" s="8"/>
      <c r="K357" s="8"/>
      <c r="L357" s="8"/>
      <c r="M357" s="8"/>
    </row>
    <row r="358" spans="1:13">
      <c r="B358" s="159"/>
    </row>
    <row r="359" spans="1:13">
      <c r="B359" s="159"/>
    </row>
  </sheetData>
  <printOptions headings="1"/>
  <pageMargins left="0.7" right="0.7" top="0.75" bottom="0.75" header="0.3" footer="0.3"/>
  <pageSetup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pageSetUpPr fitToPage="1"/>
  </sheetPr>
  <dimension ref="A2:Z431"/>
  <sheetViews>
    <sheetView showGridLines="0" zoomScale="70" zoomScaleNormal="70" zoomScalePageLayoutView="70" workbookViewId="0"/>
  </sheetViews>
  <sheetFormatPr defaultColWidth="9.21875" defaultRowHeight="13.2"/>
  <cols>
    <col min="1" max="1" width="5.33203125" style="159" customWidth="1"/>
    <col min="2" max="2" width="21.33203125" style="643" customWidth="1"/>
    <col min="3" max="11" width="11.44140625" style="159" customWidth="1"/>
    <col min="12" max="13" width="13.44140625" style="159" customWidth="1"/>
    <col min="14" max="14" width="14.44140625" style="159" customWidth="1"/>
    <col min="15" max="15" width="13.77734375" style="159" customWidth="1"/>
    <col min="16" max="16" width="10" style="159" customWidth="1"/>
    <col min="17" max="17" width="9.6640625" style="159" customWidth="1"/>
    <col min="18" max="18" width="10.44140625" style="159" customWidth="1"/>
    <col min="19" max="26" width="11.21875" style="159" customWidth="1"/>
    <col min="27" max="28" width="12" style="159" customWidth="1"/>
    <col min="29" max="29" width="9.21875" style="159"/>
    <col min="30" max="30" width="11.21875" style="159" bestFit="1" customWidth="1"/>
    <col min="31" max="16384" width="9.21875" style="159"/>
  </cols>
  <sheetData>
    <row r="2" spans="1:13" ht="17.399999999999999">
      <c r="B2" s="640" t="str">
        <f>Introduction!B2</f>
        <v>LightCounting Optical Components Market Forecast for China</v>
      </c>
    </row>
    <row r="3" spans="1:13" ht="15">
      <c r="B3" s="641" t="str">
        <f>Introduction!B3</f>
        <v>Sample template for January 2022 report</v>
      </c>
    </row>
    <row r="4" spans="1:13" ht="15.6">
      <c r="B4" s="642" t="s">
        <v>116</v>
      </c>
      <c r="D4" s="252" t="s">
        <v>127</v>
      </c>
    </row>
    <row r="5" spans="1:13" ht="15.6">
      <c r="B5" s="642"/>
    </row>
    <row r="6" spans="1:13" ht="14.4">
      <c r="B6" s="659" t="s">
        <v>508</v>
      </c>
      <c r="D6" s="449"/>
      <c r="J6" s="358" t="str">
        <f>B6</f>
        <v>Units - China-Cloud segment</v>
      </c>
      <c r="L6" s="312"/>
      <c r="M6" s="312"/>
    </row>
    <row r="7" spans="1:13">
      <c r="A7" s="659"/>
      <c r="B7" s="644" t="s">
        <v>10</v>
      </c>
      <c r="C7" s="38">
        <v>2016</v>
      </c>
      <c r="D7" s="7">
        <v>2017</v>
      </c>
      <c r="E7" s="7">
        <v>2018</v>
      </c>
      <c r="F7" s="7">
        <v>2019</v>
      </c>
      <c r="G7" s="7">
        <v>2020</v>
      </c>
      <c r="H7" s="7">
        <v>2021</v>
      </c>
      <c r="I7" s="7">
        <v>2022</v>
      </c>
      <c r="J7" s="7">
        <v>2023</v>
      </c>
      <c r="K7" s="7">
        <v>2024</v>
      </c>
      <c r="L7" s="7">
        <v>2025</v>
      </c>
      <c r="M7" s="7">
        <v>2026</v>
      </c>
    </row>
    <row r="8" spans="1:13" ht="12.75" customHeight="1">
      <c r="A8" s="659"/>
      <c r="B8" s="647" t="s">
        <v>470</v>
      </c>
      <c r="C8" s="341">
        <v>172987.87533062306</v>
      </c>
      <c r="D8" s="341">
        <v>112853.8576</v>
      </c>
      <c r="E8" s="341">
        <v>108899.95726235067</v>
      </c>
      <c r="F8" s="341"/>
      <c r="G8" s="341"/>
      <c r="H8" s="341"/>
      <c r="I8" s="341"/>
      <c r="J8" s="342"/>
      <c r="K8" s="342"/>
      <c r="L8" s="342"/>
      <c r="M8" s="342"/>
    </row>
    <row r="9" spans="1:13">
      <c r="A9" s="659"/>
      <c r="B9" s="647" t="s">
        <v>471</v>
      </c>
      <c r="C9" s="341">
        <v>1591019.5166183696</v>
      </c>
      <c r="D9" s="341">
        <v>1834497.3707182698</v>
      </c>
      <c r="E9" s="341">
        <v>2035649.9217127713</v>
      </c>
      <c r="F9" s="341"/>
      <c r="G9" s="341"/>
      <c r="H9" s="341"/>
      <c r="I9" s="341"/>
      <c r="J9" s="342"/>
      <c r="K9" s="342"/>
      <c r="L9" s="342"/>
      <c r="M9" s="342"/>
    </row>
    <row r="10" spans="1:13">
      <c r="A10" s="659"/>
      <c r="B10" s="647" t="s">
        <v>472</v>
      </c>
      <c r="C10" s="341">
        <v>0</v>
      </c>
      <c r="D10" s="341">
        <v>0</v>
      </c>
      <c r="E10" s="341">
        <v>0</v>
      </c>
      <c r="F10" s="341"/>
      <c r="G10" s="341"/>
      <c r="H10" s="341"/>
      <c r="I10" s="341"/>
      <c r="J10" s="342"/>
      <c r="K10" s="342"/>
      <c r="L10" s="342"/>
      <c r="M10" s="342"/>
    </row>
    <row r="11" spans="1:13">
      <c r="A11" s="659"/>
      <c r="B11" s="647" t="s">
        <v>473</v>
      </c>
      <c r="C11" s="341">
        <v>276162.80699999997</v>
      </c>
      <c r="D11" s="341">
        <v>401735.60624999995</v>
      </c>
      <c r="E11" s="341">
        <v>487410.457375</v>
      </c>
      <c r="F11" s="341"/>
      <c r="G11" s="341"/>
      <c r="H11" s="341"/>
      <c r="I11" s="341"/>
      <c r="J11" s="342"/>
      <c r="K11" s="342"/>
      <c r="L11" s="342"/>
      <c r="M11" s="342"/>
    </row>
    <row r="12" spans="1:13" ht="13.05" customHeight="1">
      <c r="A12" s="659"/>
      <c r="B12" s="647" t="s">
        <v>474</v>
      </c>
      <c r="C12" s="387">
        <v>185680.80600000001</v>
      </c>
      <c r="D12" s="387">
        <v>222545.93100000004</v>
      </c>
      <c r="E12" s="387">
        <v>146548.93800000002</v>
      </c>
      <c r="F12" s="387"/>
      <c r="G12" s="387"/>
      <c r="H12" s="387"/>
      <c r="I12" s="387"/>
      <c r="J12" s="388"/>
      <c r="K12" s="388"/>
      <c r="L12" s="388"/>
      <c r="M12" s="388"/>
    </row>
    <row r="13" spans="1:13">
      <c r="A13" s="659"/>
      <c r="B13" s="657" t="s">
        <v>475</v>
      </c>
      <c r="C13" s="341">
        <v>0</v>
      </c>
      <c r="D13" s="341">
        <v>0</v>
      </c>
      <c r="E13" s="341">
        <v>0</v>
      </c>
      <c r="F13" s="341"/>
      <c r="G13" s="341"/>
      <c r="H13" s="341"/>
      <c r="I13" s="341"/>
      <c r="J13" s="342"/>
      <c r="K13" s="342"/>
      <c r="L13" s="342"/>
      <c r="M13" s="342"/>
    </row>
    <row r="14" spans="1:13">
      <c r="A14" s="659"/>
      <c r="B14" s="655" t="s">
        <v>476</v>
      </c>
      <c r="C14" s="341">
        <v>28005.800000000003</v>
      </c>
      <c r="D14" s="341">
        <v>124558.40000000001</v>
      </c>
      <c r="E14" s="341">
        <v>953279.41500000015</v>
      </c>
      <c r="F14" s="341"/>
      <c r="G14" s="341"/>
      <c r="H14" s="341"/>
      <c r="I14" s="341"/>
      <c r="J14" s="342"/>
      <c r="K14" s="342"/>
      <c r="L14" s="342"/>
      <c r="M14" s="342"/>
    </row>
    <row r="15" spans="1:13">
      <c r="A15" s="659"/>
      <c r="B15" s="655" t="s">
        <v>477</v>
      </c>
      <c r="C15" s="341">
        <v>0</v>
      </c>
      <c r="D15" s="341">
        <v>27869.002000000004</v>
      </c>
      <c r="E15" s="341">
        <v>64572.44</v>
      </c>
      <c r="F15" s="341"/>
      <c r="G15" s="341"/>
      <c r="H15" s="341"/>
      <c r="I15" s="341"/>
      <c r="J15" s="342"/>
      <c r="K15" s="342"/>
      <c r="L15" s="342"/>
      <c r="M15" s="342"/>
    </row>
    <row r="16" spans="1:13">
      <c r="A16" s="659"/>
      <c r="B16" s="655" t="s">
        <v>478</v>
      </c>
      <c r="C16" s="341">
        <v>0</v>
      </c>
      <c r="D16" s="341">
        <v>5857.8180000000002</v>
      </c>
      <c r="E16" s="341">
        <v>93464.630952380947</v>
      </c>
      <c r="F16" s="341"/>
      <c r="G16" s="341"/>
      <c r="H16" s="387"/>
      <c r="I16" s="387"/>
      <c r="J16" s="342"/>
      <c r="K16" s="342"/>
      <c r="L16" s="342"/>
      <c r="M16" s="342"/>
    </row>
    <row r="17" spans="1:13">
      <c r="A17" s="659"/>
      <c r="B17" s="655" t="s">
        <v>479</v>
      </c>
      <c r="C17" s="341">
        <v>0</v>
      </c>
      <c r="D17" s="341">
        <v>5882.9280000000008</v>
      </c>
      <c r="E17" s="341">
        <v>13865.169058823531</v>
      </c>
      <c r="F17" s="341"/>
      <c r="G17" s="341"/>
      <c r="H17" s="387"/>
      <c r="I17" s="387"/>
      <c r="J17" s="342"/>
      <c r="K17" s="342"/>
      <c r="L17" s="342"/>
      <c r="M17" s="342"/>
    </row>
    <row r="18" spans="1:13">
      <c r="A18" s="659"/>
      <c r="B18" s="655" t="s">
        <v>480</v>
      </c>
      <c r="C18" s="341">
        <v>0</v>
      </c>
      <c r="D18" s="341">
        <v>0</v>
      </c>
      <c r="E18" s="341">
        <v>0</v>
      </c>
      <c r="F18" s="341"/>
      <c r="G18" s="341"/>
      <c r="H18" s="387"/>
      <c r="I18" s="387"/>
      <c r="J18" s="342"/>
      <c r="K18" s="342"/>
      <c r="L18" s="342"/>
      <c r="M18" s="342"/>
    </row>
    <row r="19" spans="1:13">
      <c r="B19" s="655" t="s">
        <v>450</v>
      </c>
      <c r="C19" s="341">
        <v>0</v>
      </c>
      <c r="D19" s="341">
        <v>0</v>
      </c>
      <c r="E19" s="341">
        <v>500</v>
      </c>
      <c r="F19" s="341"/>
      <c r="G19" s="341"/>
      <c r="H19" s="387"/>
      <c r="I19" s="387"/>
      <c r="J19" s="342"/>
      <c r="K19" s="342"/>
      <c r="L19" s="342"/>
      <c r="M19" s="342"/>
    </row>
    <row r="20" spans="1:13">
      <c r="B20" s="655" t="s">
        <v>451</v>
      </c>
      <c r="C20" s="341">
        <v>0</v>
      </c>
      <c r="D20" s="341">
        <v>0</v>
      </c>
      <c r="E20" s="341">
        <v>0</v>
      </c>
      <c r="F20" s="341"/>
      <c r="G20" s="341"/>
      <c r="H20" s="387"/>
      <c r="I20" s="387"/>
      <c r="J20" s="342"/>
      <c r="K20" s="342"/>
      <c r="L20" s="342"/>
      <c r="M20" s="342"/>
    </row>
    <row r="21" spans="1:13">
      <c r="B21" s="655" t="s">
        <v>452</v>
      </c>
      <c r="C21" s="341">
        <v>0</v>
      </c>
      <c r="D21" s="341">
        <v>0</v>
      </c>
      <c r="E21" s="341">
        <v>0</v>
      </c>
      <c r="F21" s="341"/>
      <c r="G21" s="341"/>
      <c r="H21" s="387"/>
      <c r="I21" s="387"/>
      <c r="J21" s="342"/>
      <c r="K21" s="342"/>
      <c r="L21" s="342"/>
      <c r="M21" s="342"/>
    </row>
    <row r="22" spans="1:13">
      <c r="B22" s="655" t="s">
        <v>453</v>
      </c>
      <c r="C22" s="341">
        <v>0</v>
      </c>
      <c r="D22" s="341">
        <v>0</v>
      </c>
      <c r="E22" s="341">
        <v>0</v>
      </c>
      <c r="F22" s="341"/>
      <c r="G22" s="341"/>
      <c r="H22" s="387"/>
      <c r="I22" s="387"/>
      <c r="J22" s="342"/>
      <c r="K22" s="342"/>
      <c r="L22" s="342"/>
      <c r="M22" s="342"/>
    </row>
    <row r="23" spans="1:13">
      <c r="B23" s="655" t="s">
        <v>454</v>
      </c>
      <c r="C23" s="341">
        <v>0</v>
      </c>
      <c r="D23" s="341">
        <v>0</v>
      </c>
      <c r="E23" s="341">
        <v>0</v>
      </c>
      <c r="F23" s="341"/>
      <c r="G23" s="341"/>
      <c r="H23" s="387"/>
      <c r="I23" s="387"/>
      <c r="J23" s="342"/>
      <c r="K23" s="342"/>
      <c r="L23" s="342"/>
      <c r="M23" s="342"/>
    </row>
    <row r="24" spans="1:13">
      <c r="B24" s="655" t="s">
        <v>455</v>
      </c>
      <c r="C24" s="341">
        <v>0</v>
      </c>
      <c r="D24" s="341">
        <v>0</v>
      </c>
      <c r="E24" s="341">
        <v>1150</v>
      </c>
      <c r="F24" s="341"/>
      <c r="G24" s="341"/>
      <c r="H24" s="387"/>
      <c r="I24" s="387"/>
      <c r="J24" s="342"/>
      <c r="K24" s="342"/>
      <c r="L24" s="342"/>
      <c r="M24" s="342"/>
    </row>
    <row r="25" spans="1:13">
      <c r="B25" s="655" t="s">
        <v>456</v>
      </c>
      <c r="C25" s="341">
        <v>0</v>
      </c>
      <c r="D25" s="341">
        <v>0</v>
      </c>
      <c r="E25" s="341">
        <v>0</v>
      </c>
      <c r="F25" s="341"/>
      <c r="G25" s="341"/>
      <c r="H25" s="387"/>
      <c r="I25" s="387"/>
      <c r="J25" s="342"/>
      <c r="K25" s="342"/>
      <c r="L25" s="342"/>
      <c r="M25" s="342"/>
    </row>
    <row r="26" spans="1:13">
      <c r="B26" s="655" t="s">
        <v>457</v>
      </c>
      <c r="C26" s="341">
        <v>0</v>
      </c>
      <c r="D26" s="341">
        <v>0</v>
      </c>
      <c r="E26" s="341">
        <v>0</v>
      </c>
      <c r="F26" s="341"/>
      <c r="G26" s="341"/>
      <c r="H26" s="387"/>
      <c r="I26" s="387"/>
      <c r="J26" s="342"/>
      <c r="K26" s="342"/>
      <c r="L26" s="342"/>
      <c r="M26" s="342"/>
    </row>
    <row r="27" spans="1:13">
      <c r="B27" s="655" t="s">
        <v>458</v>
      </c>
      <c r="C27" s="341">
        <v>0</v>
      </c>
      <c r="D27" s="341">
        <v>0</v>
      </c>
      <c r="E27" s="341">
        <v>0</v>
      </c>
      <c r="F27" s="341"/>
      <c r="G27" s="341"/>
      <c r="H27" s="387"/>
      <c r="I27" s="387"/>
      <c r="J27" s="342"/>
      <c r="K27" s="342"/>
      <c r="L27" s="342"/>
      <c r="M27" s="342"/>
    </row>
    <row r="28" spans="1:13">
      <c r="B28" s="655" t="s">
        <v>459</v>
      </c>
      <c r="C28" s="341">
        <v>0</v>
      </c>
      <c r="D28" s="341">
        <v>0</v>
      </c>
      <c r="E28" s="341">
        <v>50</v>
      </c>
      <c r="F28" s="341"/>
      <c r="G28" s="341"/>
      <c r="H28" s="341"/>
      <c r="I28" s="341"/>
      <c r="J28" s="342"/>
      <c r="K28" s="342"/>
      <c r="L28" s="342"/>
      <c r="M28" s="342"/>
    </row>
    <row r="29" spans="1:13">
      <c r="B29" s="655" t="s">
        <v>460</v>
      </c>
      <c r="C29" s="341">
        <v>0</v>
      </c>
      <c r="D29" s="341">
        <v>0</v>
      </c>
      <c r="E29" s="341">
        <v>4.9999999999999991</v>
      </c>
      <c r="F29" s="341"/>
      <c r="G29" s="341"/>
      <c r="H29" s="341"/>
      <c r="I29" s="341"/>
      <c r="J29" s="342"/>
      <c r="K29" s="342"/>
      <c r="L29" s="342"/>
      <c r="M29" s="342"/>
    </row>
    <row r="30" spans="1:13">
      <c r="B30" s="655" t="s">
        <v>461</v>
      </c>
      <c r="C30" s="341">
        <v>0</v>
      </c>
      <c r="D30" s="341">
        <v>0</v>
      </c>
      <c r="E30" s="341">
        <v>0</v>
      </c>
      <c r="F30" s="341"/>
      <c r="G30" s="341"/>
      <c r="H30" s="341"/>
      <c r="I30" s="341"/>
      <c r="J30" s="342"/>
      <c r="K30" s="342"/>
      <c r="L30" s="342"/>
      <c r="M30" s="342"/>
    </row>
    <row r="31" spans="1:13">
      <c r="B31" s="655" t="s">
        <v>462</v>
      </c>
      <c r="C31" s="341">
        <v>0</v>
      </c>
      <c r="D31" s="341">
        <v>0</v>
      </c>
      <c r="E31" s="341">
        <v>0</v>
      </c>
      <c r="F31" s="341"/>
      <c r="G31" s="341"/>
      <c r="H31" s="341"/>
      <c r="I31" s="341"/>
      <c r="J31" s="342"/>
      <c r="K31" s="342"/>
      <c r="L31" s="342"/>
      <c r="M31" s="342"/>
    </row>
    <row r="32" spans="1:13">
      <c r="B32" s="655" t="s">
        <v>463</v>
      </c>
      <c r="C32" s="341">
        <v>0</v>
      </c>
      <c r="D32" s="341">
        <v>0</v>
      </c>
      <c r="E32" s="341">
        <v>0</v>
      </c>
      <c r="F32" s="341"/>
      <c r="G32" s="341"/>
      <c r="H32" s="341"/>
      <c r="I32" s="341"/>
      <c r="J32" s="342"/>
      <c r="K32" s="342"/>
      <c r="L32" s="342"/>
      <c r="M32" s="342"/>
    </row>
    <row r="33" spans="1:13">
      <c r="B33" s="655" t="s">
        <v>521</v>
      </c>
      <c r="C33" s="341">
        <v>0</v>
      </c>
      <c r="D33" s="341">
        <v>0</v>
      </c>
      <c r="E33" s="341">
        <v>0</v>
      </c>
      <c r="F33" s="341"/>
      <c r="G33" s="341"/>
      <c r="H33" s="341"/>
      <c r="I33" s="341"/>
      <c r="J33" s="342"/>
      <c r="K33" s="342"/>
      <c r="L33" s="342"/>
      <c r="M33" s="342"/>
    </row>
    <row r="34" spans="1:13">
      <c r="B34" s="655" t="s">
        <v>518</v>
      </c>
      <c r="C34" s="341">
        <v>0</v>
      </c>
      <c r="D34" s="341">
        <v>0</v>
      </c>
      <c r="E34" s="341">
        <v>0</v>
      </c>
      <c r="F34" s="341"/>
      <c r="G34" s="341"/>
      <c r="H34" s="341"/>
      <c r="I34" s="341"/>
      <c r="J34" s="342"/>
      <c r="K34" s="342"/>
      <c r="L34" s="342"/>
      <c r="M34" s="342"/>
    </row>
    <row r="35" spans="1:13">
      <c r="B35" s="655" t="s">
        <v>519</v>
      </c>
      <c r="C35" s="341">
        <v>0</v>
      </c>
      <c r="D35" s="341">
        <v>0</v>
      </c>
      <c r="E35" s="341">
        <v>0</v>
      </c>
      <c r="F35" s="341"/>
      <c r="G35" s="341"/>
      <c r="H35" s="341"/>
      <c r="I35" s="341"/>
      <c r="J35" s="342"/>
      <c r="K35" s="342"/>
      <c r="L35" s="342"/>
      <c r="M35" s="342"/>
    </row>
    <row r="36" spans="1:13">
      <c r="B36" s="655" t="s">
        <v>520</v>
      </c>
      <c r="C36" s="341">
        <v>0</v>
      </c>
      <c r="D36" s="341">
        <v>0</v>
      </c>
      <c r="E36" s="341">
        <v>0</v>
      </c>
      <c r="F36" s="341"/>
      <c r="G36" s="341"/>
      <c r="H36" s="341"/>
      <c r="I36" s="341"/>
      <c r="J36" s="342"/>
      <c r="K36" s="342"/>
      <c r="L36" s="342"/>
      <c r="M36" s="342"/>
    </row>
    <row r="37" spans="1:13">
      <c r="B37" s="655" t="s">
        <v>464</v>
      </c>
      <c r="C37" s="341">
        <v>0</v>
      </c>
      <c r="D37" s="341">
        <v>0</v>
      </c>
      <c r="E37" s="341">
        <v>0</v>
      </c>
      <c r="F37" s="341"/>
      <c r="G37" s="341"/>
      <c r="H37" s="341"/>
      <c r="I37" s="341"/>
      <c r="J37" s="342"/>
      <c r="K37" s="342"/>
      <c r="L37" s="342"/>
      <c r="M37" s="342"/>
    </row>
    <row r="38" spans="1:13">
      <c r="B38" s="655" t="s">
        <v>465</v>
      </c>
      <c r="C38" s="341">
        <v>0</v>
      </c>
      <c r="D38" s="341">
        <v>0</v>
      </c>
      <c r="E38" s="341">
        <v>0</v>
      </c>
      <c r="F38" s="341"/>
      <c r="G38" s="341"/>
      <c r="H38" s="341"/>
      <c r="I38" s="341"/>
      <c r="J38" s="342"/>
      <c r="K38" s="342"/>
      <c r="L38" s="342"/>
      <c r="M38" s="342"/>
    </row>
    <row r="39" spans="1:13">
      <c r="B39" s="655" t="s">
        <v>466</v>
      </c>
      <c r="C39" s="341">
        <v>0</v>
      </c>
      <c r="D39" s="341">
        <v>0</v>
      </c>
      <c r="E39" s="341">
        <v>0</v>
      </c>
      <c r="F39" s="341"/>
      <c r="G39" s="341"/>
      <c r="H39" s="341"/>
      <c r="I39" s="341"/>
      <c r="J39" s="342"/>
      <c r="K39" s="342"/>
      <c r="L39" s="342"/>
      <c r="M39" s="342"/>
    </row>
    <row r="40" spans="1:13">
      <c r="B40" s="655" t="s">
        <v>467</v>
      </c>
      <c r="C40" s="341">
        <v>0</v>
      </c>
      <c r="D40" s="341">
        <v>0</v>
      </c>
      <c r="E40" s="341">
        <v>0</v>
      </c>
      <c r="F40" s="341"/>
      <c r="G40" s="341"/>
      <c r="H40" s="341"/>
      <c r="I40" s="341"/>
      <c r="J40" s="342"/>
      <c r="K40" s="342"/>
      <c r="L40" s="342"/>
      <c r="M40" s="342"/>
    </row>
    <row r="41" spans="1:13">
      <c r="B41" s="655" t="s">
        <v>468</v>
      </c>
      <c r="C41" s="341">
        <v>0</v>
      </c>
      <c r="D41" s="341">
        <v>0</v>
      </c>
      <c r="E41" s="341">
        <v>0</v>
      </c>
      <c r="F41" s="341"/>
      <c r="G41" s="341"/>
      <c r="H41" s="341"/>
      <c r="I41" s="341"/>
      <c r="J41" s="342"/>
      <c r="K41" s="342"/>
      <c r="L41" s="342"/>
      <c r="M41" s="342"/>
    </row>
    <row r="42" spans="1:13">
      <c r="A42" s="659"/>
      <c r="B42" s="655" t="s">
        <v>431</v>
      </c>
      <c r="C42" s="341">
        <v>0</v>
      </c>
      <c r="D42" s="341">
        <v>0</v>
      </c>
      <c r="E42" s="341">
        <v>0</v>
      </c>
      <c r="F42" s="341"/>
      <c r="G42" s="341"/>
      <c r="H42" s="341"/>
      <c r="I42" s="341"/>
      <c r="J42" s="342"/>
      <c r="K42" s="342"/>
      <c r="L42" s="342"/>
      <c r="M42" s="342"/>
    </row>
    <row r="43" spans="1:13">
      <c r="A43" s="659"/>
      <c r="B43" s="658" t="s">
        <v>9</v>
      </c>
      <c r="C43" s="215">
        <f>SUM(C8:C42)</f>
        <v>2253856.8049489926</v>
      </c>
      <c r="D43" s="215">
        <f t="shared" ref="D43" si="0">SUM(D8:D42)</f>
        <v>2735800.913568269</v>
      </c>
      <c r="E43" s="215">
        <f t="shared" ref="E43" si="1">SUM(E8:E42)</f>
        <v>3905395.9293613262</v>
      </c>
      <c r="F43" s="215"/>
      <c r="G43" s="215"/>
      <c r="H43" s="215"/>
      <c r="I43" s="215"/>
      <c r="J43" s="215"/>
      <c r="K43" s="215"/>
      <c r="L43" s="215"/>
      <c r="M43" s="215"/>
    </row>
    <row r="44" spans="1:13">
      <c r="A44" s="659"/>
      <c r="C44" s="8"/>
      <c r="D44" s="8">
        <f t="shared" ref="D44:L44" si="2">IF(C43=0,"",D43/C43-1)</f>
        <v>0.21383084655645779</v>
      </c>
      <c r="E44" s="8">
        <f t="shared" si="2"/>
        <v>0.42751466672608496</v>
      </c>
      <c r="F44" s="8">
        <f t="shared" si="2"/>
        <v>-1</v>
      </c>
      <c r="G44" s="8" t="str">
        <f t="shared" si="2"/>
        <v/>
      </c>
      <c r="H44" s="8" t="str">
        <f t="shared" si="2"/>
        <v/>
      </c>
      <c r="I44" s="8" t="str">
        <f t="shared" si="2"/>
        <v/>
      </c>
      <c r="J44" s="8" t="str">
        <f t="shared" si="2"/>
        <v/>
      </c>
      <c r="K44" s="8" t="str">
        <f t="shared" si="2"/>
        <v/>
      </c>
      <c r="L44" s="8" t="str">
        <f t="shared" si="2"/>
        <v/>
      </c>
      <c r="M44" s="8" t="str">
        <f t="shared" ref="M44" si="3">IF(L43=0,"",M43/L43-1)</f>
        <v/>
      </c>
    </row>
    <row r="45" spans="1:13">
      <c r="B45" s="659" t="s">
        <v>509</v>
      </c>
      <c r="D45" s="254"/>
      <c r="E45" s="254"/>
      <c r="F45" s="254"/>
      <c r="G45" s="254"/>
      <c r="J45" s="358" t="str">
        <f>B45</f>
        <v>ASP ($) - China-Cloud segment</v>
      </c>
      <c r="L45" s="312"/>
      <c r="M45" s="312"/>
    </row>
    <row r="46" spans="1:13">
      <c r="A46" s="659"/>
      <c r="B46" s="651" t="s">
        <v>10</v>
      </c>
      <c r="C46" s="135">
        <v>2016</v>
      </c>
      <c r="D46" s="128">
        <v>2017</v>
      </c>
      <c r="E46" s="128">
        <v>2018</v>
      </c>
      <c r="F46" s="128">
        <v>2019</v>
      </c>
      <c r="G46" s="128">
        <v>2020</v>
      </c>
      <c r="H46" s="128">
        <v>2021</v>
      </c>
      <c r="I46" s="128">
        <v>2022</v>
      </c>
      <c r="J46" s="128">
        <v>2023</v>
      </c>
      <c r="K46" s="128">
        <v>2024</v>
      </c>
      <c r="L46" s="128">
        <v>2025</v>
      </c>
      <c r="M46" s="128">
        <v>2026</v>
      </c>
    </row>
    <row r="47" spans="1:13">
      <c r="A47" s="659"/>
      <c r="B47" s="647" t="s">
        <v>470</v>
      </c>
      <c r="C47" s="260">
        <f t="shared" ref="C47:E47" si="4">C283</f>
        <v>11.313150064475876</v>
      </c>
      <c r="D47" s="260">
        <f t="shared" si="4"/>
        <v>9.7279618337487541</v>
      </c>
      <c r="E47" s="260">
        <f t="shared" si="4"/>
        <v>7.9991133376783168</v>
      </c>
      <c r="F47" s="260"/>
      <c r="G47" s="260"/>
      <c r="H47" s="263"/>
      <c r="I47" s="263"/>
      <c r="J47" s="263"/>
      <c r="K47" s="263"/>
      <c r="L47" s="263"/>
      <c r="M47" s="263"/>
    </row>
    <row r="48" spans="1:13">
      <c r="A48" s="659"/>
      <c r="B48" s="647" t="s">
        <v>471</v>
      </c>
      <c r="C48" s="260">
        <f t="shared" ref="C48:E48" si="5">C284</f>
        <v>24.426532962471157</v>
      </c>
      <c r="D48" s="260">
        <f t="shared" si="5"/>
        <v>19.396784765421103</v>
      </c>
      <c r="E48" s="260">
        <f t="shared" si="5"/>
        <v>14.810870539949496</v>
      </c>
      <c r="F48" s="260"/>
      <c r="G48" s="260"/>
      <c r="H48" s="263"/>
      <c r="I48" s="263"/>
      <c r="J48" s="263"/>
      <c r="K48" s="263"/>
      <c r="L48" s="263"/>
      <c r="M48" s="263"/>
    </row>
    <row r="49" spans="1:13">
      <c r="A49" s="659"/>
      <c r="B49" s="647" t="s">
        <v>472</v>
      </c>
      <c r="C49" s="260">
        <f t="shared" ref="C49:E49" si="6">C285</f>
        <v>0</v>
      </c>
      <c r="D49" s="260">
        <f t="shared" si="6"/>
        <v>0</v>
      </c>
      <c r="E49" s="260">
        <f t="shared" si="6"/>
        <v>0</v>
      </c>
      <c r="F49" s="260"/>
      <c r="G49" s="260"/>
      <c r="H49" s="263"/>
      <c r="I49" s="263"/>
      <c r="J49" s="263"/>
      <c r="K49" s="263"/>
      <c r="L49" s="263"/>
      <c r="M49" s="263"/>
    </row>
    <row r="50" spans="1:13">
      <c r="A50" s="659"/>
      <c r="B50" s="647" t="s">
        <v>473</v>
      </c>
      <c r="C50" s="260">
        <f t="shared" ref="C50:E50" si="7">C286</f>
        <v>99.624177253255993</v>
      </c>
      <c r="D50" s="260">
        <f t="shared" si="7"/>
        <v>80.609108343448838</v>
      </c>
      <c r="E50" s="260">
        <f t="shared" si="7"/>
        <v>60.416101456943089</v>
      </c>
      <c r="F50" s="260"/>
      <c r="G50" s="260"/>
      <c r="H50" s="263"/>
      <c r="I50" s="263"/>
      <c r="J50" s="263"/>
      <c r="K50" s="263"/>
      <c r="L50" s="263"/>
      <c r="M50" s="263"/>
    </row>
    <row r="51" spans="1:13" ht="15.75" customHeight="1">
      <c r="A51" s="659"/>
      <c r="B51" s="647" t="s">
        <v>474</v>
      </c>
      <c r="C51" s="260">
        <f t="shared" ref="C51:E51" si="8">C287</f>
        <v>321.84633267916303</v>
      </c>
      <c r="D51" s="260">
        <f t="shared" si="8"/>
        <v>327.48715026495387</v>
      </c>
      <c r="E51" s="260">
        <f t="shared" si="8"/>
        <v>291.95616687226686</v>
      </c>
      <c r="F51" s="260"/>
      <c r="G51" s="260"/>
      <c r="H51" s="263"/>
      <c r="I51" s="263"/>
      <c r="J51" s="263"/>
      <c r="K51" s="263"/>
      <c r="L51" s="263"/>
      <c r="M51" s="263"/>
    </row>
    <row r="52" spans="1:13">
      <c r="A52" s="659"/>
      <c r="B52" s="657" t="s">
        <v>475</v>
      </c>
      <c r="C52" s="260">
        <f t="shared" ref="C52:E52" si="9">C288</f>
        <v>0</v>
      </c>
      <c r="D52" s="260">
        <f t="shared" si="9"/>
        <v>0</v>
      </c>
      <c r="E52" s="260">
        <f t="shared" si="9"/>
        <v>0</v>
      </c>
      <c r="F52" s="260"/>
      <c r="G52" s="260"/>
      <c r="H52" s="263"/>
      <c r="I52" s="263"/>
      <c r="J52" s="263"/>
      <c r="K52" s="263"/>
      <c r="L52" s="263"/>
      <c r="M52" s="263"/>
    </row>
    <row r="53" spans="1:13">
      <c r="A53" s="659"/>
      <c r="B53" s="655" t="s">
        <v>476</v>
      </c>
      <c r="C53" s="260">
        <f t="shared" ref="C53:E53" si="10">C289</f>
        <v>258.09426618771823</v>
      </c>
      <c r="D53" s="260">
        <f t="shared" si="10"/>
        <v>182.02277386466108</v>
      </c>
      <c r="E53" s="260">
        <f t="shared" si="10"/>
        <v>113.83996862988228</v>
      </c>
      <c r="F53" s="260"/>
      <c r="G53" s="260"/>
      <c r="H53" s="263"/>
      <c r="I53" s="263"/>
      <c r="J53" s="263"/>
      <c r="K53" s="263"/>
      <c r="L53" s="263"/>
      <c r="M53" s="263"/>
    </row>
    <row r="54" spans="1:13">
      <c r="A54" s="659"/>
      <c r="B54" s="655" t="s">
        <v>477</v>
      </c>
      <c r="C54" s="260">
        <f t="shared" ref="C54:E54" si="11">C290</f>
        <v>425.16634945630972</v>
      </c>
      <c r="D54" s="260">
        <f t="shared" si="11"/>
        <v>334.15581081805504</v>
      </c>
      <c r="E54" s="260">
        <f t="shared" si="11"/>
        <v>250.69576308406496</v>
      </c>
      <c r="F54" s="260"/>
      <c r="G54" s="260"/>
      <c r="H54" s="263"/>
      <c r="I54" s="263"/>
      <c r="J54" s="263"/>
      <c r="K54" s="263"/>
      <c r="L54" s="263"/>
      <c r="M54" s="263"/>
    </row>
    <row r="55" spans="1:13" ht="12.75" customHeight="1">
      <c r="A55" s="659"/>
      <c r="B55" s="655" t="s">
        <v>478</v>
      </c>
      <c r="C55" s="260">
        <f t="shared" ref="C55:E55" si="12">C291</f>
        <v>825</v>
      </c>
      <c r="D55" s="260">
        <f t="shared" si="12"/>
        <v>650</v>
      </c>
      <c r="E55" s="260">
        <f t="shared" si="12"/>
        <v>489.85556033482999</v>
      </c>
      <c r="F55" s="260"/>
      <c r="G55" s="260"/>
      <c r="H55" s="263"/>
      <c r="I55" s="263"/>
      <c r="J55" s="263"/>
      <c r="K55" s="263"/>
      <c r="L55" s="263"/>
      <c r="M55" s="263"/>
    </row>
    <row r="56" spans="1:13">
      <c r="A56" s="659"/>
      <c r="B56" s="655" t="s">
        <v>479</v>
      </c>
      <c r="C56" s="260">
        <f t="shared" ref="C56:E56" si="13">C292</f>
        <v>1938.1501024552808</v>
      </c>
      <c r="D56" s="260">
        <f t="shared" si="13"/>
        <v>1103.6194221652891</v>
      </c>
      <c r="E56" s="260">
        <f t="shared" si="13"/>
        <v>698.30676964550389</v>
      </c>
      <c r="F56" s="260"/>
      <c r="G56" s="260"/>
      <c r="H56" s="263"/>
      <c r="I56" s="263"/>
      <c r="J56" s="263"/>
      <c r="K56" s="263"/>
      <c r="L56" s="263"/>
      <c r="M56" s="263"/>
    </row>
    <row r="57" spans="1:13">
      <c r="A57" s="659"/>
      <c r="B57" s="655" t="s">
        <v>480</v>
      </c>
      <c r="C57" s="260">
        <f t="shared" ref="C57:E57" si="14">C293</f>
        <v>0</v>
      </c>
      <c r="D57" s="260">
        <f t="shared" si="14"/>
        <v>0</v>
      </c>
      <c r="E57" s="260">
        <f t="shared" si="14"/>
        <v>0</v>
      </c>
      <c r="F57" s="260"/>
      <c r="G57" s="260"/>
      <c r="H57" s="263"/>
      <c r="I57" s="263"/>
      <c r="J57" s="263"/>
      <c r="K57" s="263"/>
      <c r="L57" s="263"/>
      <c r="M57" s="263"/>
    </row>
    <row r="58" spans="1:13">
      <c r="B58" s="655" t="s">
        <v>450</v>
      </c>
      <c r="C58" s="260">
        <f t="shared" ref="C58:E58" si="15">C294</f>
        <v>0</v>
      </c>
      <c r="D58" s="260">
        <f t="shared" si="15"/>
        <v>0</v>
      </c>
      <c r="E58" s="260">
        <f t="shared" si="15"/>
        <v>700</v>
      </c>
      <c r="F58" s="260"/>
      <c r="G58" s="260"/>
      <c r="H58" s="263"/>
      <c r="I58" s="263"/>
      <c r="J58" s="263"/>
      <c r="K58" s="263"/>
      <c r="L58" s="263"/>
      <c r="M58" s="263"/>
    </row>
    <row r="59" spans="1:13">
      <c r="B59" s="655" t="s">
        <v>451</v>
      </c>
      <c r="C59" s="260">
        <f t="shared" ref="C59:E59" si="16">C295</f>
        <v>0</v>
      </c>
      <c r="D59" s="260">
        <f t="shared" si="16"/>
        <v>0</v>
      </c>
      <c r="E59" s="260">
        <f t="shared" si="16"/>
        <v>0</v>
      </c>
      <c r="F59" s="260"/>
      <c r="G59" s="260"/>
      <c r="H59" s="263"/>
      <c r="I59" s="263"/>
      <c r="J59" s="263"/>
      <c r="K59" s="263"/>
      <c r="L59" s="263"/>
      <c r="M59" s="263"/>
    </row>
    <row r="60" spans="1:13">
      <c r="B60" s="655" t="s">
        <v>452</v>
      </c>
      <c r="C60" s="260">
        <f t="shared" ref="C60:E60" si="17">C296</f>
        <v>0</v>
      </c>
      <c r="D60" s="260">
        <f t="shared" si="17"/>
        <v>0</v>
      </c>
      <c r="E60" s="260">
        <f t="shared" si="17"/>
        <v>1500</v>
      </c>
      <c r="F60" s="260"/>
      <c r="G60" s="260"/>
      <c r="H60" s="263"/>
      <c r="I60" s="263"/>
      <c r="J60" s="263"/>
      <c r="K60" s="263"/>
      <c r="L60" s="263"/>
      <c r="M60" s="263"/>
    </row>
    <row r="61" spans="1:13">
      <c r="B61" s="655" t="s">
        <v>453</v>
      </c>
      <c r="C61" s="260">
        <f t="shared" ref="C61:E61" si="18">C297</f>
        <v>0</v>
      </c>
      <c r="D61" s="260">
        <f t="shared" si="18"/>
        <v>0</v>
      </c>
      <c r="E61" s="260">
        <f t="shared" si="18"/>
        <v>0</v>
      </c>
      <c r="F61" s="260"/>
      <c r="G61" s="260"/>
      <c r="H61" s="263"/>
      <c r="I61" s="263"/>
      <c r="J61" s="263"/>
      <c r="K61" s="263"/>
      <c r="L61" s="263"/>
      <c r="M61" s="263"/>
    </row>
    <row r="62" spans="1:13">
      <c r="B62" s="655" t="s">
        <v>454</v>
      </c>
      <c r="C62" s="260">
        <f t="shared" ref="C62:E62" si="19">C298</f>
        <v>0</v>
      </c>
      <c r="D62" s="260">
        <f t="shared" si="19"/>
        <v>0</v>
      </c>
      <c r="E62" s="260">
        <f t="shared" si="19"/>
        <v>0</v>
      </c>
      <c r="F62" s="260"/>
      <c r="G62" s="260"/>
      <c r="H62" s="263"/>
      <c r="I62" s="263"/>
      <c r="J62" s="263"/>
      <c r="K62" s="263"/>
      <c r="L62" s="263"/>
      <c r="M62" s="263"/>
    </row>
    <row r="63" spans="1:13">
      <c r="B63" s="655" t="s">
        <v>455</v>
      </c>
      <c r="C63" s="260">
        <f t="shared" ref="C63:E63" si="20">C299</f>
        <v>0</v>
      </c>
      <c r="D63" s="260">
        <f t="shared" si="20"/>
        <v>0</v>
      </c>
      <c r="E63" s="260">
        <f t="shared" si="20"/>
        <v>644</v>
      </c>
      <c r="F63" s="260"/>
      <c r="G63" s="260"/>
      <c r="H63" s="263"/>
      <c r="I63" s="263"/>
      <c r="J63" s="263"/>
      <c r="K63" s="263"/>
      <c r="L63" s="263"/>
      <c r="M63" s="263"/>
    </row>
    <row r="64" spans="1:13">
      <c r="B64" s="655" t="s">
        <v>456</v>
      </c>
      <c r="C64" s="260">
        <f t="shared" ref="C64:E64" si="21">C300</f>
        <v>0</v>
      </c>
      <c r="D64" s="260">
        <f t="shared" si="21"/>
        <v>0</v>
      </c>
      <c r="E64" s="260">
        <f t="shared" si="21"/>
        <v>0</v>
      </c>
      <c r="F64" s="260"/>
      <c r="G64" s="260"/>
      <c r="H64" s="263"/>
      <c r="I64" s="263"/>
      <c r="J64" s="263"/>
      <c r="K64" s="263"/>
      <c r="L64" s="263"/>
      <c r="M64" s="263"/>
    </row>
    <row r="65" spans="2:13">
      <c r="B65" s="655" t="s">
        <v>457</v>
      </c>
      <c r="C65" s="260">
        <f t="shared" ref="C65:E65" si="22">C301</f>
        <v>0</v>
      </c>
      <c r="D65" s="260">
        <f t="shared" si="22"/>
        <v>0</v>
      </c>
      <c r="E65" s="260">
        <f t="shared" si="22"/>
        <v>1100</v>
      </c>
      <c r="F65" s="260"/>
      <c r="G65" s="260"/>
      <c r="H65" s="263"/>
      <c r="I65" s="263"/>
      <c r="J65" s="263"/>
      <c r="K65" s="263"/>
      <c r="L65" s="263"/>
      <c r="M65" s="263"/>
    </row>
    <row r="66" spans="2:13">
      <c r="B66" s="655" t="s">
        <v>458</v>
      </c>
      <c r="C66" s="260">
        <f t="shared" ref="C66:E66" si="23">C302</f>
        <v>0</v>
      </c>
      <c r="D66" s="260">
        <f t="shared" si="23"/>
        <v>0</v>
      </c>
      <c r="E66" s="260">
        <f t="shared" si="23"/>
        <v>1850</v>
      </c>
      <c r="F66" s="260"/>
      <c r="G66" s="260"/>
      <c r="H66" s="263"/>
      <c r="I66" s="263"/>
      <c r="J66" s="263"/>
      <c r="K66" s="263"/>
      <c r="L66" s="263"/>
      <c r="M66" s="263"/>
    </row>
    <row r="67" spans="2:13">
      <c r="B67" s="655" t="s">
        <v>459</v>
      </c>
      <c r="C67" s="260">
        <f t="shared" ref="C67:E67" si="24">C303</f>
        <v>0</v>
      </c>
      <c r="D67" s="260">
        <f t="shared" si="24"/>
        <v>11614.285714285714</v>
      </c>
      <c r="E67" s="260">
        <f t="shared" si="24"/>
        <v>2000</v>
      </c>
      <c r="F67" s="260"/>
      <c r="G67" s="260"/>
      <c r="H67" s="263"/>
      <c r="I67" s="263"/>
      <c r="J67" s="263"/>
      <c r="K67" s="263"/>
      <c r="L67" s="263"/>
      <c r="M67" s="263"/>
    </row>
    <row r="68" spans="2:13">
      <c r="B68" s="655" t="s">
        <v>460</v>
      </c>
      <c r="C68" s="260">
        <f t="shared" ref="C68:E68" si="25">C304</f>
        <v>0</v>
      </c>
      <c r="D68" s="260">
        <f t="shared" si="25"/>
        <v>0</v>
      </c>
      <c r="E68" s="260">
        <f t="shared" si="25"/>
        <v>8000</v>
      </c>
      <c r="F68" s="260"/>
      <c r="G68" s="260"/>
      <c r="H68" s="263"/>
      <c r="I68" s="263"/>
      <c r="J68" s="263"/>
      <c r="K68" s="263"/>
      <c r="L68" s="263"/>
      <c r="M68" s="263"/>
    </row>
    <row r="69" spans="2:13">
      <c r="B69" s="655" t="s">
        <v>461</v>
      </c>
      <c r="C69" s="260">
        <f t="shared" ref="C69:E69" si="26">C305</f>
        <v>0</v>
      </c>
      <c r="D69" s="260">
        <f t="shared" si="26"/>
        <v>0</v>
      </c>
      <c r="E69" s="260">
        <f t="shared" si="26"/>
        <v>0</v>
      </c>
      <c r="F69" s="260"/>
      <c r="G69" s="260"/>
      <c r="H69" s="263"/>
      <c r="I69" s="263"/>
      <c r="J69" s="263"/>
      <c r="K69" s="263"/>
      <c r="L69" s="263"/>
      <c r="M69" s="263"/>
    </row>
    <row r="70" spans="2:13">
      <c r="B70" s="655" t="s">
        <v>462</v>
      </c>
      <c r="C70" s="260">
        <f t="shared" ref="C70:E70" si="27">C306</f>
        <v>0</v>
      </c>
      <c r="D70" s="260">
        <f t="shared" si="27"/>
        <v>0</v>
      </c>
      <c r="E70" s="260">
        <f t="shared" si="27"/>
        <v>0</v>
      </c>
      <c r="F70" s="260"/>
      <c r="G70" s="260"/>
      <c r="H70" s="263"/>
      <c r="I70" s="263"/>
      <c r="J70" s="263"/>
      <c r="K70" s="263"/>
      <c r="L70" s="263"/>
      <c r="M70" s="263"/>
    </row>
    <row r="71" spans="2:13">
      <c r="B71" s="655" t="s">
        <v>463</v>
      </c>
      <c r="C71" s="260">
        <f t="shared" ref="C71:E71" si="28">C307</f>
        <v>0</v>
      </c>
      <c r="D71" s="260">
        <f t="shared" si="28"/>
        <v>0</v>
      </c>
      <c r="E71" s="260">
        <f t="shared" si="28"/>
        <v>0</v>
      </c>
      <c r="F71" s="260"/>
      <c r="G71" s="260"/>
      <c r="H71" s="263"/>
      <c r="I71" s="263"/>
      <c r="J71" s="263"/>
      <c r="K71" s="263"/>
      <c r="L71" s="263"/>
      <c r="M71" s="263"/>
    </row>
    <row r="72" spans="2:13">
      <c r="B72" s="655" t="s">
        <v>521</v>
      </c>
      <c r="C72" s="260">
        <f t="shared" ref="C72:E72" si="29">C308</f>
        <v>0</v>
      </c>
      <c r="D72" s="260">
        <f t="shared" si="29"/>
        <v>0</v>
      </c>
      <c r="E72" s="260">
        <f t="shared" si="29"/>
        <v>0</v>
      </c>
      <c r="F72" s="260"/>
      <c r="G72" s="260"/>
      <c r="H72" s="263"/>
      <c r="I72" s="263"/>
      <c r="J72" s="263"/>
      <c r="K72" s="263"/>
      <c r="L72" s="263"/>
      <c r="M72" s="263"/>
    </row>
    <row r="73" spans="2:13">
      <c r="B73" s="655" t="s">
        <v>518</v>
      </c>
      <c r="C73" s="260">
        <f t="shared" ref="C73:E73" si="30">C309</f>
        <v>0</v>
      </c>
      <c r="D73" s="260">
        <f t="shared" si="30"/>
        <v>0</v>
      </c>
      <c r="E73" s="260">
        <f t="shared" si="30"/>
        <v>0</v>
      </c>
      <c r="F73" s="260"/>
      <c r="G73" s="260"/>
      <c r="H73" s="263"/>
      <c r="I73" s="263"/>
      <c r="J73" s="263"/>
      <c r="K73" s="263"/>
      <c r="L73" s="263"/>
      <c r="M73" s="263"/>
    </row>
    <row r="74" spans="2:13">
      <c r="B74" s="655" t="s">
        <v>519</v>
      </c>
      <c r="C74" s="260">
        <f t="shared" ref="C74:E74" si="31">C310</f>
        <v>0</v>
      </c>
      <c r="D74" s="260">
        <f t="shared" si="31"/>
        <v>0</v>
      </c>
      <c r="E74" s="260">
        <f t="shared" si="31"/>
        <v>0</v>
      </c>
      <c r="F74" s="260"/>
      <c r="G74" s="260"/>
      <c r="H74" s="263"/>
      <c r="I74" s="263"/>
      <c r="J74" s="263"/>
      <c r="K74" s="263"/>
      <c r="L74" s="263"/>
      <c r="M74" s="263"/>
    </row>
    <row r="75" spans="2:13">
      <c r="B75" s="655" t="s">
        <v>520</v>
      </c>
      <c r="C75" s="260">
        <f t="shared" ref="C75:E75" si="32">C311</f>
        <v>0</v>
      </c>
      <c r="D75" s="260">
        <f t="shared" si="32"/>
        <v>0</v>
      </c>
      <c r="E75" s="260">
        <f t="shared" si="32"/>
        <v>0</v>
      </c>
      <c r="F75" s="260"/>
      <c r="G75" s="260"/>
      <c r="H75" s="263"/>
      <c r="I75" s="263"/>
      <c r="J75" s="263"/>
      <c r="K75" s="263"/>
      <c r="L75" s="263"/>
      <c r="M75" s="263"/>
    </row>
    <row r="76" spans="2:13">
      <c r="B76" s="655" t="s">
        <v>464</v>
      </c>
      <c r="C76" s="260">
        <f t="shared" ref="C76:E76" si="33">C312</f>
        <v>0</v>
      </c>
      <c r="D76" s="260">
        <f t="shared" si="33"/>
        <v>0</v>
      </c>
      <c r="E76" s="260">
        <f t="shared" si="33"/>
        <v>0</v>
      </c>
      <c r="F76" s="260"/>
      <c r="G76" s="260"/>
      <c r="H76" s="263"/>
      <c r="I76" s="263"/>
      <c r="J76" s="263"/>
      <c r="K76" s="263"/>
      <c r="L76" s="263"/>
      <c r="M76" s="263"/>
    </row>
    <row r="77" spans="2:13">
      <c r="B77" s="655" t="s">
        <v>465</v>
      </c>
      <c r="C77" s="260">
        <f t="shared" ref="C77:E77" si="34">C313</f>
        <v>0</v>
      </c>
      <c r="D77" s="260">
        <f t="shared" si="34"/>
        <v>0</v>
      </c>
      <c r="E77" s="260">
        <f t="shared" si="34"/>
        <v>0</v>
      </c>
      <c r="F77" s="260"/>
      <c r="G77" s="260"/>
      <c r="H77" s="263"/>
      <c r="I77" s="263"/>
      <c r="J77" s="263"/>
      <c r="K77" s="263"/>
      <c r="L77" s="263"/>
      <c r="M77" s="263"/>
    </row>
    <row r="78" spans="2:13">
      <c r="B78" s="655" t="s">
        <v>466</v>
      </c>
      <c r="C78" s="260">
        <f t="shared" ref="C78:E78" si="35">C314</f>
        <v>0</v>
      </c>
      <c r="D78" s="260">
        <f t="shared" si="35"/>
        <v>0</v>
      </c>
      <c r="E78" s="260">
        <f t="shared" si="35"/>
        <v>0</v>
      </c>
      <c r="F78" s="260"/>
      <c r="G78" s="260"/>
      <c r="H78" s="263"/>
      <c r="I78" s="263"/>
      <c r="J78" s="263"/>
      <c r="K78" s="263"/>
      <c r="L78" s="263"/>
      <c r="M78" s="263"/>
    </row>
    <row r="79" spans="2:13">
      <c r="B79" s="655" t="s">
        <v>467</v>
      </c>
      <c r="C79" s="260">
        <f t="shared" ref="C79:E79" si="36">C315</f>
        <v>0</v>
      </c>
      <c r="D79" s="260">
        <f t="shared" si="36"/>
        <v>0</v>
      </c>
      <c r="E79" s="260">
        <f t="shared" si="36"/>
        <v>0</v>
      </c>
      <c r="F79" s="260"/>
      <c r="G79" s="260"/>
      <c r="H79" s="263"/>
      <c r="I79" s="263"/>
      <c r="J79" s="263"/>
      <c r="K79" s="263"/>
      <c r="L79" s="263"/>
      <c r="M79" s="263"/>
    </row>
    <row r="80" spans="2:13">
      <c r="B80" s="655" t="s">
        <v>468</v>
      </c>
      <c r="C80" s="260">
        <f t="shared" ref="C80:E80" si="37">C316</f>
        <v>0</v>
      </c>
      <c r="D80" s="260">
        <f t="shared" si="37"/>
        <v>0</v>
      </c>
      <c r="E80" s="260">
        <f t="shared" si="37"/>
        <v>0</v>
      </c>
      <c r="F80" s="260"/>
      <c r="G80" s="260"/>
      <c r="H80" s="263"/>
      <c r="I80" s="263"/>
      <c r="J80" s="263"/>
      <c r="K80" s="263"/>
      <c r="L80" s="263"/>
      <c r="M80" s="263"/>
    </row>
    <row r="81" spans="1:13">
      <c r="A81" s="659"/>
      <c r="B81" s="647" t="s">
        <v>431</v>
      </c>
      <c r="C81" s="261">
        <f t="shared" ref="C81:E81" si="38">C317</f>
        <v>0</v>
      </c>
      <c r="D81" s="261">
        <f t="shared" si="38"/>
        <v>0</v>
      </c>
      <c r="E81" s="261">
        <f t="shared" si="38"/>
        <v>0</v>
      </c>
      <c r="F81" s="261"/>
      <c r="G81" s="261"/>
      <c r="H81" s="262"/>
      <c r="I81" s="262"/>
      <c r="J81" s="262"/>
      <c r="K81" s="262"/>
      <c r="L81" s="262"/>
      <c r="M81" s="262"/>
    </row>
    <row r="82" spans="1:13">
      <c r="A82" s="659"/>
      <c r="B82" s="659"/>
      <c r="C82" s="2"/>
      <c r="D82" s="2"/>
      <c r="E82" s="2"/>
      <c r="F82" s="2"/>
      <c r="G82" s="2"/>
      <c r="H82" s="2"/>
      <c r="I82" s="2"/>
      <c r="J82" s="2"/>
      <c r="K82" s="2"/>
      <c r="L82" s="2"/>
      <c r="M82" s="2"/>
    </row>
    <row r="83" spans="1:13" ht="14.4">
      <c r="B83" s="659" t="s">
        <v>515</v>
      </c>
      <c r="D83" s="449"/>
      <c r="J83" s="358" t="str">
        <f>B83</f>
        <v>Sales ($M) - China-Cloud</v>
      </c>
      <c r="L83" s="312"/>
      <c r="M83" s="312"/>
    </row>
    <row r="84" spans="1:13">
      <c r="A84" s="659"/>
      <c r="B84" s="644" t="s">
        <v>10</v>
      </c>
      <c r="C84" s="128">
        <v>2016</v>
      </c>
      <c r="D84" s="128">
        <v>2017</v>
      </c>
      <c r="E84" s="128">
        <v>2018</v>
      </c>
      <c r="F84" s="128">
        <v>2019</v>
      </c>
      <c r="G84" s="128">
        <v>2020</v>
      </c>
      <c r="H84" s="128">
        <v>2021</v>
      </c>
      <c r="I84" s="128">
        <v>2022</v>
      </c>
      <c r="J84" s="128">
        <v>2023</v>
      </c>
      <c r="K84" s="128">
        <v>2024</v>
      </c>
      <c r="L84" s="128">
        <v>2025</v>
      </c>
      <c r="M84" s="128">
        <v>2026</v>
      </c>
    </row>
    <row r="85" spans="1:13">
      <c r="A85" s="659"/>
      <c r="B85" s="647" t="s">
        <v>470</v>
      </c>
      <c r="C85" s="260">
        <f t="shared" ref="C85:E85" si="39">C47*C8/10^6</f>
        <v>1.9570377929501832</v>
      </c>
      <c r="D85" s="260">
        <f t="shared" si="39"/>
        <v>1.0978380195241169</v>
      </c>
      <c r="E85" s="260">
        <f t="shared" si="39"/>
        <v>0.87110310060986795</v>
      </c>
      <c r="F85" s="260"/>
      <c r="G85" s="260"/>
      <c r="H85" s="260"/>
      <c r="I85" s="260"/>
      <c r="J85" s="260"/>
      <c r="K85" s="260"/>
      <c r="L85" s="260"/>
      <c r="M85" s="263"/>
    </row>
    <row r="86" spans="1:13">
      <c r="A86" s="659"/>
      <c r="B86" s="647" t="s">
        <v>471</v>
      </c>
      <c r="C86" s="260">
        <f t="shared" ref="C86:E86" si="40">C48*C9/10^6</f>
        <v>38.863090666613537</v>
      </c>
      <c r="D86" s="260">
        <f t="shared" si="40"/>
        <v>35.583350652553207</v>
      </c>
      <c r="E86" s="260">
        <f t="shared" si="40"/>
        <v>30.149747455146183</v>
      </c>
      <c r="F86" s="260"/>
      <c r="G86" s="260"/>
      <c r="H86" s="260"/>
      <c r="I86" s="260"/>
      <c r="J86" s="260"/>
      <c r="K86" s="260"/>
      <c r="L86" s="260"/>
      <c r="M86" s="263"/>
    </row>
    <row r="87" spans="1:13">
      <c r="A87" s="659"/>
      <c r="B87" s="647" t="s">
        <v>472</v>
      </c>
      <c r="C87" s="260">
        <f t="shared" ref="C87:E87" si="41">C49*C10/10^6</f>
        <v>0</v>
      </c>
      <c r="D87" s="260">
        <f t="shared" si="41"/>
        <v>0</v>
      </c>
      <c r="E87" s="260">
        <f t="shared" si="41"/>
        <v>0</v>
      </c>
      <c r="F87" s="260"/>
      <c r="G87" s="260"/>
      <c r="H87" s="260"/>
      <c r="I87" s="260"/>
      <c r="J87" s="260"/>
      <c r="K87" s="260"/>
      <c r="L87" s="260"/>
      <c r="M87" s="263"/>
    </row>
    <row r="88" spans="1:13">
      <c r="A88" s="659"/>
      <c r="B88" s="647" t="s">
        <v>473</v>
      </c>
      <c r="C88" s="260">
        <f t="shared" ref="C88:E88" si="42">C50*C11/10^6</f>
        <v>27.51249243532472</v>
      </c>
      <c r="D88" s="260">
        <f t="shared" si="42"/>
        <v>32.383549009627352</v>
      </c>
      <c r="E88" s="260">
        <f t="shared" si="42"/>
        <v>29.447439643943035</v>
      </c>
      <c r="F88" s="260"/>
      <c r="G88" s="260"/>
      <c r="H88" s="260"/>
      <c r="I88" s="260"/>
      <c r="J88" s="260"/>
      <c r="K88" s="260"/>
      <c r="L88" s="260"/>
      <c r="M88" s="263"/>
    </row>
    <row r="89" spans="1:13" ht="14.55" customHeight="1">
      <c r="A89" s="659"/>
      <c r="B89" s="647" t="s">
        <v>474</v>
      </c>
      <c r="C89" s="260">
        <f t="shared" ref="C89:E89" si="43">C51*C12/10^6</f>
        <v>59.760686460011129</v>
      </c>
      <c r="D89" s="260">
        <f t="shared" si="43"/>
        <v>72.880932746251062</v>
      </c>
      <c r="E89" s="260">
        <f t="shared" si="43"/>
        <v>42.785866197681493</v>
      </c>
      <c r="F89" s="260"/>
      <c r="G89" s="260"/>
      <c r="H89" s="260"/>
      <c r="I89" s="260"/>
      <c r="J89" s="260"/>
      <c r="K89" s="260"/>
      <c r="L89" s="260"/>
      <c r="M89" s="263"/>
    </row>
    <row r="90" spans="1:13">
      <c r="A90" s="659"/>
      <c r="B90" s="657" t="s">
        <v>475</v>
      </c>
      <c r="C90" s="260">
        <f t="shared" ref="C90:E90" si="44">C52*C13/10^6</f>
        <v>0</v>
      </c>
      <c r="D90" s="260">
        <f t="shared" si="44"/>
        <v>0</v>
      </c>
      <c r="E90" s="260">
        <f t="shared" si="44"/>
        <v>0</v>
      </c>
      <c r="F90" s="260"/>
      <c r="G90" s="260"/>
      <c r="H90" s="260"/>
      <c r="I90" s="260"/>
      <c r="J90" s="260"/>
      <c r="K90" s="260"/>
      <c r="L90" s="260"/>
      <c r="M90" s="263"/>
    </row>
    <row r="91" spans="1:13">
      <c r="A91" s="659"/>
      <c r="B91" s="655" t="s">
        <v>476</v>
      </c>
      <c r="C91" s="260">
        <f t="shared" ref="C91:E91" si="45">C53*C14/10^6</f>
        <v>7.2281364000000004</v>
      </c>
      <c r="D91" s="260">
        <f t="shared" si="45"/>
        <v>22.672465476144001</v>
      </c>
      <c r="E91" s="260">
        <f t="shared" si="45"/>
        <v>108.52129869911255</v>
      </c>
      <c r="F91" s="260"/>
      <c r="G91" s="260"/>
      <c r="H91" s="260"/>
      <c r="I91" s="260"/>
      <c r="J91" s="260"/>
      <c r="K91" s="260"/>
      <c r="L91" s="260"/>
      <c r="M91" s="263"/>
    </row>
    <row r="92" spans="1:13">
      <c r="A92" s="659"/>
      <c r="B92" s="655" t="s">
        <v>477</v>
      </c>
      <c r="C92" s="260">
        <f t="shared" ref="C92:E92" si="46">C54*C15/10^6</f>
        <v>0</v>
      </c>
      <c r="D92" s="260">
        <f t="shared" si="46"/>
        <v>9.3125889599999994</v>
      </c>
      <c r="E92" s="260">
        <f t="shared" si="46"/>
        <v>16.188037120000001</v>
      </c>
      <c r="F92" s="260"/>
      <c r="G92" s="260"/>
      <c r="H92" s="260"/>
      <c r="I92" s="260"/>
      <c r="J92" s="260"/>
      <c r="K92" s="260"/>
      <c r="L92" s="260"/>
      <c r="M92" s="263"/>
    </row>
    <row r="93" spans="1:13" ht="12.75" customHeight="1">
      <c r="A93" s="659"/>
      <c r="B93" s="655" t="s">
        <v>478</v>
      </c>
      <c r="C93" s="260">
        <f t="shared" ref="C93:E93" si="47">C55*C16/10^6</f>
        <v>0</v>
      </c>
      <c r="D93" s="260">
        <f t="shared" si="47"/>
        <v>3.8075817000000001</v>
      </c>
      <c r="E93" s="260">
        <f t="shared" si="47"/>
        <v>45.784169166666665</v>
      </c>
      <c r="F93" s="260"/>
      <c r="G93" s="260"/>
      <c r="H93" s="260"/>
      <c r="I93" s="260"/>
      <c r="J93" s="260"/>
      <c r="K93" s="260"/>
      <c r="L93" s="260"/>
      <c r="M93" s="263"/>
    </row>
    <row r="94" spans="1:13">
      <c r="A94" s="659"/>
      <c r="B94" s="655" t="s">
        <v>479</v>
      </c>
      <c r="C94" s="260">
        <f t="shared" ref="C94:E94" si="48">C56*C17/10^6</f>
        <v>0</v>
      </c>
      <c r="D94" s="260">
        <f t="shared" si="48"/>
        <v>6.4925136000000006</v>
      </c>
      <c r="E94" s="260">
        <f t="shared" si="48"/>
        <v>9.6821414160558508</v>
      </c>
      <c r="F94" s="260"/>
      <c r="G94" s="260"/>
      <c r="H94" s="260"/>
      <c r="I94" s="260"/>
      <c r="J94" s="260"/>
      <c r="K94" s="260"/>
      <c r="L94" s="260"/>
      <c r="M94" s="263"/>
    </row>
    <row r="95" spans="1:13">
      <c r="A95" s="659"/>
      <c r="B95" s="655" t="s">
        <v>480</v>
      </c>
      <c r="C95" s="260">
        <f t="shared" ref="C95:E95" si="49">C57*C18/10^6</f>
        <v>0</v>
      </c>
      <c r="D95" s="260">
        <f t="shared" si="49"/>
        <v>0</v>
      </c>
      <c r="E95" s="260">
        <f t="shared" si="49"/>
        <v>0</v>
      </c>
      <c r="F95" s="260"/>
      <c r="G95" s="260"/>
      <c r="H95" s="260"/>
      <c r="I95" s="260"/>
      <c r="J95" s="260"/>
      <c r="K95" s="260"/>
      <c r="L95" s="260"/>
      <c r="M95" s="263"/>
    </row>
    <row r="96" spans="1:13">
      <c r="B96" s="655" t="s">
        <v>450</v>
      </c>
      <c r="C96" s="260">
        <f t="shared" ref="C96:E96" si="50">C58*C19/10^6</f>
        <v>0</v>
      </c>
      <c r="D96" s="260">
        <f t="shared" si="50"/>
        <v>0</v>
      </c>
      <c r="E96" s="260">
        <f t="shared" si="50"/>
        <v>0.35</v>
      </c>
      <c r="F96" s="260"/>
      <c r="G96" s="260"/>
      <c r="H96" s="260"/>
      <c r="I96" s="260"/>
      <c r="J96" s="260"/>
      <c r="K96" s="260"/>
      <c r="L96" s="260"/>
      <c r="M96" s="263"/>
    </row>
    <row r="97" spans="2:13">
      <c r="B97" s="655" t="s">
        <v>451</v>
      </c>
      <c r="C97" s="260">
        <f t="shared" ref="C97:E97" si="51">C59*C20/10^6</f>
        <v>0</v>
      </c>
      <c r="D97" s="260">
        <f t="shared" si="51"/>
        <v>0</v>
      </c>
      <c r="E97" s="260">
        <f t="shared" si="51"/>
        <v>0</v>
      </c>
      <c r="F97" s="260"/>
      <c r="G97" s="260"/>
      <c r="H97" s="260"/>
      <c r="I97" s="260"/>
      <c r="J97" s="260"/>
      <c r="K97" s="260"/>
      <c r="L97" s="260"/>
      <c r="M97" s="263"/>
    </row>
    <row r="98" spans="2:13">
      <c r="B98" s="655" t="s">
        <v>452</v>
      </c>
      <c r="C98" s="260">
        <f t="shared" ref="C98:E98" si="52">C60*C21/10^6</f>
        <v>0</v>
      </c>
      <c r="D98" s="260">
        <f t="shared" si="52"/>
        <v>0</v>
      </c>
      <c r="E98" s="260">
        <f t="shared" si="52"/>
        <v>0</v>
      </c>
      <c r="F98" s="260"/>
      <c r="G98" s="260"/>
      <c r="H98" s="260"/>
      <c r="I98" s="260"/>
      <c r="J98" s="260"/>
      <c r="K98" s="260"/>
      <c r="L98" s="260"/>
      <c r="M98" s="263"/>
    </row>
    <row r="99" spans="2:13">
      <c r="B99" s="655" t="s">
        <v>453</v>
      </c>
      <c r="C99" s="260">
        <f t="shared" ref="C99:E99" si="53">C61*C22/10^6</f>
        <v>0</v>
      </c>
      <c r="D99" s="260">
        <f t="shared" si="53"/>
        <v>0</v>
      </c>
      <c r="E99" s="260">
        <f t="shared" si="53"/>
        <v>0</v>
      </c>
      <c r="F99" s="260"/>
      <c r="G99" s="260"/>
      <c r="H99" s="260"/>
      <c r="I99" s="260"/>
      <c r="J99" s="260"/>
      <c r="K99" s="260"/>
      <c r="L99" s="260"/>
      <c r="M99" s="263"/>
    </row>
    <row r="100" spans="2:13">
      <c r="B100" s="655" t="s">
        <v>454</v>
      </c>
      <c r="C100" s="260">
        <f t="shared" ref="C100:E100" si="54">C62*C23/10^6</f>
        <v>0</v>
      </c>
      <c r="D100" s="260">
        <f t="shared" si="54"/>
        <v>0</v>
      </c>
      <c r="E100" s="260">
        <f t="shared" si="54"/>
        <v>0</v>
      </c>
      <c r="F100" s="260"/>
      <c r="G100" s="260"/>
      <c r="H100" s="260"/>
      <c r="I100" s="260"/>
      <c r="J100" s="260"/>
      <c r="K100" s="260"/>
      <c r="L100" s="260"/>
      <c r="M100" s="263"/>
    </row>
    <row r="101" spans="2:13">
      <c r="B101" s="655" t="s">
        <v>455</v>
      </c>
      <c r="C101" s="260">
        <f t="shared" ref="C101:E101" si="55">C63*C24/10^6</f>
        <v>0</v>
      </c>
      <c r="D101" s="260">
        <f t="shared" si="55"/>
        <v>0</v>
      </c>
      <c r="E101" s="260">
        <f t="shared" si="55"/>
        <v>0.74060000000000004</v>
      </c>
      <c r="F101" s="260"/>
      <c r="G101" s="260"/>
      <c r="H101" s="260"/>
      <c r="I101" s="260"/>
      <c r="J101" s="260"/>
      <c r="K101" s="260"/>
      <c r="L101" s="260"/>
      <c r="M101" s="263"/>
    </row>
    <row r="102" spans="2:13">
      <c r="B102" s="655" t="s">
        <v>456</v>
      </c>
      <c r="C102" s="260">
        <f t="shared" ref="C102:E102" si="56">C64*C25/10^6</f>
        <v>0</v>
      </c>
      <c r="D102" s="260">
        <f t="shared" si="56"/>
        <v>0</v>
      </c>
      <c r="E102" s="260">
        <f t="shared" si="56"/>
        <v>0</v>
      </c>
      <c r="F102" s="260"/>
      <c r="G102" s="260"/>
      <c r="H102" s="260"/>
      <c r="I102" s="260"/>
      <c r="J102" s="260"/>
      <c r="K102" s="260"/>
      <c r="L102" s="260"/>
      <c r="M102" s="263"/>
    </row>
    <row r="103" spans="2:13">
      <c r="B103" s="655" t="s">
        <v>457</v>
      </c>
      <c r="C103" s="260">
        <f t="shared" ref="C103:E103" si="57">C65*C26/10^6</f>
        <v>0</v>
      </c>
      <c r="D103" s="260">
        <f t="shared" si="57"/>
        <v>0</v>
      </c>
      <c r="E103" s="260">
        <f t="shared" si="57"/>
        <v>0</v>
      </c>
      <c r="F103" s="260"/>
      <c r="G103" s="260"/>
      <c r="H103" s="260"/>
      <c r="I103" s="260"/>
      <c r="J103" s="260"/>
      <c r="K103" s="260"/>
      <c r="L103" s="260"/>
      <c r="M103" s="263"/>
    </row>
    <row r="104" spans="2:13">
      <c r="B104" s="655" t="s">
        <v>458</v>
      </c>
      <c r="C104" s="260">
        <f t="shared" ref="C104:E104" si="58">C66*C27/10^6</f>
        <v>0</v>
      </c>
      <c r="D104" s="260">
        <f t="shared" si="58"/>
        <v>0</v>
      </c>
      <c r="E104" s="260">
        <f t="shared" si="58"/>
        <v>0</v>
      </c>
      <c r="F104" s="260"/>
      <c r="G104" s="260"/>
      <c r="H104" s="260"/>
      <c r="I104" s="260"/>
      <c r="J104" s="260"/>
      <c r="K104" s="260"/>
      <c r="L104" s="260"/>
      <c r="M104" s="263"/>
    </row>
    <row r="105" spans="2:13">
      <c r="B105" s="655" t="s">
        <v>459</v>
      </c>
      <c r="C105" s="260">
        <f t="shared" ref="C105:E105" si="59">C67*C28/10^6</f>
        <v>0</v>
      </c>
      <c r="D105" s="260">
        <f t="shared" si="59"/>
        <v>0</v>
      </c>
      <c r="E105" s="260">
        <f t="shared" si="59"/>
        <v>0.1</v>
      </c>
      <c r="F105" s="260"/>
      <c r="G105" s="260"/>
      <c r="H105" s="260"/>
      <c r="I105" s="260"/>
      <c r="J105" s="260"/>
      <c r="K105" s="260"/>
      <c r="L105" s="260"/>
      <c r="M105" s="263"/>
    </row>
    <row r="106" spans="2:13">
      <c r="B106" s="655" t="s">
        <v>460</v>
      </c>
      <c r="C106" s="260">
        <f t="shared" ref="C106:E106" si="60">C68*C29/10^6</f>
        <v>0</v>
      </c>
      <c r="D106" s="260">
        <f t="shared" si="60"/>
        <v>0</v>
      </c>
      <c r="E106" s="260">
        <f t="shared" si="60"/>
        <v>3.9999999999999994E-2</v>
      </c>
      <c r="F106" s="260"/>
      <c r="G106" s="260"/>
      <c r="H106" s="260"/>
      <c r="I106" s="260"/>
      <c r="J106" s="260"/>
      <c r="K106" s="260"/>
      <c r="L106" s="260"/>
      <c r="M106" s="263"/>
    </row>
    <row r="107" spans="2:13">
      <c r="B107" s="655" t="s">
        <v>461</v>
      </c>
      <c r="C107" s="260">
        <f t="shared" ref="C107:E107" si="61">C69*C30/10^6</f>
        <v>0</v>
      </c>
      <c r="D107" s="260">
        <f t="shared" si="61"/>
        <v>0</v>
      </c>
      <c r="E107" s="260">
        <f t="shared" si="61"/>
        <v>0</v>
      </c>
      <c r="F107" s="260"/>
      <c r="G107" s="260"/>
      <c r="H107" s="260"/>
      <c r="I107" s="260"/>
      <c r="J107" s="260"/>
      <c r="K107" s="260"/>
      <c r="L107" s="260"/>
      <c r="M107" s="263"/>
    </row>
    <row r="108" spans="2:13">
      <c r="B108" s="655" t="s">
        <v>462</v>
      </c>
      <c r="C108" s="260">
        <f t="shared" ref="C108:E108" si="62">C70*C31/10^6</f>
        <v>0</v>
      </c>
      <c r="D108" s="260">
        <f t="shared" si="62"/>
        <v>0</v>
      </c>
      <c r="E108" s="260">
        <f t="shared" si="62"/>
        <v>0</v>
      </c>
      <c r="F108" s="260"/>
      <c r="G108" s="260"/>
      <c r="H108" s="260"/>
      <c r="I108" s="260"/>
      <c r="J108" s="260"/>
      <c r="K108" s="260"/>
      <c r="L108" s="260"/>
      <c r="M108" s="263"/>
    </row>
    <row r="109" spans="2:13">
      <c r="B109" s="655" t="s">
        <v>463</v>
      </c>
      <c r="C109" s="260">
        <f t="shared" ref="C109:E109" si="63">C71*C32/10^6</f>
        <v>0</v>
      </c>
      <c r="D109" s="260">
        <f t="shared" si="63"/>
        <v>0</v>
      </c>
      <c r="E109" s="260">
        <f t="shared" si="63"/>
        <v>0</v>
      </c>
      <c r="F109" s="260"/>
      <c r="G109" s="260"/>
      <c r="H109" s="260"/>
      <c r="I109" s="260"/>
      <c r="J109" s="260"/>
      <c r="K109" s="260"/>
      <c r="L109" s="260"/>
      <c r="M109" s="263"/>
    </row>
    <row r="110" spans="2:13">
      <c r="B110" s="655" t="s">
        <v>521</v>
      </c>
      <c r="C110" s="260">
        <f t="shared" ref="C110:E110" si="64">C72*C33/10^6</f>
        <v>0</v>
      </c>
      <c r="D110" s="260">
        <f t="shared" si="64"/>
        <v>0</v>
      </c>
      <c r="E110" s="260">
        <f t="shared" si="64"/>
        <v>0</v>
      </c>
      <c r="F110" s="260"/>
      <c r="G110" s="260"/>
      <c r="H110" s="260"/>
      <c r="I110" s="260"/>
      <c r="J110" s="260"/>
      <c r="K110" s="260"/>
      <c r="L110" s="260"/>
      <c r="M110" s="263"/>
    </row>
    <row r="111" spans="2:13">
      <c r="B111" s="655" t="s">
        <v>518</v>
      </c>
      <c r="C111" s="260">
        <f t="shared" ref="C111:E111" si="65">C73*C34/10^6</f>
        <v>0</v>
      </c>
      <c r="D111" s="260">
        <f t="shared" si="65"/>
        <v>0</v>
      </c>
      <c r="E111" s="260">
        <f t="shared" si="65"/>
        <v>0</v>
      </c>
      <c r="F111" s="260"/>
      <c r="G111" s="260"/>
      <c r="H111" s="260"/>
      <c r="I111" s="260"/>
      <c r="J111" s="260"/>
      <c r="K111" s="260"/>
      <c r="L111" s="260"/>
      <c r="M111" s="263"/>
    </row>
    <row r="112" spans="2:13">
      <c r="B112" s="655" t="s">
        <v>519</v>
      </c>
      <c r="C112" s="260">
        <f t="shared" ref="C112:E112" si="66">C74*C35/10^6</f>
        <v>0</v>
      </c>
      <c r="D112" s="260">
        <f t="shared" si="66"/>
        <v>0</v>
      </c>
      <c r="E112" s="260">
        <f t="shared" si="66"/>
        <v>0</v>
      </c>
      <c r="F112" s="260"/>
      <c r="G112" s="260"/>
      <c r="H112" s="260"/>
      <c r="I112" s="260"/>
      <c r="J112" s="260"/>
      <c r="K112" s="260"/>
      <c r="L112" s="260"/>
      <c r="M112" s="263"/>
    </row>
    <row r="113" spans="1:13">
      <c r="B113" s="655" t="s">
        <v>520</v>
      </c>
      <c r="C113" s="260">
        <f t="shared" ref="C113:E113" si="67">C75*C36/10^6</f>
        <v>0</v>
      </c>
      <c r="D113" s="260">
        <f t="shared" si="67"/>
        <v>0</v>
      </c>
      <c r="E113" s="260">
        <f t="shared" si="67"/>
        <v>0</v>
      </c>
      <c r="F113" s="260"/>
      <c r="G113" s="260"/>
      <c r="H113" s="260"/>
      <c r="I113" s="260"/>
      <c r="J113" s="260"/>
      <c r="K113" s="260"/>
      <c r="L113" s="260"/>
      <c r="M113" s="263"/>
    </row>
    <row r="114" spans="1:13">
      <c r="B114" s="655" t="s">
        <v>464</v>
      </c>
      <c r="C114" s="260">
        <f t="shared" ref="C114:E114" si="68">C76*C37/10^6</f>
        <v>0</v>
      </c>
      <c r="D114" s="260">
        <f t="shared" si="68"/>
        <v>0</v>
      </c>
      <c r="E114" s="260">
        <f t="shared" si="68"/>
        <v>0</v>
      </c>
      <c r="F114" s="260"/>
      <c r="G114" s="260"/>
      <c r="H114" s="260"/>
      <c r="I114" s="260"/>
      <c r="J114" s="260"/>
      <c r="K114" s="260"/>
      <c r="L114" s="260"/>
      <c r="M114" s="263"/>
    </row>
    <row r="115" spans="1:13">
      <c r="B115" s="655" t="s">
        <v>465</v>
      </c>
      <c r="C115" s="260">
        <f t="shared" ref="C115:E115" si="69">C77*C38/10^6</f>
        <v>0</v>
      </c>
      <c r="D115" s="260">
        <f t="shared" si="69"/>
        <v>0</v>
      </c>
      <c r="E115" s="260">
        <f t="shared" si="69"/>
        <v>0</v>
      </c>
      <c r="F115" s="260"/>
      <c r="G115" s="260"/>
      <c r="H115" s="260"/>
      <c r="I115" s="260"/>
      <c r="J115" s="260"/>
      <c r="K115" s="260"/>
      <c r="L115" s="260"/>
      <c r="M115" s="263"/>
    </row>
    <row r="116" spans="1:13">
      <c r="B116" s="655" t="s">
        <v>466</v>
      </c>
      <c r="C116" s="260">
        <f t="shared" ref="C116:E116" si="70">C78*C39/10^6</f>
        <v>0</v>
      </c>
      <c r="D116" s="260">
        <f t="shared" si="70"/>
        <v>0</v>
      </c>
      <c r="E116" s="260">
        <f t="shared" si="70"/>
        <v>0</v>
      </c>
      <c r="F116" s="260"/>
      <c r="G116" s="260"/>
      <c r="H116" s="260"/>
      <c r="I116" s="260"/>
      <c r="J116" s="260"/>
      <c r="K116" s="260"/>
      <c r="L116" s="260"/>
      <c r="M116" s="263"/>
    </row>
    <row r="117" spans="1:13">
      <c r="B117" s="655" t="s">
        <v>467</v>
      </c>
      <c r="C117" s="260">
        <f t="shared" ref="C117:E117" si="71">C79*C40/10^6</f>
        <v>0</v>
      </c>
      <c r="D117" s="260">
        <f t="shared" si="71"/>
        <v>0</v>
      </c>
      <c r="E117" s="260">
        <f t="shared" si="71"/>
        <v>0</v>
      </c>
      <c r="F117" s="260"/>
      <c r="G117" s="260"/>
      <c r="H117" s="260"/>
      <c r="I117" s="260"/>
      <c r="J117" s="260"/>
      <c r="K117" s="260"/>
      <c r="L117" s="260"/>
      <c r="M117" s="263"/>
    </row>
    <row r="118" spans="1:13">
      <c r="B118" s="655" t="s">
        <v>468</v>
      </c>
      <c r="C118" s="260">
        <f t="shared" ref="C118:E118" si="72">C80*C41/10^6</f>
        <v>0</v>
      </c>
      <c r="D118" s="260">
        <f t="shared" si="72"/>
        <v>0</v>
      </c>
      <c r="E118" s="260">
        <f t="shared" si="72"/>
        <v>0</v>
      </c>
      <c r="F118" s="260"/>
      <c r="G118" s="260"/>
      <c r="H118" s="260"/>
      <c r="I118" s="260"/>
      <c r="J118" s="260"/>
      <c r="K118" s="260"/>
      <c r="L118" s="260"/>
      <c r="M118" s="263"/>
    </row>
    <row r="119" spans="1:13">
      <c r="A119" s="659"/>
      <c r="B119" s="647" t="s">
        <v>431</v>
      </c>
      <c r="C119" s="261">
        <f t="shared" ref="C119:E119" si="73">C81*C42/10^6</f>
        <v>0</v>
      </c>
      <c r="D119" s="261">
        <f t="shared" si="73"/>
        <v>0</v>
      </c>
      <c r="E119" s="261">
        <f t="shared" si="73"/>
        <v>0</v>
      </c>
      <c r="F119" s="261"/>
      <c r="G119" s="261"/>
      <c r="H119" s="261"/>
      <c r="I119" s="261"/>
      <c r="J119" s="261"/>
      <c r="K119" s="261"/>
      <c r="L119" s="261"/>
      <c r="M119" s="262"/>
    </row>
    <row r="120" spans="1:13">
      <c r="A120" s="659"/>
      <c r="B120" s="658" t="s">
        <v>9</v>
      </c>
      <c r="C120" s="257">
        <f>SUM(C85:C119)</f>
        <v>135.32144375489958</v>
      </c>
      <c r="D120" s="257">
        <f t="shared" ref="D120:E120" si="74">SUM(D85:D119)</f>
        <v>184.23082016409973</v>
      </c>
      <c r="E120" s="257">
        <f t="shared" si="74"/>
        <v>284.66040279921566</v>
      </c>
      <c r="F120" s="257"/>
      <c r="G120" s="257"/>
      <c r="H120" s="257"/>
      <c r="I120" s="257"/>
      <c r="J120" s="257"/>
      <c r="K120" s="257"/>
      <c r="L120" s="257"/>
      <c r="M120" s="257"/>
    </row>
    <row r="121" spans="1:13">
      <c r="A121" s="659"/>
      <c r="B121" s="652"/>
      <c r="C121" s="363"/>
      <c r="D121" s="363"/>
      <c r="E121" s="363"/>
      <c r="F121" s="363"/>
      <c r="G121" s="363"/>
      <c r="H121" s="363"/>
      <c r="I121" s="363"/>
      <c r="J121" s="363"/>
      <c r="K121" s="363"/>
      <c r="L121" s="363"/>
      <c r="M121" s="363"/>
    </row>
    <row r="122" spans="1:13">
      <c r="A122" s="659"/>
    </row>
    <row r="123" spans="1:13" ht="14.4">
      <c r="A123" s="659"/>
      <c r="B123" s="207"/>
      <c r="C123" s="449"/>
      <c r="J123" s="208"/>
      <c r="L123" s="312"/>
      <c r="M123" s="312"/>
    </row>
    <row r="124" spans="1:13" ht="14.4">
      <c r="B124" s="659" t="s">
        <v>516</v>
      </c>
      <c r="E124" s="449"/>
      <c r="J124" s="358" t="str">
        <f>B124</f>
        <v>Units - Rest of World-Cloud</v>
      </c>
      <c r="L124" s="312"/>
      <c r="M124" s="312"/>
    </row>
    <row r="125" spans="1:13">
      <c r="A125" s="659"/>
      <c r="B125" s="644" t="s">
        <v>10</v>
      </c>
      <c r="C125" s="38">
        <v>2016</v>
      </c>
      <c r="D125" s="7">
        <v>2017</v>
      </c>
      <c r="E125" s="7">
        <v>2018</v>
      </c>
      <c r="F125" s="7">
        <v>2019</v>
      </c>
      <c r="G125" s="7">
        <v>2020</v>
      </c>
      <c r="H125" s="7">
        <v>2021</v>
      </c>
      <c r="I125" s="7">
        <v>2022</v>
      </c>
      <c r="J125" s="7">
        <v>2023</v>
      </c>
      <c r="K125" s="7">
        <v>2024</v>
      </c>
      <c r="L125" s="7">
        <v>2025</v>
      </c>
      <c r="M125" s="7">
        <v>2026</v>
      </c>
    </row>
    <row r="126" spans="1:13">
      <c r="A126" s="659"/>
      <c r="B126" s="647" t="s">
        <v>470</v>
      </c>
      <c r="C126" s="323">
        <f t="shared" ref="C126:E126" si="75">C244-C8</f>
        <v>246686.91866937699</v>
      </c>
      <c r="D126" s="323">
        <f t="shared" si="75"/>
        <v>143632.18239999999</v>
      </c>
      <c r="E126" s="323">
        <f t="shared" si="75"/>
        <v>126451.87273764932</v>
      </c>
      <c r="F126" s="323"/>
      <c r="G126" s="323"/>
      <c r="H126" s="323"/>
      <c r="I126" s="323"/>
      <c r="J126" s="328"/>
      <c r="K126" s="328"/>
      <c r="L126" s="328"/>
      <c r="M126" s="328"/>
    </row>
    <row r="127" spans="1:13">
      <c r="A127" s="659"/>
      <c r="B127" s="647" t="s">
        <v>471</v>
      </c>
      <c r="C127" s="324">
        <f t="shared" ref="C127:E127" si="76">C245-C9</f>
        <v>5640887.377101494</v>
      </c>
      <c r="D127" s="324">
        <f t="shared" si="76"/>
        <v>5809241.6739411894</v>
      </c>
      <c r="E127" s="324">
        <f t="shared" si="76"/>
        <v>5793772.8541055815</v>
      </c>
      <c r="F127" s="324"/>
      <c r="G127" s="324"/>
      <c r="H127" s="324"/>
      <c r="I127" s="324"/>
      <c r="J127" s="325"/>
      <c r="K127" s="325"/>
      <c r="L127" s="325"/>
      <c r="M127" s="325"/>
    </row>
    <row r="128" spans="1:13">
      <c r="A128" s="659"/>
      <c r="B128" s="647" t="s">
        <v>472</v>
      </c>
      <c r="C128" s="325">
        <f t="shared" ref="C128:E128" si="77">C246-C10</f>
        <v>0</v>
      </c>
      <c r="D128" s="325">
        <f t="shared" si="77"/>
        <v>0</v>
      </c>
      <c r="E128" s="325">
        <f t="shared" si="77"/>
        <v>0</v>
      </c>
      <c r="F128" s="325"/>
      <c r="G128" s="325"/>
      <c r="H128" s="325"/>
      <c r="I128" s="325"/>
      <c r="J128" s="325"/>
      <c r="K128" s="325"/>
      <c r="L128" s="325"/>
      <c r="M128" s="325"/>
    </row>
    <row r="129" spans="1:13">
      <c r="A129" s="659"/>
      <c r="B129" s="647" t="s">
        <v>473</v>
      </c>
      <c r="C129" s="326">
        <f t="shared" ref="C129:E129" si="78">C247-C11</f>
        <v>501760.59300000005</v>
      </c>
      <c r="D129" s="326">
        <f t="shared" si="78"/>
        <v>669559.34375</v>
      </c>
      <c r="E129" s="326">
        <f t="shared" si="78"/>
        <v>746540.06762499991</v>
      </c>
      <c r="F129" s="326"/>
      <c r="G129" s="326"/>
      <c r="H129" s="326"/>
      <c r="I129" s="326"/>
      <c r="J129" s="249"/>
      <c r="K129" s="249"/>
      <c r="L129" s="249"/>
      <c r="M129" s="249"/>
    </row>
    <row r="130" spans="1:13">
      <c r="A130" s="659"/>
      <c r="B130" s="647" t="s">
        <v>474</v>
      </c>
      <c r="C130" s="324">
        <f t="shared" ref="C130:E130" si="79">C248-C12</f>
        <v>1361659.2439999999</v>
      </c>
      <c r="D130" s="324">
        <f t="shared" si="79"/>
        <v>1538696.7690000001</v>
      </c>
      <c r="E130" s="324">
        <f t="shared" si="79"/>
        <v>845505.66200000001</v>
      </c>
      <c r="F130" s="324"/>
      <c r="G130" s="324"/>
      <c r="H130" s="324"/>
      <c r="I130" s="324"/>
      <c r="J130" s="325"/>
      <c r="K130" s="325"/>
      <c r="L130" s="325"/>
      <c r="M130" s="325"/>
    </row>
    <row r="131" spans="1:13">
      <c r="A131" s="659"/>
      <c r="B131" s="657" t="s">
        <v>475</v>
      </c>
      <c r="C131" s="325">
        <f t="shared" ref="C131:E131" si="80">C249-C13</f>
        <v>0</v>
      </c>
      <c r="D131" s="325">
        <f t="shared" si="80"/>
        <v>0</v>
      </c>
      <c r="E131" s="325">
        <f t="shared" si="80"/>
        <v>0</v>
      </c>
      <c r="F131" s="325"/>
      <c r="G131" s="325"/>
      <c r="H131" s="325"/>
      <c r="I131" s="325"/>
      <c r="J131" s="325"/>
      <c r="K131" s="325"/>
      <c r="L131" s="325"/>
      <c r="M131" s="325"/>
    </row>
    <row r="132" spans="1:13">
      <c r="A132" s="659"/>
      <c r="B132" s="655" t="s">
        <v>476</v>
      </c>
      <c r="C132" s="325">
        <f t="shared" ref="C132:E132" si="81">C250-C14</f>
        <v>252052.2</v>
      </c>
      <c r="D132" s="325">
        <f t="shared" si="81"/>
        <v>498233.59999999998</v>
      </c>
      <c r="E132" s="325">
        <f t="shared" si="81"/>
        <v>779955.88499999989</v>
      </c>
      <c r="F132" s="325"/>
      <c r="G132" s="325"/>
      <c r="H132" s="325"/>
      <c r="I132" s="325"/>
      <c r="J132" s="325"/>
      <c r="K132" s="325"/>
      <c r="L132" s="325"/>
      <c r="M132" s="325"/>
    </row>
    <row r="133" spans="1:13">
      <c r="A133" s="659"/>
      <c r="B133" s="655" t="s">
        <v>477</v>
      </c>
      <c r="C133" s="249">
        <f t="shared" ref="C133:E133" si="82">C251-C15</f>
        <v>289061.59999999998</v>
      </c>
      <c r="D133" s="249">
        <f t="shared" si="82"/>
        <v>1365581.098</v>
      </c>
      <c r="E133" s="249">
        <f t="shared" si="82"/>
        <v>1549738.56</v>
      </c>
      <c r="F133" s="249"/>
      <c r="G133" s="249"/>
      <c r="H133" s="249"/>
      <c r="I133" s="249"/>
      <c r="J133" s="249"/>
      <c r="K133" s="249"/>
      <c r="L133" s="249"/>
      <c r="M133" s="249"/>
    </row>
    <row r="134" spans="1:13">
      <c r="A134" s="659"/>
      <c r="B134" s="655" t="s">
        <v>478</v>
      </c>
      <c r="C134" s="249">
        <f t="shared" ref="C134:E134" si="83">C252-C16</f>
        <v>30989.399999999994</v>
      </c>
      <c r="D134" s="249">
        <f t="shared" si="83"/>
        <v>287033.08199999999</v>
      </c>
      <c r="E134" s="249">
        <f t="shared" si="83"/>
        <v>1775827.9880952379</v>
      </c>
      <c r="F134" s="249"/>
      <c r="G134" s="249"/>
      <c r="H134" s="249"/>
      <c r="I134" s="249"/>
      <c r="J134" s="249"/>
      <c r="K134" s="249"/>
      <c r="L134" s="249"/>
      <c r="M134" s="249"/>
    </row>
    <row r="135" spans="1:13">
      <c r="A135" s="659"/>
      <c r="B135" s="655" t="s">
        <v>479</v>
      </c>
      <c r="C135" s="327">
        <f t="shared" ref="C135:E135" si="84">C253-C17</f>
        <v>72354.400000000009</v>
      </c>
      <c r="D135" s="327">
        <f t="shared" si="84"/>
        <v>288263.47200000001</v>
      </c>
      <c r="E135" s="327">
        <f t="shared" si="84"/>
        <v>332764.05741176469</v>
      </c>
      <c r="F135" s="327"/>
      <c r="G135" s="327"/>
      <c r="H135" s="327"/>
      <c r="I135" s="327"/>
      <c r="J135" s="325"/>
      <c r="K135" s="325"/>
      <c r="L135" s="325"/>
      <c r="M135" s="325"/>
    </row>
    <row r="136" spans="1:13">
      <c r="A136" s="659"/>
      <c r="B136" s="655" t="s">
        <v>480</v>
      </c>
      <c r="C136" s="326">
        <f t="shared" ref="C136:E136" si="85">C254-C18</f>
        <v>0</v>
      </c>
      <c r="D136" s="326">
        <f t="shared" si="85"/>
        <v>0</v>
      </c>
      <c r="E136" s="326">
        <f t="shared" si="85"/>
        <v>0</v>
      </c>
      <c r="F136" s="326"/>
      <c r="G136" s="326"/>
      <c r="H136" s="326"/>
      <c r="I136" s="326"/>
      <c r="J136" s="249"/>
      <c r="K136" s="249"/>
      <c r="L136" s="249"/>
      <c r="M136" s="249"/>
    </row>
    <row r="137" spans="1:13">
      <c r="B137" s="655" t="s">
        <v>450</v>
      </c>
      <c r="C137" s="326">
        <f t="shared" ref="C137:E137" si="86">C255-C19</f>
        <v>0</v>
      </c>
      <c r="D137" s="326">
        <f t="shared" si="86"/>
        <v>0</v>
      </c>
      <c r="E137" s="326">
        <f t="shared" si="86"/>
        <v>0</v>
      </c>
      <c r="F137" s="326"/>
      <c r="G137" s="326"/>
      <c r="H137" s="326"/>
      <c r="I137" s="326"/>
      <c r="J137" s="249"/>
      <c r="K137" s="249"/>
      <c r="L137" s="249"/>
      <c r="M137" s="249"/>
    </row>
    <row r="138" spans="1:13">
      <c r="B138" s="655" t="s">
        <v>451</v>
      </c>
      <c r="C138" s="326">
        <f t="shared" ref="C138:E138" si="87">C256-C20</f>
        <v>0</v>
      </c>
      <c r="D138" s="326">
        <f t="shared" si="87"/>
        <v>0</v>
      </c>
      <c r="E138" s="326">
        <f t="shared" si="87"/>
        <v>0</v>
      </c>
      <c r="F138" s="326"/>
      <c r="G138" s="326"/>
      <c r="H138" s="326"/>
      <c r="I138" s="326"/>
      <c r="J138" s="249"/>
      <c r="K138" s="249"/>
      <c r="L138" s="249"/>
      <c r="M138" s="249"/>
    </row>
    <row r="139" spans="1:13">
      <c r="B139" s="655" t="s">
        <v>452</v>
      </c>
      <c r="C139" s="326">
        <f t="shared" ref="C139:E139" si="88">C257-C21</f>
        <v>0</v>
      </c>
      <c r="D139" s="326">
        <f t="shared" si="88"/>
        <v>0</v>
      </c>
      <c r="E139" s="326">
        <f t="shared" si="88"/>
        <v>500</v>
      </c>
      <c r="F139" s="326"/>
      <c r="G139" s="326"/>
      <c r="H139" s="326"/>
      <c r="I139" s="326"/>
      <c r="J139" s="249"/>
      <c r="K139" s="249"/>
      <c r="L139" s="249"/>
      <c r="M139" s="249"/>
    </row>
    <row r="140" spans="1:13">
      <c r="B140" s="655" t="s">
        <v>453</v>
      </c>
      <c r="C140" s="326">
        <f t="shared" ref="C140:E140" si="89">C258-C22</f>
        <v>0</v>
      </c>
      <c r="D140" s="326">
        <f t="shared" si="89"/>
        <v>0</v>
      </c>
      <c r="E140" s="326">
        <f t="shared" si="89"/>
        <v>0</v>
      </c>
      <c r="F140" s="326"/>
      <c r="G140" s="326"/>
      <c r="H140" s="326"/>
      <c r="I140" s="326"/>
      <c r="J140" s="249"/>
      <c r="K140" s="249"/>
      <c r="L140" s="249"/>
      <c r="M140" s="249"/>
    </row>
    <row r="141" spans="1:13">
      <c r="B141" s="655" t="s">
        <v>454</v>
      </c>
      <c r="C141" s="326">
        <f t="shared" ref="C141:E141" si="90">C259-C23</f>
        <v>0</v>
      </c>
      <c r="D141" s="326">
        <f t="shared" si="90"/>
        <v>0</v>
      </c>
      <c r="E141" s="326">
        <f t="shared" si="90"/>
        <v>0</v>
      </c>
      <c r="F141" s="326"/>
      <c r="G141" s="326"/>
      <c r="H141" s="326"/>
      <c r="I141" s="326"/>
      <c r="J141" s="249"/>
      <c r="K141" s="249"/>
      <c r="L141" s="249"/>
      <c r="M141" s="249"/>
    </row>
    <row r="142" spans="1:13">
      <c r="B142" s="655" t="s">
        <v>455</v>
      </c>
      <c r="C142" s="326">
        <f t="shared" ref="C142:E142" si="91">C260-C24</f>
        <v>0</v>
      </c>
      <c r="D142" s="326">
        <f t="shared" si="91"/>
        <v>0</v>
      </c>
      <c r="E142" s="326">
        <f t="shared" si="91"/>
        <v>21850</v>
      </c>
      <c r="F142" s="326"/>
      <c r="G142" s="326"/>
      <c r="H142" s="326"/>
      <c r="I142" s="326"/>
      <c r="J142" s="249"/>
      <c r="K142" s="249"/>
      <c r="L142" s="249"/>
      <c r="M142" s="249"/>
    </row>
    <row r="143" spans="1:13">
      <c r="B143" s="655" t="s">
        <v>456</v>
      </c>
      <c r="C143" s="326">
        <f t="shared" ref="C143:E143" si="92">C261-C25</f>
        <v>0</v>
      </c>
      <c r="D143" s="326">
        <f t="shared" si="92"/>
        <v>0</v>
      </c>
      <c r="E143" s="326">
        <f t="shared" si="92"/>
        <v>0</v>
      </c>
      <c r="F143" s="326"/>
      <c r="G143" s="326"/>
      <c r="H143" s="326"/>
      <c r="I143" s="326"/>
      <c r="J143" s="249"/>
      <c r="K143" s="249"/>
      <c r="L143" s="249"/>
      <c r="M143" s="249"/>
    </row>
    <row r="144" spans="1:13">
      <c r="B144" s="655" t="s">
        <v>457</v>
      </c>
      <c r="C144" s="326">
        <f t="shared" ref="C144:E144" si="93">C262-C26</f>
        <v>0</v>
      </c>
      <c r="D144" s="326">
        <f t="shared" si="93"/>
        <v>0</v>
      </c>
      <c r="E144" s="326">
        <f t="shared" si="93"/>
        <v>2000</v>
      </c>
      <c r="F144" s="326"/>
      <c r="G144" s="326"/>
      <c r="H144" s="326"/>
      <c r="I144" s="326"/>
      <c r="J144" s="249"/>
      <c r="K144" s="249"/>
      <c r="L144" s="249"/>
      <c r="M144" s="249"/>
    </row>
    <row r="145" spans="1:13">
      <c r="B145" s="655" t="s">
        <v>458</v>
      </c>
      <c r="C145" s="326">
        <f t="shared" ref="C145:E145" si="94">C263-C27</f>
        <v>0</v>
      </c>
      <c r="D145" s="326">
        <f t="shared" si="94"/>
        <v>0</v>
      </c>
      <c r="E145" s="326">
        <f t="shared" si="94"/>
        <v>12000</v>
      </c>
      <c r="F145" s="326"/>
      <c r="G145" s="326"/>
      <c r="H145" s="326"/>
      <c r="I145" s="326"/>
      <c r="J145" s="249"/>
      <c r="K145" s="249"/>
      <c r="L145" s="249"/>
      <c r="M145" s="249"/>
    </row>
    <row r="146" spans="1:13">
      <c r="B146" s="655" t="s">
        <v>459</v>
      </c>
      <c r="C146" s="326">
        <f t="shared" ref="C146:E146" si="95">C264-C28</f>
        <v>0</v>
      </c>
      <c r="D146" s="326">
        <f t="shared" si="95"/>
        <v>7</v>
      </c>
      <c r="E146" s="326">
        <f t="shared" si="95"/>
        <v>950</v>
      </c>
      <c r="F146" s="326"/>
      <c r="G146" s="326"/>
      <c r="H146" s="326"/>
      <c r="I146" s="326"/>
      <c r="J146" s="249"/>
      <c r="K146" s="249"/>
      <c r="L146" s="249"/>
      <c r="M146" s="249"/>
    </row>
    <row r="147" spans="1:13">
      <c r="B147" s="655" t="s">
        <v>460</v>
      </c>
      <c r="C147" s="326">
        <f t="shared" ref="C147:E147" si="96">C265-C29</f>
        <v>0</v>
      </c>
      <c r="D147" s="326">
        <f t="shared" si="96"/>
        <v>0</v>
      </c>
      <c r="E147" s="326">
        <f t="shared" si="96"/>
        <v>94.999999999999972</v>
      </c>
      <c r="F147" s="326"/>
      <c r="G147" s="326"/>
      <c r="H147" s="326"/>
      <c r="I147" s="326"/>
      <c r="J147" s="249"/>
      <c r="K147" s="249"/>
      <c r="L147" s="249"/>
      <c r="M147" s="249"/>
    </row>
    <row r="148" spans="1:13">
      <c r="B148" s="655" t="s">
        <v>461</v>
      </c>
      <c r="C148" s="326">
        <f t="shared" ref="C148:E148" si="97">C266-C30</f>
        <v>0</v>
      </c>
      <c r="D148" s="326">
        <f t="shared" si="97"/>
        <v>0</v>
      </c>
      <c r="E148" s="326">
        <f t="shared" si="97"/>
        <v>0</v>
      </c>
      <c r="F148" s="326"/>
      <c r="G148" s="326"/>
      <c r="H148" s="326"/>
      <c r="I148" s="326"/>
      <c r="J148" s="249"/>
      <c r="K148" s="249"/>
      <c r="L148" s="249"/>
      <c r="M148" s="249"/>
    </row>
    <row r="149" spans="1:13">
      <c r="B149" s="655" t="s">
        <v>462</v>
      </c>
      <c r="C149" s="326">
        <f t="shared" ref="C149:E149" si="98">C267-C31</f>
        <v>0</v>
      </c>
      <c r="D149" s="326">
        <f t="shared" si="98"/>
        <v>0</v>
      </c>
      <c r="E149" s="326">
        <f t="shared" si="98"/>
        <v>0</v>
      </c>
      <c r="F149" s="326"/>
      <c r="G149" s="326"/>
      <c r="H149" s="326"/>
      <c r="I149" s="326"/>
      <c r="J149" s="249"/>
      <c r="K149" s="249"/>
      <c r="L149" s="249"/>
      <c r="M149" s="249"/>
    </row>
    <row r="150" spans="1:13">
      <c r="B150" s="655" t="s">
        <v>463</v>
      </c>
      <c r="C150" s="326">
        <f t="shared" ref="C150:E150" si="99">C268-C32</f>
        <v>0</v>
      </c>
      <c r="D150" s="326">
        <f t="shared" si="99"/>
        <v>0</v>
      </c>
      <c r="E150" s="326">
        <f t="shared" si="99"/>
        <v>0</v>
      </c>
      <c r="F150" s="326"/>
      <c r="G150" s="326"/>
      <c r="H150" s="326"/>
      <c r="I150" s="326"/>
      <c r="J150" s="249"/>
      <c r="K150" s="249"/>
      <c r="L150" s="249"/>
      <c r="M150" s="249"/>
    </row>
    <row r="151" spans="1:13">
      <c r="B151" s="655" t="s">
        <v>521</v>
      </c>
      <c r="C151" s="326">
        <f t="shared" ref="C151:E151" si="100">C269-C33</f>
        <v>0</v>
      </c>
      <c r="D151" s="326">
        <f t="shared" si="100"/>
        <v>0</v>
      </c>
      <c r="E151" s="326">
        <f t="shared" si="100"/>
        <v>0</v>
      </c>
      <c r="F151" s="326"/>
      <c r="G151" s="326"/>
      <c r="H151" s="326"/>
      <c r="I151" s="326"/>
      <c r="J151" s="249"/>
      <c r="K151" s="249"/>
      <c r="L151" s="249"/>
      <c r="M151" s="249"/>
    </row>
    <row r="152" spans="1:13">
      <c r="B152" s="655" t="s">
        <v>518</v>
      </c>
      <c r="C152" s="326">
        <f t="shared" ref="C152:E152" si="101">C270-C34</f>
        <v>0</v>
      </c>
      <c r="D152" s="326">
        <f t="shared" si="101"/>
        <v>0</v>
      </c>
      <c r="E152" s="326">
        <f t="shared" si="101"/>
        <v>0</v>
      </c>
      <c r="F152" s="326"/>
      <c r="G152" s="326"/>
      <c r="H152" s="326"/>
      <c r="I152" s="326"/>
      <c r="J152" s="249"/>
      <c r="K152" s="249"/>
      <c r="L152" s="249"/>
      <c r="M152" s="249"/>
    </row>
    <row r="153" spans="1:13">
      <c r="B153" s="655" t="s">
        <v>519</v>
      </c>
      <c r="C153" s="326">
        <f t="shared" ref="C153:E153" si="102">C271-C35</f>
        <v>0</v>
      </c>
      <c r="D153" s="326">
        <f t="shared" si="102"/>
        <v>0</v>
      </c>
      <c r="E153" s="326">
        <f t="shared" si="102"/>
        <v>0</v>
      </c>
      <c r="F153" s="326"/>
      <c r="G153" s="326"/>
      <c r="H153" s="326"/>
      <c r="I153" s="326"/>
      <c r="J153" s="249"/>
      <c r="K153" s="249"/>
      <c r="L153" s="249"/>
      <c r="M153" s="249"/>
    </row>
    <row r="154" spans="1:13">
      <c r="B154" s="655" t="s">
        <v>520</v>
      </c>
      <c r="C154" s="326">
        <f t="shared" ref="C154:E154" si="103">C272-C36</f>
        <v>0</v>
      </c>
      <c r="D154" s="326">
        <f t="shared" si="103"/>
        <v>0</v>
      </c>
      <c r="E154" s="326">
        <f t="shared" si="103"/>
        <v>0</v>
      </c>
      <c r="F154" s="326"/>
      <c r="G154" s="326"/>
      <c r="H154" s="326"/>
      <c r="I154" s="326"/>
      <c r="J154" s="249"/>
      <c r="K154" s="249"/>
      <c r="L154" s="249"/>
      <c r="M154" s="249"/>
    </row>
    <row r="155" spans="1:13">
      <c r="B155" s="655" t="s">
        <v>464</v>
      </c>
      <c r="C155" s="326">
        <f t="shared" ref="C155:E155" si="104">C273-C37</f>
        <v>0</v>
      </c>
      <c r="D155" s="326">
        <f t="shared" si="104"/>
        <v>0</v>
      </c>
      <c r="E155" s="326">
        <f t="shared" si="104"/>
        <v>0</v>
      </c>
      <c r="F155" s="326"/>
      <c r="G155" s="326"/>
      <c r="H155" s="326"/>
      <c r="I155" s="326"/>
      <c r="J155" s="249"/>
      <c r="K155" s="249"/>
      <c r="L155" s="249"/>
      <c r="M155" s="249"/>
    </row>
    <row r="156" spans="1:13">
      <c r="B156" s="655" t="s">
        <v>465</v>
      </c>
      <c r="C156" s="326">
        <f t="shared" ref="C156:E156" si="105">C274-C38</f>
        <v>0</v>
      </c>
      <c r="D156" s="326">
        <f t="shared" si="105"/>
        <v>0</v>
      </c>
      <c r="E156" s="326">
        <f t="shared" si="105"/>
        <v>0</v>
      </c>
      <c r="F156" s="326"/>
      <c r="G156" s="326"/>
      <c r="H156" s="326"/>
      <c r="I156" s="326"/>
      <c r="J156" s="249"/>
      <c r="K156" s="249"/>
      <c r="L156" s="249"/>
      <c r="M156" s="249"/>
    </row>
    <row r="157" spans="1:13">
      <c r="B157" s="655" t="s">
        <v>466</v>
      </c>
      <c r="C157" s="326">
        <f t="shared" ref="C157:E157" si="106">C275-C39</f>
        <v>0</v>
      </c>
      <c r="D157" s="326">
        <f t="shared" si="106"/>
        <v>0</v>
      </c>
      <c r="E157" s="326">
        <f t="shared" si="106"/>
        <v>0</v>
      </c>
      <c r="F157" s="326"/>
      <c r="G157" s="326"/>
      <c r="H157" s="326"/>
      <c r="I157" s="326"/>
      <c r="J157" s="249"/>
      <c r="K157" s="249"/>
      <c r="L157" s="249"/>
      <c r="M157" s="249"/>
    </row>
    <row r="158" spans="1:13">
      <c r="A158" s="659"/>
      <c r="B158" s="655" t="s">
        <v>467</v>
      </c>
      <c r="C158" s="326">
        <f t="shared" ref="C158:E158" si="107">C276-C40</f>
        <v>0</v>
      </c>
      <c r="D158" s="326">
        <f t="shared" si="107"/>
        <v>0</v>
      </c>
      <c r="E158" s="326">
        <f t="shared" si="107"/>
        <v>0</v>
      </c>
      <c r="F158" s="326"/>
      <c r="G158" s="326"/>
      <c r="H158" s="326"/>
      <c r="I158" s="326"/>
      <c r="J158" s="249"/>
      <c r="K158" s="249"/>
      <c r="L158" s="249"/>
      <c r="M158" s="249"/>
    </row>
    <row r="159" spans="1:13">
      <c r="A159" s="659"/>
      <c r="B159" s="655" t="s">
        <v>468</v>
      </c>
      <c r="C159" s="326">
        <f t="shared" ref="C159:E159" si="108">C277-C41</f>
        <v>0</v>
      </c>
      <c r="D159" s="326">
        <f t="shared" si="108"/>
        <v>0</v>
      </c>
      <c r="E159" s="326">
        <f t="shared" si="108"/>
        <v>0</v>
      </c>
      <c r="F159" s="326"/>
      <c r="G159" s="326"/>
      <c r="H159" s="326"/>
      <c r="I159" s="326"/>
      <c r="J159" s="249"/>
      <c r="K159" s="249"/>
      <c r="L159" s="249"/>
      <c r="M159" s="249"/>
    </row>
    <row r="160" spans="1:13">
      <c r="A160" s="659"/>
      <c r="B160" s="655" t="s">
        <v>431</v>
      </c>
      <c r="C160" s="326">
        <f t="shared" ref="C160:E160" si="109">C278-C42</f>
        <v>0</v>
      </c>
      <c r="D160" s="326">
        <f t="shared" si="109"/>
        <v>0</v>
      </c>
      <c r="E160" s="326">
        <f t="shared" si="109"/>
        <v>0</v>
      </c>
      <c r="F160" s="326"/>
      <c r="G160" s="326"/>
      <c r="H160" s="326"/>
      <c r="I160" s="326"/>
      <c r="J160" s="249"/>
      <c r="K160" s="249"/>
      <c r="L160" s="249"/>
      <c r="M160" s="249"/>
    </row>
    <row r="161" spans="1:13">
      <c r="A161" s="659"/>
      <c r="B161" s="658" t="s">
        <v>9</v>
      </c>
      <c r="C161" s="215">
        <f t="shared" ref="C161:E161" si="110">SUM(C126:C160)</f>
        <v>8395451.7327708714</v>
      </c>
      <c r="D161" s="215">
        <f t="shared" si="110"/>
        <v>10600248.221091188</v>
      </c>
      <c r="E161" s="215">
        <f t="shared" si="110"/>
        <v>11987951.946975231</v>
      </c>
      <c r="F161" s="215"/>
      <c r="G161" s="215"/>
      <c r="H161" s="215"/>
      <c r="I161" s="215"/>
      <c r="J161" s="215"/>
      <c r="K161" s="215"/>
      <c r="L161" s="215"/>
      <c r="M161" s="215"/>
    </row>
    <row r="162" spans="1:13">
      <c r="A162" s="659"/>
      <c r="C162" s="8"/>
      <c r="D162" s="8">
        <f t="shared" ref="D162:E162" si="111">IF(C161=0,"",D161/C161-1)</f>
        <v>0.26261796964588546</v>
      </c>
      <c r="E162" s="8">
        <f t="shared" si="111"/>
        <v>0.13091238025190255</v>
      </c>
      <c r="F162" s="8"/>
      <c r="G162" s="8"/>
      <c r="H162" s="8"/>
      <c r="I162" s="8"/>
      <c r="J162" s="8"/>
      <c r="K162" s="8"/>
      <c r="L162" s="8"/>
      <c r="M162" s="8"/>
    </row>
    <row r="163" spans="1:13">
      <c r="B163" s="659" t="s">
        <v>510</v>
      </c>
      <c r="D163" s="254"/>
      <c r="E163" s="254"/>
      <c r="F163" s="254"/>
      <c r="G163" s="254"/>
      <c r="J163" s="358" t="str">
        <f>B163</f>
        <v>ASP ($) - Rest of World-Cloud segment</v>
      </c>
      <c r="L163" s="312"/>
      <c r="M163" s="312"/>
    </row>
    <row r="164" spans="1:13">
      <c r="A164" s="659"/>
      <c r="B164" s="651" t="s">
        <v>10</v>
      </c>
      <c r="C164" s="135">
        <v>2016</v>
      </c>
      <c r="D164" s="128">
        <v>2017</v>
      </c>
      <c r="E164" s="128">
        <v>2018</v>
      </c>
      <c r="F164" s="128">
        <v>2019</v>
      </c>
      <c r="G164" s="128">
        <v>2020</v>
      </c>
      <c r="H164" s="128">
        <v>2021</v>
      </c>
      <c r="I164" s="128">
        <v>2022</v>
      </c>
      <c r="J164" s="128">
        <v>2023</v>
      </c>
      <c r="K164" s="128">
        <v>2024</v>
      </c>
      <c r="L164" s="128">
        <v>2025</v>
      </c>
      <c r="M164" s="128">
        <v>2026</v>
      </c>
    </row>
    <row r="165" spans="1:13">
      <c r="A165" s="659"/>
      <c r="B165" s="647" t="s">
        <v>470</v>
      </c>
      <c r="C165" s="260">
        <f>C283</f>
        <v>11.313150064475876</v>
      </c>
      <c r="D165" s="260">
        <f t="shared" ref="D165:E165" si="112">D283</f>
        <v>9.7279618337487541</v>
      </c>
      <c r="E165" s="260">
        <f t="shared" si="112"/>
        <v>7.9991133376783168</v>
      </c>
      <c r="F165" s="260"/>
      <c r="G165" s="260"/>
      <c r="H165" s="260"/>
      <c r="I165" s="260"/>
      <c r="J165" s="260"/>
      <c r="K165" s="260"/>
      <c r="L165" s="260"/>
      <c r="M165" s="260"/>
    </row>
    <row r="166" spans="1:13">
      <c r="A166" s="659"/>
      <c r="B166" s="647" t="s">
        <v>471</v>
      </c>
      <c r="C166" s="260">
        <f t="shared" ref="C166:E199" si="113">C284</f>
        <v>24.426532962471157</v>
      </c>
      <c r="D166" s="260">
        <f t="shared" si="113"/>
        <v>19.396784765421103</v>
      </c>
      <c r="E166" s="260">
        <f t="shared" si="113"/>
        <v>14.810870539949496</v>
      </c>
      <c r="F166" s="260"/>
      <c r="G166" s="260"/>
      <c r="H166" s="260"/>
      <c r="I166" s="260"/>
      <c r="J166" s="260"/>
      <c r="K166" s="260"/>
      <c r="L166" s="260"/>
      <c r="M166" s="260"/>
    </row>
    <row r="167" spans="1:13">
      <c r="A167" s="659"/>
      <c r="B167" s="647" t="s">
        <v>472</v>
      </c>
      <c r="C167" s="260">
        <f t="shared" si="113"/>
        <v>0</v>
      </c>
      <c r="D167" s="260">
        <f t="shared" si="113"/>
        <v>0</v>
      </c>
      <c r="E167" s="260">
        <f t="shared" si="113"/>
        <v>0</v>
      </c>
      <c r="F167" s="260"/>
      <c r="G167" s="260"/>
      <c r="H167" s="260"/>
      <c r="I167" s="260"/>
      <c r="J167" s="260"/>
      <c r="K167" s="260"/>
      <c r="L167" s="260"/>
      <c r="M167" s="260"/>
    </row>
    <row r="168" spans="1:13">
      <c r="A168" s="659"/>
      <c r="B168" s="647" t="s">
        <v>473</v>
      </c>
      <c r="C168" s="260">
        <f t="shared" si="113"/>
        <v>99.624177253255993</v>
      </c>
      <c r="D168" s="260">
        <f t="shared" si="113"/>
        <v>80.609108343448838</v>
      </c>
      <c r="E168" s="260">
        <f t="shared" si="113"/>
        <v>60.416101456943089</v>
      </c>
      <c r="F168" s="260"/>
      <c r="G168" s="260"/>
      <c r="H168" s="260"/>
      <c r="I168" s="260"/>
      <c r="J168" s="260"/>
      <c r="K168" s="260"/>
      <c r="L168" s="260"/>
      <c r="M168" s="260"/>
    </row>
    <row r="169" spans="1:13">
      <c r="A169" s="659"/>
      <c r="B169" s="647" t="s">
        <v>474</v>
      </c>
      <c r="C169" s="260">
        <f t="shared" si="113"/>
        <v>321.84633267916303</v>
      </c>
      <c r="D169" s="260">
        <f t="shared" si="113"/>
        <v>327.48715026495387</v>
      </c>
      <c r="E169" s="260">
        <f t="shared" si="113"/>
        <v>291.95616687226686</v>
      </c>
      <c r="F169" s="260"/>
      <c r="G169" s="260"/>
      <c r="H169" s="260"/>
      <c r="I169" s="260"/>
      <c r="J169" s="260"/>
      <c r="K169" s="260"/>
      <c r="L169" s="260"/>
      <c r="M169" s="260"/>
    </row>
    <row r="170" spans="1:13">
      <c r="A170" s="659"/>
      <c r="B170" s="657" t="s">
        <v>475</v>
      </c>
      <c r="C170" s="260">
        <f t="shared" si="113"/>
        <v>0</v>
      </c>
      <c r="D170" s="260">
        <f t="shared" si="113"/>
        <v>0</v>
      </c>
      <c r="E170" s="260">
        <f t="shared" si="113"/>
        <v>0</v>
      </c>
      <c r="F170" s="260"/>
      <c r="G170" s="260"/>
      <c r="H170" s="260"/>
      <c r="I170" s="260"/>
      <c r="J170" s="260"/>
      <c r="K170" s="260"/>
      <c r="L170" s="260"/>
      <c r="M170" s="260"/>
    </row>
    <row r="171" spans="1:13">
      <c r="A171" s="659"/>
      <c r="B171" s="655" t="s">
        <v>476</v>
      </c>
      <c r="C171" s="260">
        <f t="shared" si="113"/>
        <v>258.09426618771823</v>
      </c>
      <c r="D171" s="260">
        <f t="shared" si="113"/>
        <v>182.02277386466108</v>
      </c>
      <c r="E171" s="260">
        <f t="shared" si="113"/>
        <v>113.83996862988228</v>
      </c>
      <c r="F171" s="260"/>
      <c r="G171" s="260"/>
      <c r="H171" s="260"/>
      <c r="I171" s="260"/>
      <c r="J171" s="260"/>
      <c r="K171" s="260"/>
      <c r="L171" s="260"/>
      <c r="M171" s="260"/>
    </row>
    <row r="172" spans="1:13">
      <c r="A172" s="659"/>
      <c r="B172" s="655" t="s">
        <v>477</v>
      </c>
      <c r="C172" s="260">
        <f t="shared" si="113"/>
        <v>425.16634945630972</v>
      </c>
      <c r="D172" s="260">
        <f t="shared" si="113"/>
        <v>334.15581081805504</v>
      </c>
      <c r="E172" s="260">
        <f t="shared" si="113"/>
        <v>250.69576308406496</v>
      </c>
      <c r="F172" s="260"/>
      <c r="G172" s="260"/>
      <c r="H172" s="260"/>
      <c r="I172" s="260"/>
      <c r="J172" s="260"/>
      <c r="K172" s="260"/>
      <c r="L172" s="260"/>
      <c r="M172" s="260"/>
    </row>
    <row r="173" spans="1:13">
      <c r="A173" s="659"/>
      <c r="B173" s="655" t="s">
        <v>478</v>
      </c>
      <c r="C173" s="260">
        <f t="shared" si="113"/>
        <v>825</v>
      </c>
      <c r="D173" s="260">
        <f t="shared" si="113"/>
        <v>650</v>
      </c>
      <c r="E173" s="260">
        <f t="shared" si="113"/>
        <v>489.85556033482999</v>
      </c>
      <c r="F173" s="260"/>
      <c r="G173" s="260"/>
      <c r="H173" s="260"/>
      <c r="I173" s="260"/>
      <c r="J173" s="260"/>
      <c r="K173" s="260"/>
      <c r="L173" s="260"/>
      <c r="M173" s="260"/>
    </row>
    <row r="174" spans="1:13">
      <c r="A174" s="659"/>
      <c r="B174" s="655" t="s">
        <v>479</v>
      </c>
      <c r="C174" s="260">
        <f t="shared" si="113"/>
        <v>1938.1501024552808</v>
      </c>
      <c r="D174" s="260">
        <f t="shared" si="113"/>
        <v>1103.6194221652891</v>
      </c>
      <c r="E174" s="260">
        <f t="shared" si="113"/>
        <v>698.30676964550389</v>
      </c>
      <c r="F174" s="260"/>
      <c r="G174" s="260"/>
      <c r="H174" s="260"/>
      <c r="I174" s="260"/>
      <c r="J174" s="260"/>
      <c r="K174" s="260"/>
      <c r="L174" s="260"/>
      <c r="M174" s="260"/>
    </row>
    <row r="175" spans="1:13">
      <c r="A175" s="659"/>
      <c r="B175" s="655" t="s">
        <v>480</v>
      </c>
      <c r="C175" s="260">
        <f t="shared" si="113"/>
        <v>0</v>
      </c>
      <c r="D175" s="260">
        <f t="shared" si="113"/>
        <v>0</v>
      </c>
      <c r="E175" s="260">
        <f t="shared" si="113"/>
        <v>0</v>
      </c>
      <c r="F175" s="260"/>
      <c r="G175" s="260"/>
      <c r="H175" s="260"/>
      <c r="I175" s="260"/>
      <c r="J175" s="260"/>
      <c r="K175" s="260"/>
      <c r="L175" s="260"/>
      <c r="M175" s="260"/>
    </row>
    <row r="176" spans="1:13">
      <c r="B176" s="655" t="s">
        <v>450</v>
      </c>
      <c r="C176" s="260">
        <f t="shared" si="113"/>
        <v>0</v>
      </c>
      <c r="D176" s="260">
        <f t="shared" si="113"/>
        <v>0</v>
      </c>
      <c r="E176" s="260">
        <f t="shared" si="113"/>
        <v>700</v>
      </c>
      <c r="F176" s="260"/>
      <c r="G176" s="260"/>
      <c r="H176" s="260"/>
      <c r="I176" s="260"/>
      <c r="J176" s="260"/>
      <c r="K176" s="260"/>
      <c r="L176" s="260"/>
      <c r="M176" s="260"/>
    </row>
    <row r="177" spans="2:13">
      <c r="B177" s="655" t="s">
        <v>451</v>
      </c>
      <c r="C177" s="260">
        <f t="shared" si="113"/>
        <v>0</v>
      </c>
      <c r="D177" s="260">
        <f t="shared" si="113"/>
        <v>0</v>
      </c>
      <c r="E177" s="260">
        <f t="shared" si="113"/>
        <v>0</v>
      </c>
      <c r="F177" s="260"/>
      <c r="G177" s="260"/>
      <c r="H177" s="260"/>
      <c r="I177" s="260"/>
      <c r="J177" s="260"/>
      <c r="K177" s="260"/>
      <c r="L177" s="260"/>
      <c r="M177" s="260"/>
    </row>
    <row r="178" spans="2:13">
      <c r="B178" s="655" t="s">
        <v>452</v>
      </c>
      <c r="C178" s="260">
        <f t="shared" si="113"/>
        <v>0</v>
      </c>
      <c r="D178" s="260">
        <f t="shared" si="113"/>
        <v>0</v>
      </c>
      <c r="E178" s="260">
        <f t="shared" si="113"/>
        <v>1500</v>
      </c>
      <c r="F178" s="260"/>
      <c r="G178" s="260"/>
      <c r="H178" s="260"/>
      <c r="I178" s="260"/>
      <c r="J178" s="260"/>
      <c r="K178" s="260"/>
      <c r="L178" s="260"/>
      <c r="M178" s="260"/>
    </row>
    <row r="179" spans="2:13">
      <c r="B179" s="655" t="s">
        <v>453</v>
      </c>
      <c r="C179" s="260">
        <f t="shared" si="113"/>
        <v>0</v>
      </c>
      <c r="D179" s="260">
        <f t="shared" si="113"/>
        <v>0</v>
      </c>
      <c r="E179" s="260">
        <f t="shared" si="113"/>
        <v>0</v>
      </c>
      <c r="F179" s="260"/>
      <c r="G179" s="260"/>
      <c r="H179" s="260"/>
      <c r="I179" s="260"/>
      <c r="J179" s="260"/>
      <c r="K179" s="260"/>
      <c r="L179" s="260"/>
      <c r="M179" s="260"/>
    </row>
    <row r="180" spans="2:13">
      <c r="B180" s="655" t="s">
        <v>454</v>
      </c>
      <c r="C180" s="260">
        <f t="shared" si="113"/>
        <v>0</v>
      </c>
      <c r="D180" s="260">
        <f t="shared" si="113"/>
        <v>0</v>
      </c>
      <c r="E180" s="260">
        <f t="shared" si="113"/>
        <v>0</v>
      </c>
      <c r="F180" s="260"/>
      <c r="G180" s="260"/>
      <c r="H180" s="260"/>
      <c r="I180" s="260"/>
      <c r="J180" s="260"/>
      <c r="K180" s="260"/>
      <c r="L180" s="260"/>
      <c r="M180" s="260"/>
    </row>
    <row r="181" spans="2:13">
      <c r="B181" s="655" t="s">
        <v>455</v>
      </c>
      <c r="C181" s="260">
        <f t="shared" si="113"/>
        <v>0</v>
      </c>
      <c r="D181" s="260">
        <f t="shared" si="113"/>
        <v>0</v>
      </c>
      <c r="E181" s="260">
        <f t="shared" si="113"/>
        <v>644</v>
      </c>
      <c r="F181" s="260"/>
      <c r="G181" s="260"/>
      <c r="H181" s="260"/>
      <c r="I181" s="260"/>
      <c r="J181" s="260"/>
      <c r="K181" s="260"/>
      <c r="L181" s="260"/>
      <c r="M181" s="260"/>
    </row>
    <row r="182" spans="2:13">
      <c r="B182" s="655" t="s">
        <v>456</v>
      </c>
      <c r="C182" s="260">
        <f t="shared" si="113"/>
        <v>0</v>
      </c>
      <c r="D182" s="260">
        <f t="shared" ref="D182:E196" si="114">D300</f>
        <v>0</v>
      </c>
      <c r="E182" s="260">
        <f t="shared" si="114"/>
        <v>0</v>
      </c>
      <c r="F182" s="260"/>
      <c r="G182" s="260"/>
      <c r="H182" s="260"/>
      <c r="I182" s="260"/>
      <c r="J182" s="260"/>
      <c r="K182" s="260"/>
      <c r="L182" s="260"/>
      <c r="M182" s="260"/>
    </row>
    <row r="183" spans="2:13">
      <c r="B183" s="655" t="s">
        <v>457</v>
      </c>
      <c r="C183" s="260">
        <f t="shared" si="113"/>
        <v>0</v>
      </c>
      <c r="D183" s="260">
        <f t="shared" si="114"/>
        <v>0</v>
      </c>
      <c r="E183" s="260">
        <f t="shared" si="114"/>
        <v>1100</v>
      </c>
      <c r="F183" s="260"/>
      <c r="G183" s="260"/>
      <c r="H183" s="260"/>
      <c r="I183" s="260"/>
      <c r="J183" s="260"/>
      <c r="K183" s="260"/>
      <c r="L183" s="260"/>
      <c r="M183" s="260"/>
    </row>
    <row r="184" spans="2:13">
      <c r="B184" s="655" t="s">
        <v>458</v>
      </c>
      <c r="C184" s="260">
        <f t="shared" si="113"/>
        <v>0</v>
      </c>
      <c r="D184" s="260">
        <f t="shared" si="114"/>
        <v>0</v>
      </c>
      <c r="E184" s="260">
        <f t="shared" si="114"/>
        <v>1850</v>
      </c>
      <c r="F184" s="260"/>
      <c r="G184" s="260"/>
      <c r="H184" s="260"/>
      <c r="I184" s="260"/>
      <c r="J184" s="260"/>
      <c r="K184" s="260"/>
      <c r="L184" s="260"/>
      <c r="M184" s="260"/>
    </row>
    <row r="185" spans="2:13">
      <c r="B185" s="655" t="s">
        <v>459</v>
      </c>
      <c r="C185" s="260">
        <f t="shared" si="113"/>
        <v>0</v>
      </c>
      <c r="D185" s="260">
        <f t="shared" si="114"/>
        <v>11614.285714285714</v>
      </c>
      <c r="E185" s="260">
        <f t="shared" si="114"/>
        <v>2000</v>
      </c>
      <c r="F185" s="260"/>
      <c r="G185" s="260"/>
      <c r="H185" s="260"/>
      <c r="I185" s="260"/>
      <c r="J185" s="260"/>
      <c r="K185" s="260"/>
      <c r="L185" s="260"/>
      <c r="M185" s="260"/>
    </row>
    <row r="186" spans="2:13">
      <c r="B186" s="655" t="s">
        <v>460</v>
      </c>
      <c r="C186" s="260">
        <f t="shared" si="113"/>
        <v>0</v>
      </c>
      <c r="D186" s="260">
        <f t="shared" si="114"/>
        <v>0</v>
      </c>
      <c r="E186" s="260">
        <f t="shared" si="114"/>
        <v>8000</v>
      </c>
      <c r="F186" s="260"/>
      <c r="G186" s="260"/>
      <c r="H186" s="260"/>
      <c r="I186" s="260"/>
      <c r="J186" s="260"/>
      <c r="K186" s="260"/>
      <c r="L186" s="260"/>
      <c r="M186" s="260"/>
    </row>
    <row r="187" spans="2:13">
      <c r="B187" s="655" t="s">
        <v>461</v>
      </c>
      <c r="C187" s="260">
        <f t="shared" si="113"/>
        <v>0</v>
      </c>
      <c r="D187" s="260">
        <f t="shared" si="114"/>
        <v>0</v>
      </c>
      <c r="E187" s="260">
        <f t="shared" si="114"/>
        <v>0</v>
      </c>
      <c r="F187" s="260"/>
      <c r="G187" s="260"/>
      <c r="H187" s="260"/>
      <c r="I187" s="260"/>
      <c r="J187" s="260"/>
      <c r="K187" s="260"/>
      <c r="L187" s="260"/>
      <c r="M187" s="260"/>
    </row>
    <row r="188" spans="2:13">
      <c r="B188" s="655" t="s">
        <v>462</v>
      </c>
      <c r="C188" s="260">
        <f t="shared" si="113"/>
        <v>0</v>
      </c>
      <c r="D188" s="260">
        <f t="shared" si="114"/>
        <v>0</v>
      </c>
      <c r="E188" s="260">
        <f t="shared" si="114"/>
        <v>0</v>
      </c>
      <c r="F188" s="260"/>
      <c r="G188" s="260"/>
      <c r="H188" s="260"/>
      <c r="I188" s="260"/>
      <c r="J188" s="260"/>
      <c r="K188" s="260"/>
      <c r="L188" s="260"/>
      <c r="M188" s="260"/>
    </row>
    <row r="189" spans="2:13">
      <c r="B189" s="655" t="s">
        <v>463</v>
      </c>
      <c r="C189" s="260">
        <f t="shared" si="113"/>
        <v>0</v>
      </c>
      <c r="D189" s="260">
        <f t="shared" si="114"/>
        <v>0</v>
      </c>
      <c r="E189" s="260">
        <f t="shared" si="114"/>
        <v>0</v>
      </c>
      <c r="F189" s="260"/>
      <c r="G189" s="260"/>
      <c r="H189" s="260"/>
      <c r="I189" s="260"/>
      <c r="J189" s="260"/>
      <c r="K189" s="260"/>
      <c r="L189" s="260"/>
      <c r="M189" s="260"/>
    </row>
    <row r="190" spans="2:13">
      <c r="B190" s="655" t="s">
        <v>521</v>
      </c>
      <c r="C190" s="260">
        <f t="shared" si="113"/>
        <v>0</v>
      </c>
      <c r="D190" s="260">
        <f t="shared" si="114"/>
        <v>0</v>
      </c>
      <c r="E190" s="260">
        <f t="shared" si="114"/>
        <v>0</v>
      </c>
      <c r="F190" s="260"/>
      <c r="G190" s="260"/>
      <c r="H190" s="260"/>
      <c r="I190" s="260"/>
      <c r="J190" s="260"/>
      <c r="K190" s="260"/>
      <c r="L190" s="260"/>
      <c r="M190" s="260"/>
    </row>
    <row r="191" spans="2:13">
      <c r="B191" s="655" t="s">
        <v>518</v>
      </c>
      <c r="C191" s="260">
        <f t="shared" si="113"/>
        <v>0</v>
      </c>
      <c r="D191" s="260">
        <f t="shared" si="114"/>
        <v>0</v>
      </c>
      <c r="E191" s="260">
        <f t="shared" si="114"/>
        <v>0</v>
      </c>
      <c r="F191" s="260"/>
      <c r="G191" s="260"/>
      <c r="H191" s="260"/>
      <c r="I191" s="260"/>
      <c r="J191" s="260"/>
      <c r="K191" s="260"/>
      <c r="L191" s="260"/>
      <c r="M191" s="260"/>
    </row>
    <row r="192" spans="2:13">
      <c r="B192" s="655" t="s">
        <v>519</v>
      </c>
      <c r="C192" s="260">
        <f t="shared" si="113"/>
        <v>0</v>
      </c>
      <c r="D192" s="260">
        <f t="shared" si="114"/>
        <v>0</v>
      </c>
      <c r="E192" s="260">
        <f t="shared" si="114"/>
        <v>0</v>
      </c>
      <c r="F192" s="260"/>
      <c r="G192" s="260"/>
      <c r="H192" s="260"/>
      <c r="I192" s="260"/>
      <c r="J192" s="260"/>
      <c r="K192" s="260"/>
      <c r="L192" s="260"/>
      <c r="M192" s="260"/>
    </row>
    <row r="193" spans="1:13">
      <c r="B193" s="655" t="s">
        <v>520</v>
      </c>
      <c r="C193" s="260">
        <f t="shared" si="113"/>
        <v>0</v>
      </c>
      <c r="D193" s="260">
        <f t="shared" si="114"/>
        <v>0</v>
      </c>
      <c r="E193" s="260">
        <f t="shared" si="114"/>
        <v>0</v>
      </c>
      <c r="F193" s="260"/>
      <c r="G193" s="260"/>
      <c r="H193" s="260"/>
      <c r="I193" s="260"/>
      <c r="J193" s="260"/>
      <c r="K193" s="260"/>
      <c r="L193" s="260"/>
      <c r="M193" s="260"/>
    </row>
    <row r="194" spans="1:13">
      <c r="B194" s="655" t="s">
        <v>464</v>
      </c>
      <c r="C194" s="260">
        <f t="shared" si="113"/>
        <v>0</v>
      </c>
      <c r="D194" s="260">
        <f t="shared" si="114"/>
        <v>0</v>
      </c>
      <c r="E194" s="260">
        <f t="shared" si="114"/>
        <v>0</v>
      </c>
      <c r="F194" s="260"/>
      <c r="G194" s="260"/>
      <c r="H194" s="260"/>
      <c r="I194" s="260"/>
      <c r="J194" s="260"/>
      <c r="K194" s="260"/>
      <c r="L194" s="260"/>
      <c r="M194" s="260"/>
    </row>
    <row r="195" spans="1:13">
      <c r="A195" s="659"/>
      <c r="B195" s="655" t="s">
        <v>465</v>
      </c>
      <c r="C195" s="260">
        <f t="shared" si="113"/>
        <v>0</v>
      </c>
      <c r="D195" s="260">
        <f t="shared" si="114"/>
        <v>0</v>
      </c>
      <c r="E195" s="260">
        <f t="shared" si="114"/>
        <v>0</v>
      </c>
      <c r="F195" s="260"/>
      <c r="G195" s="260"/>
      <c r="H195" s="260"/>
      <c r="I195" s="260"/>
      <c r="J195" s="260"/>
      <c r="K195" s="260"/>
      <c r="L195" s="260"/>
      <c r="M195" s="260"/>
    </row>
    <row r="196" spans="1:13">
      <c r="A196" s="659"/>
      <c r="B196" s="655" t="s">
        <v>466</v>
      </c>
      <c r="C196" s="260">
        <f t="shared" si="113"/>
        <v>0</v>
      </c>
      <c r="D196" s="260">
        <f t="shared" si="114"/>
        <v>0</v>
      </c>
      <c r="E196" s="260">
        <f t="shared" si="114"/>
        <v>0</v>
      </c>
      <c r="F196" s="260"/>
      <c r="G196" s="260"/>
      <c r="H196" s="260"/>
      <c r="I196" s="260"/>
      <c r="J196" s="260"/>
      <c r="K196" s="260"/>
      <c r="L196" s="260"/>
      <c r="M196" s="260"/>
    </row>
    <row r="197" spans="1:13">
      <c r="A197" s="659"/>
      <c r="B197" s="655" t="s">
        <v>467</v>
      </c>
      <c r="C197" s="260">
        <f t="shared" si="113"/>
        <v>0</v>
      </c>
      <c r="D197" s="260">
        <f t="shared" ref="D197:E199" si="115">D315</f>
        <v>0</v>
      </c>
      <c r="E197" s="260">
        <f t="shared" si="115"/>
        <v>0</v>
      </c>
      <c r="F197" s="260"/>
      <c r="G197" s="260"/>
      <c r="H197" s="260"/>
      <c r="I197" s="260"/>
      <c r="J197" s="260"/>
      <c r="K197" s="260"/>
      <c r="L197" s="260"/>
      <c r="M197" s="260"/>
    </row>
    <row r="198" spans="1:13">
      <c r="A198" s="659"/>
      <c r="B198" s="655" t="s">
        <v>468</v>
      </c>
      <c r="C198" s="260">
        <f t="shared" si="113"/>
        <v>0</v>
      </c>
      <c r="D198" s="260">
        <f t="shared" si="115"/>
        <v>0</v>
      </c>
      <c r="E198" s="260">
        <f t="shared" si="115"/>
        <v>0</v>
      </c>
      <c r="F198" s="260"/>
      <c r="G198" s="260"/>
      <c r="H198" s="260"/>
      <c r="I198" s="260"/>
      <c r="J198" s="260"/>
      <c r="K198" s="260"/>
      <c r="L198" s="260"/>
      <c r="M198" s="260"/>
    </row>
    <row r="199" spans="1:13">
      <c r="A199" s="659"/>
      <c r="B199" s="655" t="s">
        <v>431</v>
      </c>
      <c r="C199" s="261">
        <f t="shared" si="113"/>
        <v>0</v>
      </c>
      <c r="D199" s="261">
        <f t="shared" si="115"/>
        <v>0</v>
      </c>
      <c r="E199" s="261">
        <f t="shared" si="115"/>
        <v>0</v>
      </c>
      <c r="F199" s="261"/>
      <c r="G199" s="261"/>
      <c r="H199" s="261"/>
      <c r="I199" s="261"/>
      <c r="J199" s="261"/>
      <c r="K199" s="261"/>
      <c r="L199" s="261"/>
      <c r="M199" s="261"/>
    </row>
    <row r="200" spans="1:13">
      <c r="A200" s="659"/>
      <c r="C200" s="2"/>
      <c r="D200" s="2"/>
      <c r="E200" s="2"/>
      <c r="F200" s="2"/>
      <c r="G200" s="2"/>
      <c r="H200" s="2"/>
      <c r="I200" s="2"/>
      <c r="J200" s="2"/>
      <c r="K200" s="2"/>
      <c r="L200" s="2"/>
      <c r="M200" s="2"/>
    </row>
    <row r="201" spans="1:13" ht="14.4">
      <c r="B201" s="659" t="s">
        <v>517</v>
      </c>
      <c r="E201" s="449"/>
      <c r="J201" s="358" t="str">
        <f>B201</f>
        <v>Sales ($M) - Rest of World-Cloud</v>
      </c>
      <c r="M201" s="312"/>
    </row>
    <row r="202" spans="1:13">
      <c r="A202" s="659"/>
      <c r="B202" s="644" t="s">
        <v>10</v>
      </c>
      <c r="C202" s="128">
        <v>2016</v>
      </c>
      <c r="D202" s="128">
        <v>2017</v>
      </c>
      <c r="E202" s="128">
        <v>2018</v>
      </c>
      <c r="F202" s="128">
        <v>2019</v>
      </c>
      <c r="G202" s="128">
        <v>2020</v>
      </c>
      <c r="H202" s="128">
        <v>2021</v>
      </c>
      <c r="I202" s="128">
        <v>2022</v>
      </c>
      <c r="J202" s="128">
        <v>2023</v>
      </c>
      <c r="K202" s="128">
        <v>2024</v>
      </c>
      <c r="L202" s="128">
        <v>2025</v>
      </c>
      <c r="M202" s="128">
        <v>2026</v>
      </c>
    </row>
    <row r="203" spans="1:13">
      <c r="A203" s="659"/>
      <c r="B203" s="647" t="s">
        <v>470</v>
      </c>
      <c r="C203" s="260">
        <f t="shared" ref="C203:E203" si="116">C165*C126/10^6</f>
        <v>2.790806129849817</v>
      </c>
      <c r="D203" s="260">
        <f t="shared" si="116"/>
        <v>1.3972483884852394</v>
      </c>
      <c r="E203" s="260">
        <f t="shared" si="116"/>
        <v>1.0115028617901318</v>
      </c>
      <c r="F203" s="260"/>
      <c r="G203" s="260"/>
      <c r="H203" s="260"/>
      <c r="I203" s="260"/>
      <c r="J203" s="263"/>
      <c r="K203" s="263"/>
      <c r="L203" s="263"/>
      <c r="M203" s="263"/>
    </row>
    <row r="204" spans="1:13">
      <c r="A204" s="659"/>
      <c r="B204" s="647" t="s">
        <v>471</v>
      </c>
      <c r="C204" s="260">
        <f t="shared" ref="C204:E204" si="117">C166*C127/10^6</f>
        <v>137.78732145435711</v>
      </c>
      <c r="D204" s="260">
        <f t="shared" si="117"/>
        <v>112.68061039975184</v>
      </c>
      <c r="E204" s="260">
        <f t="shared" si="117"/>
        <v>85.810819680031457</v>
      </c>
      <c r="F204" s="260"/>
      <c r="G204" s="260"/>
      <c r="H204" s="260"/>
      <c r="I204" s="260"/>
      <c r="J204" s="263"/>
      <c r="K204" s="263"/>
      <c r="L204" s="263"/>
      <c r="M204" s="263"/>
    </row>
    <row r="205" spans="1:13">
      <c r="A205" s="659"/>
      <c r="B205" s="647" t="s">
        <v>472</v>
      </c>
      <c r="C205" s="260">
        <f t="shared" ref="C205:E205" si="118">C167*C128/10^6</f>
        <v>0</v>
      </c>
      <c r="D205" s="260">
        <f t="shared" si="118"/>
        <v>0</v>
      </c>
      <c r="E205" s="260">
        <f t="shared" si="118"/>
        <v>0</v>
      </c>
      <c r="F205" s="260"/>
      <c r="G205" s="260"/>
      <c r="H205" s="260"/>
      <c r="I205" s="260"/>
      <c r="J205" s="263"/>
      <c r="K205" s="263"/>
      <c r="L205" s="263"/>
      <c r="M205" s="263"/>
    </row>
    <row r="206" spans="1:13">
      <c r="A206" s="659"/>
      <c r="B206" s="647" t="s">
        <v>473</v>
      </c>
      <c r="C206" s="260">
        <f t="shared" ref="C206:E206" si="119">C168*C129/10^6</f>
        <v>49.987486255730843</v>
      </c>
      <c r="D206" s="260">
        <f t="shared" si="119"/>
        <v>53.97258168271226</v>
      </c>
      <c r="E206" s="260">
        <f t="shared" si="119"/>
        <v>45.103040467305149</v>
      </c>
      <c r="F206" s="260"/>
      <c r="G206" s="260"/>
      <c r="H206" s="260"/>
      <c r="I206" s="260"/>
      <c r="J206" s="263"/>
      <c r="K206" s="263"/>
      <c r="L206" s="263"/>
      <c r="M206" s="263"/>
    </row>
    <row r="207" spans="1:13">
      <c r="A207" s="659"/>
      <c r="B207" s="647" t="s">
        <v>474</v>
      </c>
      <c r="C207" s="260">
        <f t="shared" ref="C207:E207" si="120">C169*C130/10^6</f>
        <v>438.24503404008163</v>
      </c>
      <c r="D207" s="260">
        <f t="shared" si="120"/>
        <v>503.90342000170199</v>
      </c>
      <c r="E207" s="260">
        <f t="shared" si="120"/>
        <v>246.85059214631846</v>
      </c>
      <c r="F207" s="260"/>
      <c r="G207" s="260"/>
      <c r="H207" s="260"/>
      <c r="I207" s="260"/>
      <c r="J207" s="263"/>
      <c r="K207" s="263"/>
      <c r="L207" s="263"/>
      <c r="M207" s="263"/>
    </row>
    <row r="208" spans="1:13">
      <c r="A208" s="659"/>
      <c r="B208" s="657" t="s">
        <v>475</v>
      </c>
      <c r="C208" s="260">
        <f t="shared" ref="C208:E208" si="121">C170*C131/10^6</f>
        <v>0</v>
      </c>
      <c r="D208" s="260">
        <f t="shared" si="121"/>
        <v>0</v>
      </c>
      <c r="E208" s="260">
        <f t="shared" si="121"/>
        <v>0</v>
      </c>
      <c r="F208" s="260"/>
      <c r="G208" s="260"/>
      <c r="H208" s="260"/>
      <c r="I208" s="260"/>
      <c r="J208" s="263"/>
      <c r="K208" s="263"/>
      <c r="L208" s="263"/>
      <c r="M208" s="263"/>
    </row>
    <row r="209" spans="1:13">
      <c r="A209" s="659"/>
      <c r="B209" s="655" t="s">
        <v>476</v>
      </c>
      <c r="C209" s="260">
        <f t="shared" ref="C209:E209" si="122">C171*C132/10^6</f>
        <v>65.0532276</v>
      </c>
      <c r="D209" s="260">
        <f t="shared" si="122"/>
        <v>90.689861904576006</v>
      </c>
      <c r="E209" s="260">
        <f t="shared" si="122"/>
        <v>88.790153481092048</v>
      </c>
      <c r="F209" s="260"/>
      <c r="G209" s="260"/>
      <c r="H209" s="260"/>
      <c r="I209" s="260"/>
      <c r="J209" s="263"/>
      <c r="K209" s="263"/>
      <c r="L209" s="263"/>
      <c r="M209" s="263"/>
    </row>
    <row r="210" spans="1:13">
      <c r="A210" s="659"/>
      <c r="B210" s="655" t="s">
        <v>477</v>
      </c>
      <c r="C210" s="260">
        <f t="shared" ref="C210:E210" si="123">C172*C133/10^6</f>
        <v>122.89926524000001</v>
      </c>
      <c r="D210" s="260">
        <f t="shared" si="123"/>
        <v>456.31685903999988</v>
      </c>
      <c r="E210" s="260">
        <f t="shared" si="123"/>
        <v>388.51289087999999</v>
      </c>
      <c r="F210" s="260"/>
      <c r="G210" s="260"/>
      <c r="H210" s="260"/>
      <c r="I210" s="260"/>
      <c r="J210" s="263"/>
      <c r="K210" s="263"/>
      <c r="L210" s="263"/>
      <c r="M210" s="263"/>
    </row>
    <row r="211" spans="1:13">
      <c r="A211" s="659"/>
      <c r="B211" s="655" t="s">
        <v>478</v>
      </c>
      <c r="C211" s="260">
        <f t="shared" ref="C211:E211" si="124">C173*C134/10^6</f>
        <v>25.566254999999995</v>
      </c>
      <c r="D211" s="260">
        <f t="shared" si="124"/>
        <v>186.57150329999999</v>
      </c>
      <c r="E211" s="260">
        <f t="shared" si="124"/>
        <v>869.89921416666652</v>
      </c>
      <c r="F211" s="260"/>
      <c r="G211" s="260"/>
      <c r="H211" s="260"/>
      <c r="I211" s="260"/>
      <c r="J211" s="263"/>
      <c r="K211" s="263"/>
      <c r="L211" s="263"/>
      <c r="M211" s="263"/>
    </row>
    <row r="212" spans="1:13">
      <c r="A212" s="659"/>
      <c r="B212" s="655" t="s">
        <v>479</v>
      </c>
      <c r="C212" s="260">
        <f t="shared" ref="C212:E212" si="125">C174*C135/10^6</f>
        <v>140.2336877730904</v>
      </c>
      <c r="D212" s="260">
        <f t="shared" si="125"/>
        <v>318.13316639999999</v>
      </c>
      <c r="E212" s="260">
        <f t="shared" si="125"/>
        <v>232.37139398534038</v>
      </c>
      <c r="F212" s="260"/>
      <c r="G212" s="260"/>
      <c r="H212" s="260"/>
      <c r="I212" s="260"/>
      <c r="J212" s="263"/>
      <c r="K212" s="263"/>
      <c r="L212" s="263"/>
      <c r="M212" s="263"/>
    </row>
    <row r="213" spans="1:13">
      <c r="A213" s="659"/>
      <c r="B213" s="655" t="s">
        <v>480</v>
      </c>
      <c r="C213" s="260">
        <f t="shared" ref="C213:E213" si="126">C175*C136/10^6</f>
        <v>0</v>
      </c>
      <c r="D213" s="260">
        <f t="shared" si="126"/>
        <v>0</v>
      </c>
      <c r="E213" s="260">
        <f t="shared" si="126"/>
        <v>0</v>
      </c>
      <c r="F213" s="260"/>
      <c r="G213" s="260"/>
      <c r="H213" s="260"/>
      <c r="I213" s="260"/>
      <c r="J213" s="263"/>
      <c r="K213" s="263"/>
      <c r="L213" s="263"/>
      <c r="M213" s="263"/>
    </row>
    <row r="214" spans="1:13">
      <c r="B214" s="655" t="s">
        <v>450</v>
      </c>
      <c r="C214" s="260">
        <f t="shared" ref="C214:E214" si="127">C176*C137/10^6</f>
        <v>0</v>
      </c>
      <c r="D214" s="260">
        <f t="shared" si="127"/>
        <v>0</v>
      </c>
      <c r="E214" s="260">
        <f t="shared" si="127"/>
        <v>0</v>
      </c>
      <c r="F214" s="260"/>
      <c r="G214" s="260"/>
      <c r="H214" s="260"/>
      <c r="I214" s="260"/>
      <c r="J214" s="263"/>
      <c r="K214" s="263"/>
      <c r="L214" s="263"/>
      <c r="M214" s="263"/>
    </row>
    <row r="215" spans="1:13">
      <c r="B215" s="655" t="s">
        <v>451</v>
      </c>
      <c r="C215" s="260">
        <f t="shared" ref="C215:E215" si="128">C177*C138/10^6</f>
        <v>0</v>
      </c>
      <c r="D215" s="260">
        <f t="shared" si="128"/>
        <v>0</v>
      </c>
      <c r="E215" s="260">
        <f t="shared" si="128"/>
        <v>0</v>
      </c>
      <c r="F215" s="260"/>
      <c r="G215" s="260"/>
      <c r="H215" s="260"/>
      <c r="I215" s="260"/>
      <c r="J215" s="263"/>
      <c r="K215" s="263"/>
      <c r="L215" s="263"/>
      <c r="M215" s="263"/>
    </row>
    <row r="216" spans="1:13">
      <c r="B216" s="655" t="s">
        <v>452</v>
      </c>
      <c r="C216" s="260">
        <f t="shared" ref="C216:E216" si="129">C178*C139/10^6</f>
        <v>0</v>
      </c>
      <c r="D216" s="260">
        <f t="shared" si="129"/>
        <v>0</v>
      </c>
      <c r="E216" s="260">
        <f t="shared" si="129"/>
        <v>0.75</v>
      </c>
      <c r="F216" s="260"/>
      <c r="G216" s="260"/>
      <c r="H216" s="260"/>
      <c r="I216" s="260"/>
      <c r="J216" s="263"/>
      <c r="K216" s="263"/>
      <c r="L216" s="263"/>
      <c r="M216" s="263"/>
    </row>
    <row r="217" spans="1:13">
      <c r="B217" s="655" t="s">
        <v>453</v>
      </c>
      <c r="C217" s="260">
        <f t="shared" ref="C217:E217" si="130">C179*C140/10^6</f>
        <v>0</v>
      </c>
      <c r="D217" s="260">
        <f t="shared" si="130"/>
        <v>0</v>
      </c>
      <c r="E217" s="260">
        <f t="shared" si="130"/>
        <v>0</v>
      </c>
      <c r="F217" s="260"/>
      <c r="G217" s="260"/>
      <c r="H217" s="260"/>
      <c r="I217" s="260"/>
      <c r="J217" s="263"/>
      <c r="K217" s="263"/>
      <c r="L217" s="263"/>
      <c r="M217" s="263"/>
    </row>
    <row r="218" spans="1:13">
      <c r="B218" s="655" t="s">
        <v>454</v>
      </c>
      <c r="C218" s="260">
        <f t="shared" ref="C218:E218" si="131">C180*C141/10^6</f>
        <v>0</v>
      </c>
      <c r="D218" s="260">
        <f t="shared" si="131"/>
        <v>0</v>
      </c>
      <c r="E218" s="260">
        <f t="shared" si="131"/>
        <v>0</v>
      </c>
      <c r="F218" s="260"/>
      <c r="G218" s="260"/>
      <c r="H218" s="260"/>
      <c r="I218" s="260"/>
      <c r="J218" s="263"/>
      <c r="K218" s="263"/>
      <c r="L218" s="263"/>
      <c r="M218" s="263"/>
    </row>
    <row r="219" spans="1:13">
      <c r="B219" s="655" t="s">
        <v>455</v>
      </c>
      <c r="C219" s="260">
        <f t="shared" ref="C219:E219" si="132">C181*C142/10^6</f>
        <v>0</v>
      </c>
      <c r="D219" s="260">
        <f t="shared" si="132"/>
        <v>0</v>
      </c>
      <c r="E219" s="260">
        <f t="shared" si="132"/>
        <v>14.071400000000001</v>
      </c>
      <c r="F219" s="260"/>
      <c r="G219" s="260"/>
      <c r="H219" s="260"/>
      <c r="I219" s="260"/>
      <c r="J219" s="263"/>
      <c r="K219" s="263"/>
      <c r="L219" s="263"/>
      <c r="M219" s="263"/>
    </row>
    <row r="220" spans="1:13">
      <c r="B220" s="655" t="s">
        <v>456</v>
      </c>
      <c r="C220" s="260">
        <f t="shared" ref="C220:E220" si="133">C182*C143/10^6</f>
        <v>0</v>
      </c>
      <c r="D220" s="260">
        <f t="shared" si="133"/>
        <v>0</v>
      </c>
      <c r="E220" s="260">
        <f t="shared" si="133"/>
        <v>0</v>
      </c>
      <c r="F220" s="260"/>
      <c r="G220" s="260"/>
      <c r="H220" s="260"/>
      <c r="I220" s="260"/>
      <c r="J220" s="263"/>
      <c r="K220" s="263"/>
      <c r="L220" s="263"/>
      <c r="M220" s="263"/>
    </row>
    <row r="221" spans="1:13">
      <c r="B221" s="655" t="s">
        <v>457</v>
      </c>
      <c r="C221" s="260">
        <f t="shared" ref="C221:E221" si="134">C183*C144/10^6</f>
        <v>0</v>
      </c>
      <c r="D221" s="260">
        <f t="shared" si="134"/>
        <v>0</v>
      </c>
      <c r="E221" s="260">
        <f t="shared" si="134"/>
        <v>2.2000000000000002</v>
      </c>
      <c r="F221" s="260"/>
      <c r="G221" s="260"/>
      <c r="H221" s="260"/>
      <c r="I221" s="260"/>
      <c r="J221" s="263"/>
      <c r="K221" s="263"/>
      <c r="L221" s="263"/>
      <c r="M221" s="263"/>
    </row>
    <row r="222" spans="1:13">
      <c r="B222" s="655" t="s">
        <v>458</v>
      </c>
      <c r="C222" s="260">
        <f t="shared" ref="C222:E222" si="135">C184*C145/10^6</f>
        <v>0</v>
      </c>
      <c r="D222" s="260">
        <f t="shared" si="135"/>
        <v>0</v>
      </c>
      <c r="E222" s="260">
        <f t="shared" si="135"/>
        <v>22.2</v>
      </c>
      <c r="F222" s="260"/>
      <c r="G222" s="260"/>
      <c r="H222" s="260"/>
      <c r="I222" s="260"/>
      <c r="J222" s="263"/>
      <c r="K222" s="263"/>
      <c r="L222" s="263"/>
      <c r="M222" s="263"/>
    </row>
    <row r="223" spans="1:13">
      <c r="B223" s="655" t="s">
        <v>459</v>
      </c>
      <c r="C223" s="260">
        <f t="shared" ref="C223:E223" si="136">C185*C146/10^6</f>
        <v>0</v>
      </c>
      <c r="D223" s="260">
        <f t="shared" si="136"/>
        <v>8.1299999999999997E-2</v>
      </c>
      <c r="E223" s="260">
        <f t="shared" si="136"/>
        <v>1.9</v>
      </c>
      <c r="F223" s="260"/>
      <c r="G223" s="260"/>
      <c r="H223" s="260"/>
      <c r="I223" s="260"/>
      <c r="J223" s="263"/>
      <c r="K223" s="263"/>
      <c r="L223" s="263"/>
      <c r="M223" s="263"/>
    </row>
    <row r="224" spans="1:13">
      <c r="B224" s="655" t="s">
        <v>460</v>
      </c>
      <c r="C224" s="260">
        <f t="shared" ref="C224:E224" si="137">C186*C147/10^6</f>
        <v>0</v>
      </c>
      <c r="D224" s="260">
        <f t="shared" si="137"/>
        <v>0</v>
      </c>
      <c r="E224" s="260">
        <f t="shared" si="137"/>
        <v>0.75999999999999979</v>
      </c>
      <c r="F224" s="260"/>
      <c r="G224" s="260"/>
      <c r="H224" s="260"/>
      <c r="I224" s="260"/>
      <c r="J224" s="263"/>
      <c r="K224" s="263"/>
      <c r="L224" s="263"/>
      <c r="M224" s="263"/>
    </row>
    <row r="225" spans="1:13">
      <c r="B225" s="655" t="s">
        <v>461</v>
      </c>
      <c r="C225" s="260">
        <f t="shared" ref="C225:E225" si="138">C187*C148/10^6</f>
        <v>0</v>
      </c>
      <c r="D225" s="260">
        <f t="shared" si="138"/>
        <v>0</v>
      </c>
      <c r="E225" s="260">
        <f t="shared" si="138"/>
        <v>0</v>
      </c>
      <c r="F225" s="260"/>
      <c r="G225" s="260"/>
      <c r="H225" s="260"/>
      <c r="I225" s="260"/>
      <c r="J225" s="263"/>
      <c r="K225" s="263"/>
      <c r="L225" s="263"/>
      <c r="M225" s="263"/>
    </row>
    <row r="226" spans="1:13">
      <c r="B226" s="655" t="s">
        <v>462</v>
      </c>
      <c r="C226" s="260">
        <f t="shared" ref="C226:E226" si="139">C188*C149/10^6</f>
        <v>0</v>
      </c>
      <c r="D226" s="260">
        <f t="shared" si="139"/>
        <v>0</v>
      </c>
      <c r="E226" s="260">
        <f t="shared" si="139"/>
        <v>0</v>
      </c>
      <c r="F226" s="260"/>
      <c r="G226" s="260"/>
      <c r="H226" s="260"/>
      <c r="I226" s="260"/>
      <c r="J226" s="263"/>
      <c r="K226" s="263"/>
      <c r="L226" s="263"/>
      <c r="M226" s="263"/>
    </row>
    <row r="227" spans="1:13">
      <c r="B227" s="655" t="s">
        <v>463</v>
      </c>
      <c r="C227" s="260">
        <f t="shared" ref="C227:E227" si="140">C189*C150/10^6</f>
        <v>0</v>
      </c>
      <c r="D227" s="260">
        <f t="shared" si="140"/>
        <v>0</v>
      </c>
      <c r="E227" s="260">
        <f t="shared" si="140"/>
        <v>0</v>
      </c>
      <c r="F227" s="260"/>
      <c r="G227" s="260"/>
      <c r="H227" s="260"/>
      <c r="I227" s="260"/>
      <c r="J227" s="263"/>
      <c r="K227" s="263"/>
      <c r="L227" s="263"/>
      <c r="M227" s="263"/>
    </row>
    <row r="228" spans="1:13">
      <c r="B228" s="655" t="s">
        <v>521</v>
      </c>
      <c r="C228" s="260">
        <f t="shared" ref="C228:E228" si="141">C190*C151/10^6</f>
        <v>0</v>
      </c>
      <c r="D228" s="260">
        <f t="shared" si="141"/>
        <v>0</v>
      </c>
      <c r="E228" s="260">
        <f t="shared" si="141"/>
        <v>0</v>
      </c>
      <c r="F228" s="260"/>
      <c r="G228" s="260"/>
      <c r="H228" s="260"/>
      <c r="I228" s="260"/>
      <c r="J228" s="263"/>
      <c r="K228" s="263"/>
      <c r="L228" s="263"/>
      <c r="M228" s="263"/>
    </row>
    <row r="229" spans="1:13">
      <c r="B229" s="655" t="s">
        <v>518</v>
      </c>
      <c r="C229" s="260">
        <f t="shared" ref="C229:E229" si="142">C191*C152/10^6</f>
        <v>0</v>
      </c>
      <c r="D229" s="260">
        <f t="shared" si="142"/>
        <v>0</v>
      </c>
      <c r="E229" s="260">
        <f t="shared" si="142"/>
        <v>0</v>
      </c>
      <c r="F229" s="260"/>
      <c r="G229" s="260"/>
      <c r="H229" s="260"/>
      <c r="I229" s="260"/>
      <c r="J229" s="263"/>
      <c r="K229" s="263"/>
      <c r="L229" s="263"/>
      <c r="M229" s="263"/>
    </row>
    <row r="230" spans="1:13">
      <c r="B230" s="655" t="s">
        <v>519</v>
      </c>
      <c r="C230" s="260">
        <f t="shared" ref="C230:E230" si="143">C192*C153/10^6</f>
        <v>0</v>
      </c>
      <c r="D230" s="260">
        <f t="shared" si="143"/>
        <v>0</v>
      </c>
      <c r="E230" s="260">
        <f t="shared" si="143"/>
        <v>0</v>
      </c>
      <c r="F230" s="260"/>
      <c r="G230" s="260"/>
      <c r="H230" s="260"/>
      <c r="I230" s="260"/>
      <c r="J230" s="263"/>
      <c r="K230" s="263"/>
      <c r="L230" s="263"/>
      <c r="M230" s="263"/>
    </row>
    <row r="231" spans="1:13">
      <c r="B231" s="655" t="s">
        <v>520</v>
      </c>
      <c r="C231" s="260">
        <f t="shared" ref="C231:E231" si="144">C193*C154/10^6</f>
        <v>0</v>
      </c>
      <c r="D231" s="260">
        <f t="shared" si="144"/>
        <v>0</v>
      </c>
      <c r="E231" s="260">
        <f t="shared" si="144"/>
        <v>0</v>
      </c>
      <c r="F231" s="260"/>
      <c r="G231" s="260"/>
      <c r="H231" s="260"/>
      <c r="I231" s="260"/>
      <c r="J231" s="263"/>
      <c r="K231" s="263"/>
      <c r="L231" s="263"/>
      <c r="M231" s="263"/>
    </row>
    <row r="232" spans="1:13">
      <c r="B232" s="655" t="s">
        <v>464</v>
      </c>
      <c r="C232" s="260">
        <f t="shared" ref="C232:E232" si="145">C194*C155/10^6</f>
        <v>0</v>
      </c>
      <c r="D232" s="260">
        <f t="shared" si="145"/>
        <v>0</v>
      </c>
      <c r="E232" s="260">
        <f t="shared" si="145"/>
        <v>0</v>
      </c>
      <c r="F232" s="260"/>
      <c r="G232" s="260"/>
      <c r="H232" s="260"/>
      <c r="I232" s="260"/>
      <c r="J232" s="263"/>
      <c r="K232" s="263"/>
      <c r="L232" s="263"/>
      <c r="M232" s="263"/>
    </row>
    <row r="233" spans="1:13">
      <c r="B233" s="655" t="s">
        <v>465</v>
      </c>
      <c r="C233" s="260">
        <f t="shared" ref="C233:E233" si="146">C195*C156/10^6</f>
        <v>0</v>
      </c>
      <c r="D233" s="260">
        <f t="shared" si="146"/>
        <v>0</v>
      </c>
      <c r="E233" s="260">
        <f t="shared" si="146"/>
        <v>0</v>
      </c>
      <c r="F233" s="260"/>
      <c r="G233" s="260"/>
      <c r="H233" s="260"/>
      <c r="I233" s="260"/>
      <c r="J233" s="263"/>
      <c r="K233" s="263"/>
      <c r="L233" s="263"/>
      <c r="M233" s="263"/>
    </row>
    <row r="234" spans="1:13">
      <c r="B234" s="655" t="s">
        <v>466</v>
      </c>
      <c r="C234" s="260">
        <f t="shared" ref="C234:E234" si="147">C196*C157/10^6</f>
        <v>0</v>
      </c>
      <c r="D234" s="260">
        <f t="shared" si="147"/>
        <v>0</v>
      </c>
      <c r="E234" s="260">
        <f t="shared" si="147"/>
        <v>0</v>
      </c>
      <c r="F234" s="260"/>
      <c r="G234" s="260"/>
      <c r="H234" s="260"/>
      <c r="I234" s="260"/>
      <c r="J234" s="263"/>
      <c r="K234" s="263"/>
      <c r="L234" s="263"/>
      <c r="M234" s="263"/>
    </row>
    <row r="235" spans="1:13">
      <c r="A235" s="659"/>
      <c r="B235" s="655" t="s">
        <v>467</v>
      </c>
      <c r="C235" s="260">
        <f t="shared" ref="C235:E235" si="148">C197*C158/10^6</f>
        <v>0</v>
      </c>
      <c r="D235" s="260">
        <f t="shared" si="148"/>
        <v>0</v>
      </c>
      <c r="E235" s="260">
        <f t="shared" si="148"/>
        <v>0</v>
      </c>
      <c r="F235" s="260"/>
      <c r="G235" s="260"/>
      <c r="H235" s="260"/>
      <c r="I235" s="260"/>
      <c r="J235" s="263"/>
      <c r="K235" s="263"/>
      <c r="L235" s="263"/>
      <c r="M235" s="263"/>
    </row>
    <row r="236" spans="1:13">
      <c r="A236" s="659"/>
      <c r="B236" s="655" t="s">
        <v>468</v>
      </c>
      <c r="C236" s="260">
        <f t="shared" ref="C236:E236" si="149">C198*C159/10^6</f>
        <v>0</v>
      </c>
      <c r="D236" s="260">
        <f t="shared" si="149"/>
        <v>0</v>
      </c>
      <c r="E236" s="260">
        <f t="shared" si="149"/>
        <v>0</v>
      </c>
      <c r="F236" s="260"/>
      <c r="G236" s="260"/>
      <c r="H236" s="260"/>
      <c r="I236" s="260"/>
      <c r="J236" s="263"/>
      <c r="K236" s="263"/>
      <c r="L236" s="263"/>
      <c r="M236" s="263"/>
    </row>
    <row r="237" spans="1:13">
      <c r="A237" s="659"/>
      <c r="B237" s="655" t="s">
        <v>431</v>
      </c>
      <c r="C237" s="260">
        <f t="shared" ref="C237:E237" si="150">C199*C160/10^6</f>
        <v>0</v>
      </c>
      <c r="D237" s="260">
        <f t="shared" si="150"/>
        <v>0</v>
      </c>
      <c r="E237" s="260">
        <f t="shared" si="150"/>
        <v>0</v>
      </c>
      <c r="F237" s="260"/>
      <c r="G237" s="260"/>
      <c r="H237" s="260"/>
      <c r="I237" s="260"/>
      <c r="J237" s="263"/>
      <c r="K237" s="263"/>
      <c r="L237" s="263"/>
      <c r="M237" s="263"/>
    </row>
    <row r="238" spans="1:13">
      <c r="A238" s="659"/>
      <c r="B238" s="658" t="s">
        <v>9</v>
      </c>
      <c r="C238" s="257">
        <f>SUM(C203:C237)</f>
        <v>982.56308349310973</v>
      </c>
      <c r="D238" s="257">
        <f t="shared" ref="D238:E238" si="151">SUM(D203:D237)</f>
        <v>1723.746551117227</v>
      </c>
      <c r="E238" s="257">
        <f t="shared" si="151"/>
        <v>2000.2310076685442</v>
      </c>
      <c r="F238" s="257"/>
      <c r="G238" s="257"/>
      <c r="H238" s="257"/>
      <c r="I238" s="257"/>
      <c r="J238" s="257"/>
      <c r="K238" s="257"/>
      <c r="L238" s="257"/>
      <c r="M238" s="257"/>
    </row>
    <row r="239" spans="1:13">
      <c r="A239" s="659"/>
      <c r="C239" s="8"/>
      <c r="D239" s="8">
        <f t="shared" ref="D239:E239" si="152">IF(C238=0,"",D238/C238-1)</f>
        <v>0.75433677498765395</v>
      </c>
      <c r="E239" s="8">
        <f t="shared" si="152"/>
        <v>0.16039739506490491</v>
      </c>
      <c r="F239" s="8"/>
      <c r="G239" s="8"/>
      <c r="H239" s="8"/>
      <c r="I239" s="8"/>
      <c r="J239" s="8"/>
      <c r="K239" s="8"/>
      <c r="L239" s="8"/>
      <c r="M239" s="8"/>
    </row>
    <row r="240" spans="1:13">
      <c r="A240" s="659"/>
      <c r="B240" s="652"/>
      <c r="C240" s="362"/>
      <c r="D240" s="362"/>
      <c r="E240" s="362"/>
      <c r="F240" s="362"/>
      <c r="G240" s="362"/>
      <c r="H240" s="362"/>
      <c r="I240" s="362"/>
      <c r="J240" s="362"/>
      <c r="K240" s="362"/>
      <c r="L240" s="362"/>
      <c r="M240" s="362"/>
    </row>
    <row r="241" spans="1:13">
      <c r="A241" s="659"/>
    </row>
    <row r="242" spans="1:13" ht="15.6">
      <c r="B242" s="659" t="s">
        <v>511</v>
      </c>
      <c r="E242" s="321"/>
      <c r="J242" s="358" t="str">
        <f>B242</f>
        <v>Units - Global-Cloud segment</v>
      </c>
      <c r="L242" s="312"/>
      <c r="M242" s="312"/>
    </row>
    <row r="243" spans="1:13">
      <c r="A243" s="659"/>
      <c r="B243" s="644" t="s">
        <v>10</v>
      </c>
      <c r="C243" s="38">
        <v>2016</v>
      </c>
      <c r="D243" s="7">
        <v>2017</v>
      </c>
      <c r="E243" s="7">
        <v>2018</v>
      </c>
      <c r="F243" s="7">
        <v>2019</v>
      </c>
      <c r="G243" s="7">
        <v>2020</v>
      </c>
      <c r="H243" s="7">
        <v>2021</v>
      </c>
      <c r="I243" s="7">
        <v>2022</v>
      </c>
      <c r="J243" s="7">
        <v>2023</v>
      </c>
      <c r="K243" s="7">
        <v>2024</v>
      </c>
      <c r="L243" s="7">
        <v>2025</v>
      </c>
      <c r="M243" s="7">
        <v>2026</v>
      </c>
    </row>
    <row r="244" spans="1:13">
      <c r="A244" s="659"/>
      <c r="B244" s="647" t="s">
        <v>470</v>
      </c>
      <c r="C244" s="756">
        <v>419674.79400000005</v>
      </c>
      <c r="D244" s="756">
        <v>256486.04</v>
      </c>
      <c r="E244" s="756">
        <v>235351.83</v>
      </c>
      <c r="F244" s="756"/>
      <c r="G244" s="756"/>
      <c r="H244" s="756"/>
      <c r="I244" s="756"/>
      <c r="J244" s="756"/>
      <c r="K244" s="756"/>
      <c r="L244" s="758"/>
      <c r="M244" s="758"/>
    </row>
    <row r="245" spans="1:13">
      <c r="A245" s="659"/>
      <c r="B245" s="647" t="s">
        <v>471</v>
      </c>
      <c r="C245" s="756">
        <v>7231906.8937198631</v>
      </c>
      <c r="D245" s="756">
        <v>7643739.044659459</v>
      </c>
      <c r="E245" s="756">
        <v>7829422.7758183526</v>
      </c>
      <c r="F245" s="756"/>
      <c r="G245" s="756"/>
      <c r="H245" s="756"/>
      <c r="I245" s="756"/>
      <c r="J245" s="756"/>
      <c r="K245" s="756"/>
      <c r="L245" s="758"/>
      <c r="M245" s="758"/>
    </row>
    <row r="246" spans="1:13">
      <c r="A246" s="659"/>
      <c r="B246" s="647" t="s">
        <v>472</v>
      </c>
      <c r="C246" s="758">
        <v>0</v>
      </c>
      <c r="D246" s="758">
        <v>0</v>
      </c>
      <c r="E246" s="758">
        <v>0</v>
      </c>
      <c r="F246" s="758"/>
      <c r="G246" s="758"/>
      <c r="H246" s="758"/>
      <c r="I246" s="758"/>
      <c r="J246" s="758"/>
      <c r="K246" s="758"/>
      <c r="L246" s="758"/>
      <c r="M246" s="758"/>
    </row>
    <row r="247" spans="1:13">
      <c r="A247" s="659"/>
      <c r="B247" s="647" t="s">
        <v>473</v>
      </c>
      <c r="C247" s="759">
        <v>777923.4</v>
      </c>
      <c r="D247" s="759">
        <v>1071294.95</v>
      </c>
      <c r="E247" s="759">
        <v>1233950.5249999999</v>
      </c>
      <c r="F247" s="759"/>
      <c r="G247" s="759"/>
      <c r="H247" s="759"/>
      <c r="I247" s="759"/>
      <c r="J247" s="759"/>
      <c r="K247" s="759"/>
      <c r="L247" s="757"/>
      <c r="M247" s="757"/>
    </row>
    <row r="248" spans="1:13">
      <c r="A248" s="659"/>
      <c r="B248" s="647" t="s">
        <v>474</v>
      </c>
      <c r="C248" s="759">
        <v>1547340.05</v>
      </c>
      <c r="D248" s="759">
        <v>1761242.7000000002</v>
      </c>
      <c r="E248" s="759">
        <v>992054.6</v>
      </c>
      <c r="F248" s="759"/>
      <c r="G248" s="759"/>
      <c r="H248" s="759"/>
      <c r="I248" s="759"/>
      <c r="J248" s="759"/>
      <c r="K248" s="759"/>
      <c r="L248" s="759"/>
      <c r="M248" s="759"/>
    </row>
    <row r="249" spans="1:13">
      <c r="A249" s="659"/>
      <c r="B249" s="657" t="s">
        <v>475</v>
      </c>
      <c r="C249" s="758">
        <v>0</v>
      </c>
      <c r="D249" s="758">
        <v>0</v>
      </c>
      <c r="E249" s="758">
        <v>0</v>
      </c>
      <c r="F249" s="758"/>
      <c r="G249" s="758"/>
      <c r="H249" s="758"/>
      <c r="I249" s="758"/>
      <c r="J249" s="758"/>
      <c r="K249" s="758"/>
      <c r="L249" s="758"/>
      <c r="M249" s="758"/>
    </row>
    <row r="250" spans="1:13">
      <c r="A250" s="659"/>
      <c r="B250" s="655" t="s">
        <v>476</v>
      </c>
      <c r="C250" s="758">
        <v>280058</v>
      </c>
      <c r="D250" s="758">
        <v>622792</v>
      </c>
      <c r="E250" s="758">
        <v>1733235.3</v>
      </c>
      <c r="F250" s="758"/>
      <c r="G250" s="758"/>
      <c r="H250" s="758"/>
      <c r="I250" s="758"/>
      <c r="J250" s="758"/>
      <c r="K250" s="758"/>
      <c r="L250" s="758"/>
      <c r="M250" s="758"/>
    </row>
    <row r="251" spans="1:13">
      <c r="A251" s="659"/>
      <c r="B251" s="655" t="s">
        <v>477</v>
      </c>
      <c r="C251" s="757">
        <v>289061.59999999998</v>
      </c>
      <c r="D251" s="757">
        <v>1393450.1</v>
      </c>
      <c r="E251" s="757">
        <v>1614311</v>
      </c>
      <c r="F251" s="757"/>
      <c r="G251" s="757"/>
      <c r="H251" s="757"/>
      <c r="I251" s="757"/>
      <c r="J251" s="757"/>
      <c r="K251" s="757"/>
      <c r="L251" s="757"/>
      <c r="M251" s="757"/>
    </row>
    <row r="252" spans="1:13">
      <c r="A252" s="659"/>
      <c r="B252" s="655" t="s">
        <v>478</v>
      </c>
      <c r="C252" s="757">
        <v>30989.399999999994</v>
      </c>
      <c r="D252" s="757">
        <v>292890.90000000002</v>
      </c>
      <c r="E252" s="757">
        <v>1869292.6190476189</v>
      </c>
      <c r="F252" s="757"/>
      <c r="G252" s="757"/>
      <c r="H252" s="757"/>
      <c r="I252" s="757"/>
      <c r="J252" s="757"/>
      <c r="K252" s="757"/>
      <c r="L252" s="757"/>
      <c r="M252" s="757"/>
    </row>
    <row r="253" spans="1:13">
      <c r="A253" s="659"/>
      <c r="B253" s="655" t="s">
        <v>479</v>
      </c>
      <c r="C253" s="757">
        <v>72354.400000000009</v>
      </c>
      <c r="D253" s="757">
        <v>294146.40000000002</v>
      </c>
      <c r="E253" s="757">
        <v>346629.22647058824</v>
      </c>
      <c r="F253" s="757"/>
      <c r="G253" s="757"/>
      <c r="H253" s="757"/>
      <c r="I253" s="757"/>
      <c r="J253" s="757"/>
      <c r="K253" s="757"/>
      <c r="L253" s="757"/>
      <c r="M253" s="757"/>
    </row>
    <row r="254" spans="1:13">
      <c r="A254" s="659"/>
      <c r="B254" s="655" t="s">
        <v>480</v>
      </c>
      <c r="C254" s="757">
        <v>0</v>
      </c>
      <c r="D254" s="757">
        <v>0</v>
      </c>
      <c r="E254" s="757">
        <v>0</v>
      </c>
      <c r="F254" s="757"/>
      <c r="G254" s="757"/>
      <c r="H254" s="757"/>
      <c r="I254" s="757"/>
      <c r="J254" s="757"/>
      <c r="K254" s="757"/>
      <c r="L254" s="757"/>
      <c r="M254" s="757"/>
    </row>
    <row r="255" spans="1:13">
      <c r="B255" s="655" t="s">
        <v>450</v>
      </c>
      <c r="C255" s="757">
        <v>0</v>
      </c>
      <c r="D255" s="757">
        <v>0</v>
      </c>
      <c r="E255" s="757">
        <v>500</v>
      </c>
      <c r="F255" s="757"/>
      <c r="G255" s="757"/>
      <c r="H255" s="757"/>
      <c r="I255" s="757"/>
      <c r="J255" s="757"/>
      <c r="K255" s="757"/>
      <c r="L255" s="757"/>
      <c r="M255" s="757"/>
    </row>
    <row r="256" spans="1:13">
      <c r="B256" s="655" t="s">
        <v>451</v>
      </c>
      <c r="C256" s="757">
        <v>0</v>
      </c>
      <c r="D256" s="757">
        <v>0</v>
      </c>
      <c r="E256" s="757">
        <v>0</v>
      </c>
      <c r="F256" s="757"/>
      <c r="G256" s="757"/>
      <c r="H256" s="757"/>
      <c r="I256" s="757"/>
      <c r="J256" s="757"/>
      <c r="K256" s="757"/>
      <c r="L256" s="757"/>
      <c r="M256" s="757"/>
    </row>
    <row r="257" spans="2:13">
      <c r="B257" s="655" t="s">
        <v>452</v>
      </c>
      <c r="C257" s="757">
        <v>0</v>
      </c>
      <c r="D257" s="757">
        <v>0</v>
      </c>
      <c r="E257" s="757">
        <v>500</v>
      </c>
      <c r="F257" s="757"/>
      <c r="G257" s="757"/>
      <c r="H257" s="757"/>
      <c r="I257" s="757"/>
      <c r="J257" s="757"/>
      <c r="K257" s="757"/>
      <c r="L257" s="757"/>
      <c r="M257" s="757"/>
    </row>
    <row r="258" spans="2:13">
      <c r="B258" s="655" t="s">
        <v>453</v>
      </c>
      <c r="C258" s="757">
        <v>0</v>
      </c>
      <c r="D258" s="757">
        <v>0</v>
      </c>
      <c r="E258" s="757">
        <v>0</v>
      </c>
      <c r="F258" s="757"/>
      <c r="G258" s="757"/>
      <c r="H258" s="757"/>
      <c r="I258" s="757"/>
      <c r="J258" s="757"/>
      <c r="K258" s="757"/>
      <c r="L258" s="757"/>
      <c r="M258" s="757"/>
    </row>
    <row r="259" spans="2:13">
      <c r="B259" s="655" t="s">
        <v>454</v>
      </c>
      <c r="C259" s="757">
        <v>0</v>
      </c>
      <c r="D259" s="757">
        <v>0</v>
      </c>
      <c r="E259" s="757">
        <v>0</v>
      </c>
      <c r="F259" s="757"/>
      <c r="G259" s="757"/>
      <c r="H259" s="757"/>
      <c r="I259" s="757"/>
      <c r="J259" s="757"/>
      <c r="K259" s="757"/>
      <c r="L259" s="757"/>
      <c r="M259" s="757"/>
    </row>
    <row r="260" spans="2:13">
      <c r="B260" s="655" t="s">
        <v>455</v>
      </c>
      <c r="C260" s="757">
        <v>0</v>
      </c>
      <c r="D260" s="757">
        <v>0</v>
      </c>
      <c r="E260" s="757">
        <v>23000</v>
      </c>
      <c r="F260" s="757"/>
      <c r="G260" s="757"/>
      <c r="H260" s="757"/>
      <c r="I260" s="757"/>
      <c r="J260" s="757"/>
      <c r="K260" s="757"/>
      <c r="L260" s="757"/>
      <c r="M260" s="757"/>
    </row>
    <row r="261" spans="2:13">
      <c r="B261" s="655" t="s">
        <v>456</v>
      </c>
      <c r="C261" s="757">
        <v>0</v>
      </c>
      <c r="D261" s="757">
        <v>0</v>
      </c>
      <c r="E261" s="757">
        <v>0</v>
      </c>
      <c r="F261" s="757"/>
      <c r="G261" s="757"/>
      <c r="H261" s="757"/>
      <c r="I261" s="757"/>
      <c r="J261" s="757"/>
      <c r="K261" s="757"/>
      <c r="L261" s="757"/>
      <c r="M261" s="757"/>
    </row>
    <row r="262" spans="2:13">
      <c r="B262" s="655" t="s">
        <v>457</v>
      </c>
      <c r="C262" s="757">
        <v>0</v>
      </c>
      <c r="D262" s="757">
        <v>0</v>
      </c>
      <c r="E262" s="757">
        <v>2000</v>
      </c>
      <c r="F262" s="757"/>
      <c r="G262" s="757"/>
      <c r="H262" s="757"/>
      <c r="I262" s="757"/>
      <c r="J262" s="757"/>
      <c r="K262" s="757"/>
      <c r="L262" s="757"/>
      <c r="M262" s="757"/>
    </row>
    <row r="263" spans="2:13">
      <c r="B263" s="655" t="s">
        <v>458</v>
      </c>
      <c r="C263" s="757">
        <v>0</v>
      </c>
      <c r="D263" s="757">
        <v>0</v>
      </c>
      <c r="E263" s="757">
        <v>12000</v>
      </c>
      <c r="F263" s="757"/>
      <c r="G263" s="757"/>
      <c r="H263" s="757"/>
      <c r="I263" s="757"/>
      <c r="J263" s="757"/>
      <c r="K263" s="757"/>
      <c r="L263" s="757"/>
      <c r="M263" s="757"/>
    </row>
    <row r="264" spans="2:13">
      <c r="B264" s="655" t="s">
        <v>459</v>
      </c>
      <c r="C264" s="757">
        <v>0</v>
      </c>
      <c r="D264" s="757">
        <v>7</v>
      </c>
      <c r="E264" s="757">
        <v>1000</v>
      </c>
      <c r="F264" s="757"/>
      <c r="G264" s="757"/>
      <c r="H264" s="757"/>
      <c r="I264" s="757"/>
      <c r="J264" s="757"/>
      <c r="K264" s="757"/>
      <c r="L264" s="757"/>
      <c r="M264" s="757"/>
    </row>
    <row r="265" spans="2:13">
      <c r="B265" s="655" t="s">
        <v>460</v>
      </c>
      <c r="C265" s="757">
        <v>0</v>
      </c>
      <c r="D265" s="757">
        <v>0</v>
      </c>
      <c r="E265" s="757">
        <v>99.999999999999972</v>
      </c>
      <c r="F265" s="757"/>
      <c r="G265" s="757"/>
      <c r="H265" s="757"/>
      <c r="I265" s="757"/>
      <c r="J265" s="757"/>
      <c r="K265" s="757"/>
      <c r="L265" s="757"/>
      <c r="M265" s="757"/>
    </row>
    <row r="266" spans="2:13">
      <c r="B266" s="655" t="s">
        <v>461</v>
      </c>
      <c r="C266" s="757">
        <v>0</v>
      </c>
      <c r="D266" s="757">
        <v>0</v>
      </c>
      <c r="E266" s="757">
        <v>0</v>
      </c>
      <c r="F266" s="757"/>
      <c r="G266" s="757"/>
      <c r="H266" s="757"/>
      <c r="I266" s="757"/>
      <c r="J266" s="757"/>
      <c r="K266" s="757"/>
      <c r="L266" s="757"/>
      <c r="M266" s="757"/>
    </row>
    <row r="267" spans="2:13">
      <c r="B267" s="655" t="s">
        <v>462</v>
      </c>
      <c r="C267" s="757">
        <v>0</v>
      </c>
      <c r="D267" s="757">
        <v>0</v>
      </c>
      <c r="E267" s="757">
        <v>0</v>
      </c>
      <c r="F267" s="757"/>
      <c r="G267" s="757"/>
      <c r="H267" s="757"/>
      <c r="I267" s="757"/>
      <c r="J267" s="757"/>
      <c r="K267" s="757"/>
      <c r="L267" s="757"/>
      <c r="M267" s="757"/>
    </row>
    <row r="268" spans="2:13">
      <c r="B268" s="655" t="s">
        <v>463</v>
      </c>
      <c r="C268" s="757">
        <v>0</v>
      </c>
      <c r="D268" s="757">
        <v>0</v>
      </c>
      <c r="E268" s="757">
        <v>0</v>
      </c>
      <c r="F268" s="757"/>
      <c r="G268" s="757"/>
      <c r="H268" s="757"/>
      <c r="I268" s="757"/>
      <c r="J268" s="757"/>
      <c r="K268" s="757"/>
      <c r="L268" s="757"/>
      <c r="M268" s="757"/>
    </row>
    <row r="269" spans="2:13">
      <c r="B269" s="655" t="s">
        <v>521</v>
      </c>
      <c r="C269" s="757">
        <v>0</v>
      </c>
      <c r="D269" s="757">
        <v>0</v>
      </c>
      <c r="E269" s="757">
        <v>0</v>
      </c>
      <c r="F269" s="757"/>
      <c r="G269" s="757"/>
      <c r="H269" s="757"/>
      <c r="I269" s="757"/>
      <c r="J269" s="757"/>
      <c r="K269" s="757"/>
      <c r="L269" s="757"/>
      <c r="M269" s="757"/>
    </row>
    <row r="270" spans="2:13">
      <c r="B270" s="655" t="s">
        <v>518</v>
      </c>
      <c r="C270" s="757">
        <v>0</v>
      </c>
      <c r="D270" s="757">
        <v>0</v>
      </c>
      <c r="E270" s="757">
        <v>0</v>
      </c>
      <c r="F270" s="757"/>
      <c r="G270" s="757"/>
      <c r="H270" s="757"/>
      <c r="I270" s="757"/>
      <c r="J270" s="757"/>
      <c r="K270" s="757"/>
      <c r="L270" s="757"/>
      <c r="M270" s="757"/>
    </row>
    <row r="271" spans="2:13">
      <c r="B271" s="655" t="s">
        <v>519</v>
      </c>
      <c r="C271" s="757">
        <v>0</v>
      </c>
      <c r="D271" s="757">
        <v>0</v>
      </c>
      <c r="E271" s="757">
        <v>0</v>
      </c>
      <c r="F271" s="757"/>
      <c r="G271" s="757"/>
      <c r="H271" s="757"/>
      <c r="I271" s="757"/>
      <c r="J271" s="757"/>
      <c r="K271" s="757"/>
      <c r="L271" s="757"/>
      <c r="M271" s="757"/>
    </row>
    <row r="272" spans="2:13">
      <c r="B272" s="655" t="s">
        <v>520</v>
      </c>
      <c r="C272" s="757">
        <v>0</v>
      </c>
      <c r="D272" s="757">
        <v>0</v>
      </c>
      <c r="E272" s="757">
        <v>0</v>
      </c>
      <c r="F272" s="757"/>
      <c r="G272" s="757"/>
      <c r="H272" s="757"/>
      <c r="I272" s="757"/>
      <c r="J272" s="757"/>
      <c r="K272" s="757"/>
      <c r="L272" s="757"/>
      <c r="M272" s="757"/>
    </row>
    <row r="273" spans="1:13">
      <c r="B273" s="655" t="s">
        <v>464</v>
      </c>
      <c r="C273" s="757">
        <v>0</v>
      </c>
      <c r="D273" s="757">
        <v>0</v>
      </c>
      <c r="E273" s="757">
        <v>0</v>
      </c>
      <c r="F273" s="757"/>
      <c r="G273" s="757"/>
      <c r="H273" s="757"/>
      <c r="I273" s="757"/>
      <c r="J273" s="757"/>
      <c r="K273" s="757"/>
      <c r="L273" s="757"/>
      <c r="M273" s="757"/>
    </row>
    <row r="274" spans="1:13">
      <c r="B274" s="655" t="s">
        <v>465</v>
      </c>
      <c r="C274" s="757">
        <v>0</v>
      </c>
      <c r="D274" s="757">
        <v>0</v>
      </c>
      <c r="E274" s="757">
        <v>0</v>
      </c>
      <c r="F274" s="757"/>
      <c r="G274" s="757"/>
      <c r="H274" s="757"/>
      <c r="I274" s="757"/>
      <c r="J274" s="757"/>
      <c r="K274" s="757"/>
      <c r="L274" s="757"/>
      <c r="M274" s="757"/>
    </row>
    <row r="275" spans="1:13">
      <c r="B275" s="655" t="s">
        <v>466</v>
      </c>
      <c r="C275" s="757">
        <v>0</v>
      </c>
      <c r="D275" s="757">
        <v>0</v>
      </c>
      <c r="E275" s="757">
        <v>0</v>
      </c>
      <c r="F275" s="757"/>
      <c r="G275" s="757"/>
      <c r="H275" s="757"/>
      <c r="I275" s="757"/>
      <c r="J275" s="757"/>
      <c r="K275" s="757"/>
      <c r="L275" s="757"/>
      <c r="M275" s="757"/>
    </row>
    <row r="276" spans="1:13">
      <c r="A276" s="659"/>
      <c r="B276" s="655" t="s">
        <v>467</v>
      </c>
      <c r="C276" s="757">
        <v>0</v>
      </c>
      <c r="D276" s="757">
        <v>0</v>
      </c>
      <c r="E276" s="757">
        <v>0</v>
      </c>
      <c r="F276" s="757"/>
      <c r="G276" s="757"/>
      <c r="H276" s="757"/>
      <c r="I276" s="757"/>
      <c r="J276" s="757"/>
      <c r="K276" s="757"/>
      <c r="L276" s="757"/>
      <c r="M276" s="757"/>
    </row>
    <row r="277" spans="1:13">
      <c r="A277" s="659"/>
      <c r="B277" s="655" t="s">
        <v>468</v>
      </c>
      <c r="C277" s="757">
        <v>0</v>
      </c>
      <c r="D277" s="757">
        <v>0</v>
      </c>
      <c r="E277" s="757">
        <v>0</v>
      </c>
      <c r="F277" s="757"/>
      <c r="G277" s="757"/>
      <c r="H277" s="757"/>
      <c r="I277" s="757"/>
      <c r="J277" s="757"/>
      <c r="K277" s="757"/>
      <c r="L277" s="757"/>
      <c r="M277" s="757"/>
    </row>
    <row r="278" spans="1:13">
      <c r="A278" s="659"/>
      <c r="B278" s="655" t="s">
        <v>431</v>
      </c>
      <c r="C278" s="757">
        <v>0</v>
      </c>
      <c r="D278" s="757">
        <v>0</v>
      </c>
      <c r="E278" s="757">
        <v>0</v>
      </c>
      <c r="F278" s="757"/>
      <c r="G278" s="757"/>
      <c r="H278" s="757"/>
      <c r="I278" s="757"/>
      <c r="J278" s="757"/>
      <c r="K278" s="757"/>
      <c r="L278" s="757"/>
      <c r="M278" s="757"/>
    </row>
    <row r="279" spans="1:13">
      <c r="A279" s="659"/>
      <c r="B279" s="655" t="e">
        <f>#REF!</f>
        <v>#REF!</v>
      </c>
      <c r="C279" s="215">
        <f t="shared" ref="C279" si="153">SUM(C244:C278)</f>
        <v>10649308.537719864</v>
      </c>
      <c r="D279" s="215">
        <f t="shared" ref="D279" si="154">SUM(D244:D278)</f>
        <v>13336049.13465946</v>
      </c>
      <c r="E279" s="215">
        <f t="shared" ref="E279" si="155">SUM(E244:E278)</f>
        <v>15893347.87633656</v>
      </c>
      <c r="F279" s="215"/>
      <c r="G279" s="215"/>
      <c r="H279" s="215"/>
      <c r="I279" s="215"/>
      <c r="J279" s="215"/>
      <c r="K279" s="215"/>
      <c r="L279" s="215"/>
      <c r="M279" s="215"/>
    </row>
    <row r="280" spans="1:13">
      <c r="A280" s="659"/>
      <c r="C280" s="8"/>
      <c r="D280" s="8">
        <f t="shared" ref="D280:E280" si="156">IF(C279=0,"",D279/C279-1)</f>
        <v>0.25229249274008314</v>
      </c>
      <c r="E280" s="8">
        <f t="shared" si="156"/>
        <v>0.19175834730773889</v>
      </c>
      <c r="F280" s="8"/>
      <c r="G280" s="8"/>
      <c r="H280" s="8"/>
      <c r="I280" s="8"/>
      <c r="J280" s="8"/>
      <c r="K280" s="8"/>
      <c r="L280" s="8"/>
      <c r="M280" s="8"/>
    </row>
    <row r="281" spans="1:13">
      <c r="B281" s="659" t="s">
        <v>512</v>
      </c>
      <c r="C281" s="254">
        <v>0</v>
      </c>
      <c r="D281" s="254">
        <v>0</v>
      </c>
      <c r="E281" s="254">
        <v>0</v>
      </c>
      <c r="F281" s="254">
        <v>0</v>
      </c>
      <c r="G281" s="254">
        <v>0</v>
      </c>
      <c r="H281" s="254">
        <v>0</v>
      </c>
      <c r="I281" s="254">
        <v>0</v>
      </c>
      <c r="J281" s="254">
        <v>0</v>
      </c>
      <c r="K281" s="254">
        <v>0</v>
      </c>
      <c r="L281" s="254">
        <v>0</v>
      </c>
      <c r="M281" s="254">
        <v>0</v>
      </c>
    </row>
    <row r="282" spans="1:13">
      <c r="A282" s="659"/>
      <c r="B282" s="651" t="s">
        <v>10</v>
      </c>
      <c r="C282" s="135">
        <v>2016</v>
      </c>
      <c r="D282" s="128">
        <v>2017</v>
      </c>
      <c r="E282" s="128">
        <v>2018</v>
      </c>
      <c r="F282" s="128">
        <v>2019</v>
      </c>
      <c r="G282" s="128">
        <v>2020</v>
      </c>
      <c r="H282" s="128">
        <v>2021</v>
      </c>
      <c r="I282" s="128">
        <v>2022</v>
      </c>
      <c r="J282" s="128">
        <v>2023</v>
      </c>
      <c r="K282" s="128">
        <v>2024</v>
      </c>
      <c r="L282" s="128">
        <v>2025</v>
      </c>
      <c r="M282" s="128">
        <v>2026</v>
      </c>
    </row>
    <row r="283" spans="1:13">
      <c r="A283" s="659"/>
      <c r="B283" s="647" t="s">
        <v>470</v>
      </c>
      <c r="C283" s="262">
        <f t="shared" ref="C283:E283" si="157">IF(C244=0,,C321*10^6/C244)</f>
        <v>11.313150064475876</v>
      </c>
      <c r="D283" s="262">
        <f t="shared" si="157"/>
        <v>9.7279618337487541</v>
      </c>
      <c r="E283" s="262">
        <f t="shared" si="157"/>
        <v>7.9991133376783168</v>
      </c>
      <c r="F283" s="262"/>
      <c r="G283" s="262"/>
      <c r="H283" s="262"/>
      <c r="I283" s="262"/>
      <c r="J283" s="262"/>
      <c r="K283" s="262"/>
      <c r="L283" s="262"/>
      <c r="M283" s="262"/>
    </row>
    <row r="284" spans="1:13">
      <c r="A284" s="659"/>
      <c r="B284" s="647" t="s">
        <v>471</v>
      </c>
      <c r="C284" s="262">
        <f t="shared" ref="C284:E284" si="158">IF(C245=0,,C322*10^6/C245)</f>
        <v>24.426532962471157</v>
      </c>
      <c r="D284" s="262">
        <f t="shared" si="158"/>
        <v>19.396784765421103</v>
      </c>
      <c r="E284" s="262">
        <f t="shared" si="158"/>
        <v>14.810870539949496</v>
      </c>
      <c r="F284" s="262"/>
      <c r="G284" s="262"/>
      <c r="H284" s="262"/>
      <c r="I284" s="262"/>
      <c r="J284" s="262"/>
      <c r="K284" s="262"/>
      <c r="L284" s="262"/>
      <c r="M284" s="262"/>
    </row>
    <row r="285" spans="1:13">
      <c r="A285" s="659"/>
      <c r="B285" s="647" t="s">
        <v>472</v>
      </c>
      <c r="C285" s="262">
        <f t="shared" ref="C285:E285" si="159">IF(C246=0,,C323*10^6/C246)</f>
        <v>0</v>
      </c>
      <c r="D285" s="262">
        <f t="shared" si="159"/>
        <v>0</v>
      </c>
      <c r="E285" s="262">
        <f t="shared" si="159"/>
        <v>0</v>
      </c>
      <c r="F285" s="262"/>
      <c r="G285" s="262"/>
      <c r="H285" s="262"/>
      <c r="I285" s="262"/>
      <c r="J285" s="262"/>
      <c r="K285" s="262"/>
      <c r="L285" s="262"/>
      <c r="M285" s="262"/>
    </row>
    <row r="286" spans="1:13">
      <c r="A286" s="659"/>
      <c r="B286" s="647" t="s">
        <v>473</v>
      </c>
      <c r="C286" s="262">
        <f t="shared" ref="C286:E286" si="160">IF(C247=0,,C324*10^6/C247)</f>
        <v>99.624177253255993</v>
      </c>
      <c r="D286" s="262">
        <f t="shared" si="160"/>
        <v>80.609108343448838</v>
      </c>
      <c r="E286" s="262">
        <f t="shared" si="160"/>
        <v>60.416101456943089</v>
      </c>
      <c r="F286" s="262"/>
      <c r="G286" s="262"/>
      <c r="H286" s="262"/>
      <c r="I286" s="262"/>
      <c r="J286" s="262"/>
      <c r="K286" s="262"/>
      <c r="L286" s="262"/>
      <c r="M286" s="262"/>
    </row>
    <row r="287" spans="1:13">
      <c r="A287" s="659"/>
      <c r="B287" s="647" t="s">
        <v>474</v>
      </c>
      <c r="C287" s="262">
        <f t="shared" ref="C287:E287" si="161">IF(C248=0,,C325*10^6/C248)</f>
        <v>321.84633267916303</v>
      </c>
      <c r="D287" s="262">
        <f t="shared" si="161"/>
        <v>327.48715026495387</v>
      </c>
      <c r="E287" s="262">
        <f t="shared" si="161"/>
        <v>291.95616687226686</v>
      </c>
      <c r="F287" s="262"/>
      <c r="G287" s="262"/>
      <c r="H287" s="262"/>
      <c r="I287" s="262"/>
      <c r="J287" s="262"/>
      <c r="K287" s="262"/>
      <c r="L287" s="262"/>
      <c r="M287" s="262"/>
    </row>
    <row r="288" spans="1:13">
      <c r="A288" s="659"/>
      <c r="B288" s="657" t="s">
        <v>475</v>
      </c>
      <c r="C288" s="262">
        <f t="shared" ref="C288:E288" si="162">IF(C249=0,,C326*10^6/C249)</f>
        <v>0</v>
      </c>
      <c r="D288" s="262">
        <f t="shared" si="162"/>
        <v>0</v>
      </c>
      <c r="E288" s="262">
        <f t="shared" si="162"/>
        <v>0</v>
      </c>
      <c r="F288" s="262"/>
      <c r="G288" s="262"/>
      <c r="H288" s="262"/>
      <c r="I288" s="262"/>
      <c r="J288" s="262"/>
      <c r="K288" s="262"/>
      <c r="L288" s="262"/>
      <c r="M288" s="262"/>
    </row>
    <row r="289" spans="1:13">
      <c r="A289" s="659"/>
      <c r="B289" s="655" t="s">
        <v>476</v>
      </c>
      <c r="C289" s="262">
        <f t="shared" ref="C289:E289" si="163">IF(C250=0,,C327*10^6/C250)</f>
        <v>258.09426618771823</v>
      </c>
      <c r="D289" s="262">
        <f t="shared" si="163"/>
        <v>182.02277386466108</v>
      </c>
      <c r="E289" s="262">
        <f t="shared" si="163"/>
        <v>113.83996862988228</v>
      </c>
      <c r="F289" s="262"/>
      <c r="G289" s="262"/>
      <c r="H289" s="262"/>
      <c r="I289" s="262"/>
      <c r="J289" s="262"/>
      <c r="K289" s="262"/>
      <c r="L289" s="262"/>
      <c r="M289" s="262"/>
    </row>
    <row r="290" spans="1:13">
      <c r="A290" s="659"/>
      <c r="B290" s="655" t="s">
        <v>477</v>
      </c>
      <c r="C290" s="262">
        <f t="shared" ref="C290:E290" si="164">IF(C251=0,,C328*10^6/C251)</f>
        <v>425.16634945630972</v>
      </c>
      <c r="D290" s="262">
        <f t="shared" si="164"/>
        <v>334.15581081805504</v>
      </c>
      <c r="E290" s="262">
        <f t="shared" si="164"/>
        <v>250.69576308406496</v>
      </c>
      <c r="F290" s="262"/>
      <c r="G290" s="262"/>
      <c r="H290" s="262"/>
      <c r="I290" s="262"/>
      <c r="J290" s="262"/>
      <c r="K290" s="262"/>
      <c r="L290" s="262"/>
      <c r="M290" s="262"/>
    </row>
    <row r="291" spans="1:13">
      <c r="A291" s="659"/>
      <c r="B291" s="655" t="s">
        <v>478</v>
      </c>
      <c r="C291" s="262">
        <f t="shared" ref="C291:E291" si="165">IF(C252=0,,C329*10^6/C252)</f>
        <v>825</v>
      </c>
      <c r="D291" s="262">
        <f t="shared" si="165"/>
        <v>650</v>
      </c>
      <c r="E291" s="262">
        <f t="shared" si="165"/>
        <v>489.85556033482999</v>
      </c>
      <c r="F291" s="262"/>
      <c r="G291" s="262"/>
      <c r="H291" s="262"/>
      <c r="I291" s="262"/>
      <c r="J291" s="262"/>
      <c r="K291" s="262"/>
      <c r="L291" s="262"/>
      <c r="M291" s="262"/>
    </row>
    <row r="292" spans="1:13">
      <c r="A292" s="659"/>
      <c r="B292" s="655" t="s">
        <v>479</v>
      </c>
      <c r="C292" s="262">
        <f t="shared" ref="C292:E292" si="166">IF(C253=0,,C330*10^6/C253)</f>
        <v>1938.1501024552808</v>
      </c>
      <c r="D292" s="262">
        <f t="shared" si="166"/>
        <v>1103.6194221652891</v>
      </c>
      <c r="E292" s="262">
        <f t="shared" si="166"/>
        <v>698.30676964550389</v>
      </c>
      <c r="F292" s="262"/>
      <c r="G292" s="262"/>
      <c r="H292" s="262"/>
      <c r="I292" s="262"/>
      <c r="J292" s="262"/>
      <c r="K292" s="262"/>
      <c r="L292" s="262"/>
      <c r="M292" s="262"/>
    </row>
    <row r="293" spans="1:13">
      <c r="A293" s="659"/>
      <c r="B293" s="655" t="s">
        <v>480</v>
      </c>
      <c r="C293" s="262">
        <f t="shared" ref="C293:E293" si="167">IF(C254=0,,C331*10^6/C254)</f>
        <v>0</v>
      </c>
      <c r="D293" s="262">
        <f t="shared" si="167"/>
        <v>0</v>
      </c>
      <c r="E293" s="262">
        <f t="shared" si="167"/>
        <v>0</v>
      </c>
      <c r="F293" s="262"/>
      <c r="G293" s="262"/>
      <c r="H293" s="262"/>
      <c r="I293" s="262"/>
      <c r="J293" s="262"/>
      <c r="K293" s="262"/>
      <c r="L293" s="262"/>
      <c r="M293" s="262"/>
    </row>
    <row r="294" spans="1:13">
      <c r="B294" s="655" t="s">
        <v>450</v>
      </c>
      <c r="C294" s="262">
        <f t="shared" ref="C294:E294" si="168">IF(C255=0,,C332*10^6/C255)</f>
        <v>0</v>
      </c>
      <c r="D294" s="262">
        <f t="shared" si="168"/>
        <v>0</v>
      </c>
      <c r="E294" s="262">
        <f t="shared" si="168"/>
        <v>700</v>
      </c>
      <c r="F294" s="262"/>
      <c r="G294" s="262"/>
      <c r="H294" s="262"/>
      <c r="I294" s="262"/>
      <c r="J294" s="262"/>
      <c r="K294" s="262"/>
      <c r="L294" s="262"/>
      <c r="M294" s="262"/>
    </row>
    <row r="295" spans="1:13">
      <c r="B295" s="655" t="s">
        <v>451</v>
      </c>
      <c r="C295" s="262">
        <f t="shared" ref="C295:E295" si="169">IF(C256=0,,C333*10^6/C256)</f>
        <v>0</v>
      </c>
      <c r="D295" s="262">
        <f t="shared" si="169"/>
        <v>0</v>
      </c>
      <c r="E295" s="262">
        <f t="shared" si="169"/>
        <v>0</v>
      </c>
      <c r="F295" s="262"/>
      <c r="G295" s="262"/>
      <c r="H295" s="262"/>
      <c r="I295" s="262"/>
      <c r="J295" s="262"/>
      <c r="K295" s="262"/>
      <c r="L295" s="262"/>
      <c r="M295" s="262"/>
    </row>
    <row r="296" spans="1:13">
      <c r="B296" s="655" t="s">
        <v>452</v>
      </c>
      <c r="C296" s="262">
        <f t="shared" ref="C296:E296" si="170">IF(C257=0,,C334*10^6/C257)</f>
        <v>0</v>
      </c>
      <c r="D296" s="262">
        <f t="shared" si="170"/>
        <v>0</v>
      </c>
      <c r="E296" s="262">
        <f t="shared" si="170"/>
        <v>1500</v>
      </c>
      <c r="F296" s="262"/>
      <c r="G296" s="262"/>
      <c r="H296" s="262"/>
      <c r="I296" s="262"/>
      <c r="J296" s="262"/>
      <c r="K296" s="262"/>
      <c r="L296" s="262"/>
      <c r="M296" s="262"/>
    </row>
    <row r="297" spans="1:13">
      <c r="B297" s="655" t="s">
        <v>453</v>
      </c>
      <c r="C297" s="262">
        <f t="shared" ref="C297:E297" si="171">IF(C258=0,,C335*10^6/C258)</f>
        <v>0</v>
      </c>
      <c r="D297" s="262">
        <f t="shared" si="171"/>
        <v>0</v>
      </c>
      <c r="E297" s="262">
        <f t="shared" si="171"/>
        <v>0</v>
      </c>
      <c r="F297" s="262"/>
      <c r="G297" s="262"/>
      <c r="H297" s="262"/>
      <c r="I297" s="262"/>
      <c r="J297" s="262"/>
      <c r="K297" s="262"/>
      <c r="L297" s="262"/>
      <c r="M297" s="262"/>
    </row>
    <row r="298" spans="1:13">
      <c r="B298" s="655" t="s">
        <v>454</v>
      </c>
      <c r="C298" s="262">
        <f t="shared" ref="C298:E298" si="172">IF(C259=0,,C336*10^6/C259)</f>
        <v>0</v>
      </c>
      <c r="D298" s="262">
        <f t="shared" si="172"/>
        <v>0</v>
      </c>
      <c r="E298" s="262">
        <f t="shared" si="172"/>
        <v>0</v>
      </c>
      <c r="F298" s="262"/>
      <c r="G298" s="262"/>
      <c r="H298" s="262"/>
      <c r="I298" s="262"/>
      <c r="J298" s="262"/>
      <c r="K298" s="262"/>
      <c r="L298" s="262"/>
      <c r="M298" s="262"/>
    </row>
    <row r="299" spans="1:13">
      <c r="B299" s="655" t="s">
        <v>455</v>
      </c>
      <c r="C299" s="262">
        <f t="shared" ref="C299:E299" si="173">IF(C260=0,,C337*10^6/C260)</f>
        <v>0</v>
      </c>
      <c r="D299" s="262">
        <f t="shared" si="173"/>
        <v>0</v>
      </c>
      <c r="E299" s="262">
        <f t="shared" si="173"/>
        <v>644</v>
      </c>
      <c r="F299" s="262"/>
      <c r="G299" s="262"/>
      <c r="H299" s="262"/>
      <c r="I299" s="262"/>
      <c r="J299" s="262"/>
      <c r="K299" s="262"/>
      <c r="L299" s="262"/>
      <c r="M299" s="262"/>
    </row>
    <row r="300" spans="1:13">
      <c r="B300" s="655" t="s">
        <v>456</v>
      </c>
      <c r="C300" s="262">
        <f t="shared" ref="C300:E300" si="174">IF(C261=0,,C338*10^6/C261)</f>
        <v>0</v>
      </c>
      <c r="D300" s="262">
        <f t="shared" si="174"/>
        <v>0</v>
      </c>
      <c r="E300" s="262">
        <f t="shared" si="174"/>
        <v>0</v>
      </c>
      <c r="F300" s="262"/>
      <c r="G300" s="262"/>
      <c r="H300" s="262"/>
      <c r="I300" s="262"/>
      <c r="J300" s="262"/>
      <c r="K300" s="262"/>
      <c r="L300" s="262"/>
      <c r="M300" s="262"/>
    </row>
    <row r="301" spans="1:13">
      <c r="B301" s="655" t="s">
        <v>457</v>
      </c>
      <c r="C301" s="262">
        <f t="shared" ref="C301:E301" si="175">IF(C262=0,,C339*10^6/C262)</f>
        <v>0</v>
      </c>
      <c r="D301" s="262">
        <f t="shared" si="175"/>
        <v>0</v>
      </c>
      <c r="E301" s="262">
        <f t="shared" si="175"/>
        <v>1100</v>
      </c>
      <c r="F301" s="262"/>
      <c r="G301" s="262"/>
      <c r="H301" s="262"/>
      <c r="I301" s="262"/>
      <c r="J301" s="262"/>
      <c r="K301" s="262"/>
      <c r="L301" s="262"/>
      <c r="M301" s="262"/>
    </row>
    <row r="302" spans="1:13">
      <c r="B302" s="655" t="s">
        <v>458</v>
      </c>
      <c r="C302" s="262">
        <f t="shared" ref="C302:E302" si="176">IF(C263=0,,C340*10^6/C263)</f>
        <v>0</v>
      </c>
      <c r="D302" s="262">
        <f t="shared" si="176"/>
        <v>0</v>
      </c>
      <c r="E302" s="262">
        <f t="shared" si="176"/>
        <v>1850</v>
      </c>
      <c r="F302" s="262"/>
      <c r="G302" s="262"/>
      <c r="H302" s="262"/>
      <c r="I302" s="262"/>
      <c r="J302" s="262"/>
      <c r="K302" s="262"/>
      <c r="L302" s="262"/>
      <c r="M302" s="262"/>
    </row>
    <row r="303" spans="1:13">
      <c r="B303" s="655" t="s">
        <v>459</v>
      </c>
      <c r="C303" s="262">
        <f t="shared" ref="C303:E303" si="177">IF(C264=0,,C341*10^6/C264)</f>
        <v>0</v>
      </c>
      <c r="D303" s="262">
        <f t="shared" si="177"/>
        <v>11614.285714285714</v>
      </c>
      <c r="E303" s="262">
        <f t="shared" si="177"/>
        <v>2000</v>
      </c>
      <c r="F303" s="262"/>
      <c r="G303" s="262"/>
      <c r="H303" s="262"/>
      <c r="I303" s="262"/>
      <c r="J303" s="262"/>
      <c r="K303" s="262"/>
      <c r="L303" s="262"/>
      <c r="M303" s="262"/>
    </row>
    <row r="304" spans="1:13">
      <c r="B304" s="655" t="s">
        <v>460</v>
      </c>
      <c r="C304" s="262">
        <f t="shared" ref="C304:E304" si="178">IF(C265=0,,C342*10^6/C265)</f>
        <v>0</v>
      </c>
      <c r="D304" s="262">
        <f t="shared" si="178"/>
        <v>0</v>
      </c>
      <c r="E304" s="262">
        <f t="shared" si="178"/>
        <v>8000</v>
      </c>
      <c r="F304" s="262"/>
      <c r="G304" s="262"/>
      <c r="H304" s="262"/>
      <c r="I304" s="262"/>
      <c r="J304" s="262"/>
      <c r="K304" s="262"/>
      <c r="L304" s="262"/>
      <c r="M304" s="262"/>
    </row>
    <row r="305" spans="1:13">
      <c r="B305" s="655" t="s">
        <v>461</v>
      </c>
      <c r="C305" s="262">
        <f t="shared" ref="C305:E305" si="179">IF(C266=0,,C343*10^6/C266)</f>
        <v>0</v>
      </c>
      <c r="D305" s="262">
        <f t="shared" si="179"/>
        <v>0</v>
      </c>
      <c r="E305" s="262">
        <f t="shared" si="179"/>
        <v>0</v>
      </c>
      <c r="F305" s="262"/>
      <c r="G305" s="262"/>
      <c r="H305" s="262"/>
      <c r="I305" s="262"/>
      <c r="J305" s="262"/>
      <c r="K305" s="262"/>
      <c r="L305" s="262"/>
      <c r="M305" s="262"/>
    </row>
    <row r="306" spans="1:13">
      <c r="B306" s="655" t="s">
        <v>462</v>
      </c>
      <c r="C306" s="262">
        <f t="shared" ref="C306:E306" si="180">IF(C267=0,,C344*10^6/C267)</f>
        <v>0</v>
      </c>
      <c r="D306" s="262">
        <f t="shared" si="180"/>
        <v>0</v>
      </c>
      <c r="E306" s="262">
        <f t="shared" si="180"/>
        <v>0</v>
      </c>
      <c r="F306" s="262"/>
      <c r="G306" s="262"/>
      <c r="H306" s="262"/>
      <c r="I306" s="262"/>
      <c r="J306" s="262"/>
      <c r="K306" s="262"/>
      <c r="L306" s="262"/>
      <c r="M306" s="262"/>
    </row>
    <row r="307" spans="1:13">
      <c r="B307" s="655" t="s">
        <v>463</v>
      </c>
      <c r="C307" s="262">
        <f t="shared" ref="C307:E307" si="181">IF(C268=0,,C345*10^6/C268)</f>
        <v>0</v>
      </c>
      <c r="D307" s="262">
        <f t="shared" si="181"/>
        <v>0</v>
      </c>
      <c r="E307" s="262">
        <f t="shared" si="181"/>
        <v>0</v>
      </c>
      <c r="F307" s="262"/>
      <c r="G307" s="262"/>
      <c r="H307" s="262"/>
      <c r="I307" s="262"/>
      <c r="J307" s="262"/>
      <c r="K307" s="262"/>
      <c r="L307" s="262"/>
      <c r="M307" s="262"/>
    </row>
    <row r="308" spans="1:13">
      <c r="B308" s="655" t="s">
        <v>521</v>
      </c>
      <c r="C308" s="262">
        <f t="shared" ref="C308:E308" si="182">IF(C269=0,,C346*10^6/C269)</f>
        <v>0</v>
      </c>
      <c r="D308" s="262">
        <f t="shared" si="182"/>
        <v>0</v>
      </c>
      <c r="E308" s="262">
        <f t="shared" si="182"/>
        <v>0</v>
      </c>
      <c r="F308" s="262"/>
      <c r="G308" s="262"/>
      <c r="H308" s="262"/>
      <c r="I308" s="262"/>
      <c r="J308" s="262"/>
      <c r="K308" s="262"/>
      <c r="L308" s="262"/>
      <c r="M308" s="262"/>
    </row>
    <row r="309" spans="1:13">
      <c r="B309" s="655" t="s">
        <v>518</v>
      </c>
      <c r="C309" s="262">
        <f t="shared" ref="C309:E309" si="183">IF(C270=0,,C347*10^6/C270)</f>
        <v>0</v>
      </c>
      <c r="D309" s="262">
        <f t="shared" si="183"/>
        <v>0</v>
      </c>
      <c r="E309" s="262">
        <f t="shared" si="183"/>
        <v>0</v>
      </c>
      <c r="F309" s="262"/>
      <c r="G309" s="262"/>
      <c r="H309" s="262"/>
      <c r="I309" s="262"/>
      <c r="J309" s="262"/>
      <c r="K309" s="262"/>
      <c r="L309" s="262"/>
      <c r="M309" s="262"/>
    </row>
    <row r="310" spans="1:13">
      <c r="B310" s="655" t="s">
        <v>519</v>
      </c>
      <c r="C310" s="262">
        <f t="shared" ref="C310:E310" si="184">IF(C271=0,,C348*10^6/C271)</f>
        <v>0</v>
      </c>
      <c r="D310" s="262">
        <f t="shared" si="184"/>
        <v>0</v>
      </c>
      <c r="E310" s="262">
        <f t="shared" si="184"/>
        <v>0</v>
      </c>
      <c r="F310" s="262"/>
      <c r="G310" s="262"/>
      <c r="H310" s="262"/>
      <c r="I310" s="262"/>
      <c r="J310" s="262"/>
      <c r="K310" s="262"/>
      <c r="L310" s="262"/>
      <c r="M310" s="262"/>
    </row>
    <row r="311" spans="1:13">
      <c r="B311" s="655" t="s">
        <v>520</v>
      </c>
      <c r="C311" s="262">
        <f t="shared" ref="C311:E311" si="185">IF(C272=0,,C349*10^6/C272)</f>
        <v>0</v>
      </c>
      <c r="D311" s="262">
        <f t="shared" si="185"/>
        <v>0</v>
      </c>
      <c r="E311" s="262">
        <f t="shared" si="185"/>
        <v>0</v>
      </c>
      <c r="F311" s="262"/>
      <c r="G311" s="262"/>
      <c r="H311" s="262"/>
      <c r="I311" s="262"/>
      <c r="J311" s="262"/>
      <c r="K311" s="262"/>
      <c r="L311" s="262"/>
      <c r="M311" s="262"/>
    </row>
    <row r="312" spans="1:13">
      <c r="B312" s="655" t="s">
        <v>464</v>
      </c>
      <c r="C312" s="262">
        <f t="shared" ref="C312:E312" si="186">IF(C273=0,,C350*10^6/C273)</f>
        <v>0</v>
      </c>
      <c r="D312" s="262">
        <f t="shared" si="186"/>
        <v>0</v>
      </c>
      <c r="E312" s="262">
        <f t="shared" si="186"/>
        <v>0</v>
      </c>
      <c r="F312" s="262"/>
      <c r="G312" s="262"/>
      <c r="H312" s="262"/>
      <c r="I312" s="262"/>
      <c r="J312" s="262"/>
      <c r="K312" s="262"/>
      <c r="L312" s="262"/>
      <c r="M312" s="262"/>
    </row>
    <row r="313" spans="1:13">
      <c r="B313" s="655" t="s">
        <v>465</v>
      </c>
      <c r="C313" s="262">
        <f t="shared" ref="C313:E313" si="187">IF(C274=0,,C351*10^6/C274)</f>
        <v>0</v>
      </c>
      <c r="D313" s="262">
        <f t="shared" si="187"/>
        <v>0</v>
      </c>
      <c r="E313" s="262">
        <f t="shared" si="187"/>
        <v>0</v>
      </c>
      <c r="F313" s="262"/>
      <c r="G313" s="262"/>
      <c r="H313" s="262"/>
      <c r="I313" s="262"/>
      <c r="J313" s="262"/>
      <c r="K313" s="262"/>
      <c r="L313" s="262"/>
      <c r="M313" s="262"/>
    </row>
    <row r="314" spans="1:13">
      <c r="B314" s="655" t="s">
        <v>466</v>
      </c>
      <c r="C314" s="262">
        <f t="shared" ref="C314:E314" si="188">IF(C275=0,,C352*10^6/C275)</f>
        <v>0</v>
      </c>
      <c r="D314" s="262">
        <f t="shared" si="188"/>
        <v>0</v>
      </c>
      <c r="E314" s="262">
        <f t="shared" si="188"/>
        <v>0</v>
      </c>
      <c r="F314" s="262"/>
      <c r="G314" s="262"/>
      <c r="H314" s="262"/>
      <c r="I314" s="262"/>
      <c r="J314" s="262"/>
      <c r="K314" s="262"/>
      <c r="L314" s="262"/>
      <c r="M314" s="262"/>
    </row>
    <row r="315" spans="1:13">
      <c r="A315" s="659"/>
      <c r="B315" s="655" t="s">
        <v>467</v>
      </c>
      <c r="C315" s="262">
        <f t="shared" ref="C315:E315" si="189">IF(C276=0,,C353*10^6/C276)</f>
        <v>0</v>
      </c>
      <c r="D315" s="262">
        <f t="shared" si="189"/>
        <v>0</v>
      </c>
      <c r="E315" s="262">
        <f t="shared" si="189"/>
        <v>0</v>
      </c>
      <c r="F315" s="262"/>
      <c r="G315" s="262"/>
      <c r="H315" s="262"/>
      <c r="I315" s="262"/>
      <c r="J315" s="262"/>
      <c r="K315" s="262"/>
      <c r="L315" s="262"/>
      <c r="M315" s="262"/>
    </row>
    <row r="316" spans="1:13">
      <c r="A316" s="659"/>
      <c r="B316" s="655" t="s">
        <v>468</v>
      </c>
      <c r="C316" s="262">
        <f t="shared" ref="C316:E316" si="190">IF(C277=0,,C354*10^6/C277)</f>
        <v>0</v>
      </c>
      <c r="D316" s="262">
        <f t="shared" si="190"/>
        <v>0</v>
      </c>
      <c r="E316" s="262">
        <f t="shared" si="190"/>
        <v>0</v>
      </c>
      <c r="F316" s="262"/>
      <c r="G316" s="262"/>
      <c r="H316" s="262"/>
      <c r="I316" s="262"/>
      <c r="J316" s="262"/>
      <c r="K316" s="262"/>
      <c r="L316" s="262"/>
      <c r="M316" s="262"/>
    </row>
    <row r="317" spans="1:13">
      <c r="A317" s="659"/>
      <c r="B317" s="655" t="s">
        <v>431</v>
      </c>
      <c r="C317" s="262">
        <f t="shared" ref="C317:E317" si="191">IF(C278=0,,C355*10^6/C278)</f>
        <v>0</v>
      </c>
      <c r="D317" s="262">
        <f t="shared" si="191"/>
        <v>0</v>
      </c>
      <c r="E317" s="262">
        <f t="shared" si="191"/>
        <v>0</v>
      </c>
      <c r="F317" s="262"/>
      <c r="G317" s="262"/>
      <c r="H317" s="262"/>
      <c r="I317" s="262"/>
      <c r="J317" s="262"/>
      <c r="K317" s="262"/>
      <c r="L317" s="262"/>
      <c r="M317" s="262"/>
    </row>
    <row r="318" spans="1:13">
      <c r="A318" s="659"/>
      <c r="C318" s="2"/>
      <c r="D318" s="2"/>
      <c r="E318" s="2"/>
      <c r="F318" s="2"/>
      <c r="G318" s="2"/>
      <c r="H318" s="2"/>
      <c r="I318" s="2"/>
      <c r="J318" s="2"/>
      <c r="K318" s="2"/>
      <c r="L318" s="2"/>
      <c r="M318" s="2"/>
    </row>
    <row r="319" spans="1:13" ht="15.6">
      <c r="B319" s="659" t="s">
        <v>513</v>
      </c>
      <c r="E319" s="321"/>
      <c r="J319" s="358" t="str">
        <f>B319</f>
        <v>Sales ($M) - Global-Cloud segment</v>
      </c>
      <c r="L319" s="312"/>
      <c r="M319" s="312"/>
    </row>
    <row r="320" spans="1:13">
      <c r="A320" s="659"/>
      <c r="B320" s="644" t="s">
        <v>10</v>
      </c>
      <c r="C320" s="128">
        <v>2016</v>
      </c>
      <c r="D320" s="128">
        <v>2017</v>
      </c>
      <c r="E320" s="128">
        <v>2018</v>
      </c>
      <c r="F320" s="128">
        <v>2019</v>
      </c>
      <c r="G320" s="128">
        <v>2020</v>
      </c>
      <c r="H320" s="128">
        <v>2021</v>
      </c>
      <c r="I320" s="128">
        <v>2022</v>
      </c>
      <c r="J320" s="128">
        <v>2023</v>
      </c>
      <c r="K320" s="128">
        <v>2024</v>
      </c>
      <c r="L320" s="128">
        <v>2025</v>
      </c>
      <c r="M320" s="128">
        <v>2026</v>
      </c>
    </row>
    <row r="321" spans="1:13">
      <c r="A321" s="659"/>
      <c r="B321" s="647" t="s">
        <v>470</v>
      </c>
      <c r="C321" s="766">
        <v>4.7478439228000004</v>
      </c>
      <c r="D321" s="766">
        <v>2.4950864080093562</v>
      </c>
      <c r="E321" s="766">
        <v>1.8826059623999996</v>
      </c>
      <c r="F321" s="766"/>
      <c r="G321" s="766"/>
      <c r="H321" s="766"/>
      <c r="I321" s="766"/>
      <c r="J321" s="766"/>
      <c r="K321" s="766"/>
      <c r="L321" s="766"/>
      <c r="M321" s="766"/>
    </row>
    <row r="322" spans="1:13">
      <c r="A322" s="659"/>
      <c r="B322" s="647" t="s">
        <v>471</v>
      </c>
      <c r="C322" s="745">
        <v>176.65041212097063</v>
      </c>
      <c r="D322" s="745">
        <v>148.26396105230504</v>
      </c>
      <c r="E322" s="745">
        <v>115.96056713517764</v>
      </c>
      <c r="F322" s="745"/>
      <c r="G322" s="745"/>
      <c r="H322" s="745"/>
      <c r="I322" s="745"/>
      <c r="J322" s="745"/>
      <c r="K322" s="745"/>
      <c r="L322" s="745"/>
      <c r="M322" s="745"/>
    </row>
    <row r="323" spans="1:13">
      <c r="A323" s="659"/>
      <c r="B323" s="647" t="s">
        <v>472</v>
      </c>
      <c r="C323" s="745">
        <v>0</v>
      </c>
      <c r="D323" s="745">
        <v>0</v>
      </c>
      <c r="E323" s="745">
        <v>0</v>
      </c>
      <c r="F323" s="745"/>
      <c r="G323" s="745"/>
      <c r="H323" s="745"/>
      <c r="I323" s="745"/>
      <c r="J323" s="745"/>
      <c r="K323" s="745"/>
      <c r="L323" s="745"/>
      <c r="M323" s="745"/>
    </row>
    <row r="324" spans="1:13">
      <c r="A324" s="659"/>
      <c r="B324" s="647" t="s">
        <v>473</v>
      </c>
      <c r="C324" s="745">
        <v>77.49997869105556</v>
      </c>
      <c r="D324" s="745">
        <v>86.356130692339605</v>
      </c>
      <c r="E324" s="745">
        <v>74.550480111248177</v>
      </c>
      <c r="F324" s="745"/>
      <c r="G324" s="745"/>
      <c r="H324" s="745"/>
      <c r="I324" s="745"/>
      <c r="J324" s="745"/>
      <c r="K324" s="745"/>
      <c r="L324" s="745"/>
      <c r="M324" s="745"/>
    </row>
    <row r="325" spans="1:13">
      <c r="A325" s="659"/>
      <c r="B325" s="647" t="s">
        <v>474</v>
      </c>
      <c r="C325" s="745">
        <v>498.00572050009276</v>
      </c>
      <c r="D325" s="745">
        <v>576.78435274795322</v>
      </c>
      <c r="E325" s="745">
        <v>289.63645834399995</v>
      </c>
      <c r="F325" s="745"/>
      <c r="G325" s="745"/>
      <c r="H325" s="745"/>
      <c r="I325" s="745"/>
      <c r="J325" s="745"/>
      <c r="K325" s="745"/>
      <c r="L325" s="745"/>
      <c r="M325" s="745"/>
    </row>
    <row r="326" spans="1:13">
      <c r="A326" s="659"/>
      <c r="B326" s="657" t="s">
        <v>475</v>
      </c>
      <c r="C326" s="745">
        <v>0</v>
      </c>
      <c r="D326" s="745">
        <v>0</v>
      </c>
      <c r="E326" s="745">
        <v>0</v>
      </c>
      <c r="F326" s="745"/>
      <c r="G326" s="745"/>
      <c r="H326" s="745"/>
      <c r="I326" s="745"/>
      <c r="J326" s="745"/>
      <c r="K326" s="745"/>
      <c r="L326" s="745"/>
      <c r="M326" s="745"/>
    </row>
    <row r="327" spans="1:13">
      <c r="A327" s="659"/>
      <c r="B327" s="655" t="s">
        <v>476</v>
      </c>
      <c r="C327" s="745">
        <v>72.281363999999996</v>
      </c>
      <c r="D327" s="745">
        <v>113.36232738072</v>
      </c>
      <c r="E327" s="745">
        <v>197.31145218020461</v>
      </c>
      <c r="F327" s="745"/>
      <c r="G327" s="745"/>
      <c r="H327" s="745"/>
      <c r="I327" s="745"/>
      <c r="J327" s="745"/>
      <c r="K327" s="745"/>
      <c r="L327" s="745"/>
      <c r="M327" s="745"/>
    </row>
    <row r="328" spans="1:13">
      <c r="A328" s="659"/>
      <c r="B328" s="655" t="s">
        <v>477</v>
      </c>
      <c r="C328" s="745">
        <v>122.89926524000001</v>
      </c>
      <c r="D328" s="745">
        <v>465.62944799999997</v>
      </c>
      <c r="E328" s="745">
        <v>404.70092799999998</v>
      </c>
      <c r="F328" s="745"/>
      <c r="G328" s="745"/>
      <c r="H328" s="745"/>
      <c r="I328" s="745"/>
      <c r="J328" s="745"/>
      <c r="K328" s="745"/>
      <c r="L328" s="745"/>
      <c r="M328" s="745"/>
    </row>
    <row r="329" spans="1:13">
      <c r="A329" s="659"/>
      <c r="B329" s="655" t="s">
        <v>478</v>
      </c>
      <c r="C329" s="745">
        <v>25.566254999999995</v>
      </c>
      <c r="D329" s="745">
        <v>190.37908500000003</v>
      </c>
      <c r="E329" s="745">
        <v>915.68338333333327</v>
      </c>
      <c r="F329" s="745"/>
      <c r="G329" s="745"/>
      <c r="H329" s="745"/>
      <c r="I329" s="745"/>
      <c r="J329" s="745"/>
      <c r="K329" s="745"/>
      <c r="L329" s="745"/>
      <c r="M329" s="745"/>
    </row>
    <row r="330" spans="1:13">
      <c r="A330" s="659"/>
      <c r="B330" s="655" t="s">
        <v>479</v>
      </c>
      <c r="C330" s="745">
        <v>140.2336877730904</v>
      </c>
      <c r="D330" s="745">
        <v>324.62567999999999</v>
      </c>
      <c r="E330" s="745">
        <v>242.05353540139626</v>
      </c>
      <c r="F330" s="745"/>
      <c r="G330" s="745"/>
      <c r="H330" s="745"/>
      <c r="I330" s="745"/>
      <c r="J330" s="745"/>
      <c r="K330" s="745"/>
      <c r="L330" s="745"/>
      <c r="M330" s="745"/>
    </row>
    <row r="331" spans="1:13">
      <c r="A331" s="659"/>
      <c r="B331" s="655" t="s">
        <v>480</v>
      </c>
      <c r="C331" s="745">
        <v>0</v>
      </c>
      <c r="D331" s="745">
        <v>0</v>
      </c>
      <c r="E331" s="745">
        <v>0</v>
      </c>
      <c r="F331" s="745"/>
      <c r="G331" s="745"/>
      <c r="H331" s="745"/>
      <c r="I331" s="745"/>
      <c r="J331" s="745"/>
      <c r="K331" s="745"/>
      <c r="L331" s="745"/>
      <c r="M331" s="745"/>
    </row>
    <row r="332" spans="1:13">
      <c r="B332" s="655" t="s">
        <v>450</v>
      </c>
      <c r="C332" s="745">
        <v>0</v>
      </c>
      <c r="D332" s="745">
        <v>0</v>
      </c>
      <c r="E332" s="745">
        <v>0.35</v>
      </c>
      <c r="F332" s="745"/>
      <c r="G332" s="745"/>
      <c r="H332" s="745"/>
      <c r="I332" s="745"/>
      <c r="J332" s="745"/>
      <c r="K332" s="745"/>
      <c r="L332" s="745"/>
      <c r="M332" s="745"/>
    </row>
    <row r="333" spans="1:13">
      <c r="B333" s="655" t="s">
        <v>451</v>
      </c>
      <c r="C333" s="745">
        <v>0</v>
      </c>
      <c r="D333" s="745">
        <v>0</v>
      </c>
      <c r="E333" s="745">
        <v>0</v>
      </c>
      <c r="F333" s="745"/>
      <c r="G333" s="745"/>
      <c r="H333" s="745"/>
      <c r="I333" s="745"/>
      <c r="J333" s="745"/>
      <c r="K333" s="745"/>
      <c r="L333" s="745"/>
      <c r="M333" s="745"/>
    </row>
    <row r="334" spans="1:13">
      <c r="B334" s="655" t="s">
        <v>452</v>
      </c>
      <c r="C334" s="745">
        <v>0</v>
      </c>
      <c r="D334" s="745">
        <v>0</v>
      </c>
      <c r="E334" s="745">
        <v>0.75</v>
      </c>
      <c r="F334" s="745"/>
      <c r="G334" s="745"/>
      <c r="H334" s="745"/>
      <c r="I334" s="745"/>
      <c r="J334" s="745"/>
      <c r="K334" s="745"/>
      <c r="L334" s="745"/>
      <c r="M334" s="745"/>
    </row>
    <row r="335" spans="1:13">
      <c r="B335" s="655" t="s">
        <v>453</v>
      </c>
      <c r="C335" s="745">
        <v>0</v>
      </c>
      <c r="D335" s="745">
        <v>0</v>
      </c>
      <c r="E335" s="745">
        <v>0</v>
      </c>
      <c r="F335" s="745"/>
      <c r="G335" s="745"/>
      <c r="H335" s="745"/>
      <c r="I335" s="745"/>
      <c r="J335" s="745"/>
      <c r="K335" s="745"/>
      <c r="L335" s="745"/>
      <c r="M335" s="745"/>
    </row>
    <row r="336" spans="1:13">
      <c r="B336" s="655" t="s">
        <v>454</v>
      </c>
      <c r="C336" s="745">
        <v>0</v>
      </c>
      <c r="D336" s="745">
        <v>0</v>
      </c>
      <c r="E336" s="745">
        <v>0</v>
      </c>
      <c r="F336" s="745"/>
      <c r="G336" s="745"/>
      <c r="H336" s="745"/>
      <c r="I336" s="745"/>
      <c r="J336" s="745"/>
      <c r="K336" s="745"/>
      <c r="L336" s="745"/>
      <c r="M336" s="745"/>
    </row>
    <row r="337" spans="2:13">
      <c r="B337" s="655" t="s">
        <v>455</v>
      </c>
      <c r="C337" s="745">
        <v>0</v>
      </c>
      <c r="D337" s="745">
        <v>0</v>
      </c>
      <c r="E337" s="745">
        <v>14.811999999999999</v>
      </c>
      <c r="F337" s="745"/>
      <c r="G337" s="745"/>
      <c r="H337" s="745"/>
      <c r="I337" s="745"/>
      <c r="J337" s="745"/>
      <c r="K337" s="745"/>
      <c r="L337" s="745"/>
      <c r="M337" s="745"/>
    </row>
    <row r="338" spans="2:13">
      <c r="B338" s="655" t="s">
        <v>456</v>
      </c>
      <c r="C338" s="745">
        <v>0</v>
      </c>
      <c r="D338" s="745">
        <v>0</v>
      </c>
      <c r="E338" s="745">
        <v>0</v>
      </c>
      <c r="F338" s="745"/>
      <c r="G338" s="745"/>
      <c r="H338" s="745"/>
      <c r="I338" s="745"/>
      <c r="J338" s="745"/>
      <c r="K338" s="745"/>
      <c r="L338" s="745"/>
      <c r="M338" s="745"/>
    </row>
    <row r="339" spans="2:13">
      <c r="B339" s="655" t="s">
        <v>457</v>
      </c>
      <c r="C339" s="745">
        <v>0</v>
      </c>
      <c r="D339" s="745">
        <v>0</v>
      </c>
      <c r="E339" s="745">
        <v>2.2000000000000002</v>
      </c>
      <c r="F339" s="745"/>
      <c r="G339" s="745"/>
      <c r="H339" s="745"/>
      <c r="I339" s="745"/>
      <c r="J339" s="745"/>
      <c r="K339" s="745"/>
      <c r="L339" s="745"/>
      <c r="M339" s="745"/>
    </row>
    <row r="340" spans="2:13">
      <c r="B340" s="655" t="s">
        <v>458</v>
      </c>
      <c r="C340" s="745">
        <v>0</v>
      </c>
      <c r="D340" s="745">
        <v>0</v>
      </c>
      <c r="E340" s="745">
        <v>22.2</v>
      </c>
      <c r="F340" s="745"/>
      <c r="G340" s="745"/>
      <c r="H340" s="745"/>
      <c r="I340" s="745"/>
      <c r="J340" s="745"/>
      <c r="K340" s="745"/>
      <c r="L340" s="745"/>
      <c r="M340" s="745"/>
    </row>
    <row r="341" spans="2:13">
      <c r="B341" s="655" t="s">
        <v>459</v>
      </c>
      <c r="C341" s="745">
        <v>0</v>
      </c>
      <c r="D341" s="745">
        <v>8.1299999999999997E-2</v>
      </c>
      <c r="E341" s="745">
        <v>2</v>
      </c>
      <c r="F341" s="745"/>
      <c r="G341" s="745"/>
      <c r="H341" s="745"/>
      <c r="I341" s="745"/>
      <c r="J341" s="745"/>
      <c r="K341" s="745"/>
      <c r="L341" s="745"/>
      <c r="M341" s="745"/>
    </row>
    <row r="342" spans="2:13">
      <c r="B342" s="655" t="s">
        <v>460</v>
      </c>
      <c r="C342" s="745">
        <v>0</v>
      </c>
      <c r="D342" s="745">
        <v>0</v>
      </c>
      <c r="E342" s="745">
        <v>0.79999999999999982</v>
      </c>
      <c r="F342" s="745"/>
      <c r="G342" s="745"/>
      <c r="H342" s="745"/>
      <c r="I342" s="745"/>
      <c r="J342" s="745"/>
      <c r="K342" s="745"/>
      <c r="L342" s="745"/>
      <c r="M342" s="745"/>
    </row>
    <row r="343" spans="2:13">
      <c r="B343" s="655" t="s">
        <v>461</v>
      </c>
      <c r="C343" s="745">
        <v>0</v>
      </c>
      <c r="D343" s="745">
        <v>0</v>
      </c>
      <c r="E343" s="745">
        <v>0</v>
      </c>
      <c r="F343" s="745"/>
      <c r="G343" s="745"/>
      <c r="H343" s="745"/>
      <c r="I343" s="745"/>
      <c r="J343" s="745"/>
      <c r="K343" s="745"/>
      <c r="L343" s="745"/>
      <c r="M343" s="745"/>
    </row>
    <row r="344" spans="2:13">
      <c r="B344" s="655" t="s">
        <v>462</v>
      </c>
      <c r="C344" s="745">
        <v>0</v>
      </c>
      <c r="D344" s="745">
        <v>0</v>
      </c>
      <c r="E344" s="745">
        <v>0</v>
      </c>
      <c r="F344" s="745"/>
      <c r="G344" s="745"/>
      <c r="H344" s="745"/>
      <c r="I344" s="745"/>
      <c r="J344" s="745"/>
      <c r="K344" s="745"/>
      <c r="L344" s="745"/>
      <c r="M344" s="745"/>
    </row>
    <row r="345" spans="2:13">
      <c r="B345" s="655" t="s">
        <v>463</v>
      </c>
      <c r="C345" s="745">
        <v>0</v>
      </c>
      <c r="D345" s="745">
        <v>0</v>
      </c>
      <c r="E345" s="745">
        <v>0</v>
      </c>
      <c r="F345" s="745"/>
      <c r="G345" s="745"/>
      <c r="H345" s="745"/>
      <c r="I345" s="745"/>
      <c r="J345" s="745"/>
      <c r="K345" s="745"/>
      <c r="L345" s="745"/>
      <c r="M345" s="745"/>
    </row>
    <row r="346" spans="2:13">
      <c r="B346" s="655" t="s">
        <v>521</v>
      </c>
      <c r="C346" s="745">
        <v>0</v>
      </c>
      <c r="D346" s="745">
        <v>0</v>
      </c>
      <c r="E346" s="745">
        <v>0</v>
      </c>
      <c r="F346" s="745"/>
      <c r="G346" s="745"/>
      <c r="H346" s="745"/>
      <c r="I346" s="745"/>
      <c r="J346" s="745"/>
      <c r="K346" s="745"/>
      <c r="L346" s="745"/>
      <c r="M346" s="745"/>
    </row>
    <row r="347" spans="2:13">
      <c r="B347" s="655" t="s">
        <v>518</v>
      </c>
      <c r="C347" s="745">
        <v>0</v>
      </c>
      <c r="D347" s="745">
        <v>0</v>
      </c>
      <c r="E347" s="745">
        <v>0</v>
      </c>
      <c r="F347" s="745"/>
      <c r="G347" s="745"/>
      <c r="H347" s="745"/>
      <c r="I347" s="745"/>
      <c r="J347" s="745"/>
      <c r="K347" s="745"/>
      <c r="L347" s="745"/>
      <c r="M347" s="745"/>
    </row>
    <row r="348" spans="2:13">
      <c r="B348" s="655" t="s">
        <v>519</v>
      </c>
      <c r="C348" s="745">
        <v>0</v>
      </c>
      <c r="D348" s="745">
        <v>0</v>
      </c>
      <c r="E348" s="745">
        <v>0</v>
      </c>
      <c r="F348" s="745"/>
      <c r="G348" s="745"/>
      <c r="H348" s="745"/>
      <c r="I348" s="745"/>
      <c r="J348" s="745"/>
      <c r="K348" s="745"/>
      <c r="L348" s="745"/>
      <c r="M348" s="745"/>
    </row>
    <row r="349" spans="2:13">
      <c r="B349" s="655" t="s">
        <v>520</v>
      </c>
      <c r="C349" s="745">
        <v>0</v>
      </c>
      <c r="D349" s="745">
        <v>0</v>
      </c>
      <c r="E349" s="745">
        <v>0</v>
      </c>
      <c r="F349" s="745"/>
      <c r="G349" s="745"/>
      <c r="H349" s="745"/>
      <c r="I349" s="745"/>
      <c r="J349" s="745"/>
      <c r="K349" s="745"/>
      <c r="L349" s="745"/>
      <c r="M349" s="745"/>
    </row>
    <row r="350" spans="2:13">
      <c r="B350" s="655" t="s">
        <v>464</v>
      </c>
      <c r="C350" s="745">
        <v>0</v>
      </c>
      <c r="D350" s="745">
        <v>0</v>
      </c>
      <c r="E350" s="745">
        <v>0</v>
      </c>
      <c r="F350" s="745"/>
      <c r="G350" s="745"/>
      <c r="H350" s="745"/>
      <c r="I350" s="745"/>
      <c r="J350" s="745"/>
      <c r="K350" s="745"/>
      <c r="L350" s="745"/>
      <c r="M350" s="745"/>
    </row>
    <row r="351" spans="2:13">
      <c r="B351" s="655" t="s">
        <v>465</v>
      </c>
      <c r="C351" s="745">
        <v>0</v>
      </c>
      <c r="D351" s="745">
        <v>0</v>
      </c>
      <c r="E351" s="745">
        <v>0</v>
      </c>
      <c r="F351" s="745"/>
      <c r="G351" s="745"/>
      <c r="H351" s="745"/>
      <c r="I351" s="745"/>
      <c r="J351" s="745"/>
      <c r="K351" s="745"/>
      <c r="L351" s="745"/>
      <c r="M351" s="745"/>
    </row>
    <row r="352" spans="2:13">
      <c r="B352" s="655" t="s">
        <v>466</v>
      </c>
      <c r="C352" s="745">
        <v>0</v>
      </c>
      <c r="D352" s="745">
        <v>0</v>
      </c>
      <c r="E352" s="745">
        <v>0</v>
      </c>
      <c r="F352" s="745"/>
      <c r="G352" s="745"/>
      <c r="H352" s="745"/>
      <c r="I352" s="745"/>
      <c r="J352" s="745"/>
      <c r="K352" s="745"/>
      <c r="L352" s="745"/>
      <c r="M352" s="745"/>
    </row>
    <row r="353" spans="1:13">
      <c r="B353" s="655" t="s">
        <v>467</v>
      </c>
      <c r="C353" s="745">
        <v>0</v>
      </c>
      <c r="D353" s="745">
        <v>0</v>
      </c>
      <c r="E353" s="745">
        <v>0</v>
      </c>
      <c r="F353" s="745"/>
      <c r="G353" s="745"/>
      <c r="H353" s="745"/>
      <c r="I353" s="745"/>
      <c r="J353" s="745"/>
      <c r="K353" s="745"/>
      <c r="L353" s="745"/>
      <c r="M353" s="745"/>
    </row>
    <row r="354" spans="1:13">
      <c r="B354" s="655" t="s">
        <v>468</v>
      </c>
      <c r="C354" s="745">
        <v>0</v>
      </c>
      <c r="D354" s="745">
        <v>0</v>
      </c>
      <c r="E354" s="745">
        <v>0</v>
      </c>
      <c r="F354" s="745"/>
      <c r="G354" s="745"/>
      <c r="H354" s="745"/>
      <c r="I354" s="745"/>
      <c r="J354" s="745"/>
      <c r="K354" s="745"/>
      <c r="L354" s="745"/>
      <c r="M354" s="745"/>
    </row>
    <row r="355" spans="1:13">
      <c r="A355" s="659"/>
      <c r="B355" s="655" t="s">
        <v>431</v>
      </c>
      <c r="C355" s="745">
        <v>0</v>
      </c>
      <c r="D355" s="745">
        <v>0</v>
      </c>
      <c r="E355" s="745">
        <v>0</v>
      </c>
      <c r="F355" s="745"/>
      <c r="G355" s="745"/>
      <c r="H355" s="745"/>
      <c r="I355" s="745"/>
      <c r="J355" s="745"/>
      <c r="K355" s="745"/>
      <c r="L355" s="745"/>
      <c r="M355" s="745"/>
    </row>
    <row r="356" spans="1:13">
      <c r="A356" s="659"/>
      <c r="B356" s="658" t="s">
        <v>9</v>
      </c>
      <c r="C356" s="343">
        <f t="shared" ref="C356:E356" si="192">SUM(C321:C355)</f>
        <v>1117.8845272480094</v>
      </c>
      <c r="D356" s="343">
        <f t="shared" si="192"/>
        <v>1907.9773712813274</v>
      </c>
      <c r="E356" s="343">
        <f t="shared" si="192"/>
        <v>2284.8914104677597</v>
      </c>
      <c r="F356" s="343"/>
      <c r="G356" s="343"/>
      <c r="H356" s="343"/>
      <c r="I356" s="343"/>
      <c r="J356" s="343"/>
      <c r="K356" s="343"/>
      <c r="L356" s="343"/>
      <c r="M356" s="343"/>
    </row>
    <row r="357" spans="1:13">
      <c r="C357" s="8"/>
      <c r="D357" s="8">
        <f t="shared" ref="D357:E357" si="193">IF(C356=0,"",D356/C356-1)</f>
        <v>0.70677500651910452</v>
      </c>
      <c r="E357" s="8">
        <f t="shared" si="193"/>
        <v>0.19754638857866058</v>
      </c>
      <c r="F357" s="8"/>
      <c r="G357" s="8"/>
      <c r="H357" s="8"/>
      <c r="I357" s="8"/>
      <c r="J357" s="8"/>
      <c r="K357" s="8"/>
      <c r="L357" s="8"/>
      <c r="M357" s="8"/>
    </row>
    <row r="358" spans="1:13">
      <c r="B358" s="159"/>
    </row>
    <row r="359" spans="1:13">
      <c r="C359" s="58">
        <f t="shared" ref="C359:M359" si="194">C120/C356</f>
        <v>0.12105136126003263</v>
      </c>
      <c r="D359" s="58">
        <f t="shared" si="194"/>
        <v>9.6558178800819364E-2</v>
      </c>
      <c r="E359" s="58">
        <f t="shared" si="194"/>
        <v>0.12458377737125827</v>
      </c>
      <c r="F359" s="58" t="e">
        <f t="shared" si="194"/>
        <v>#DIV/0!</v>
      </c>
      <c r="G359" s="58" t="e">
        <f t="shared" si="194"/>
        <v>#DIV/0!</v>
      </c>
      <c r="H359" s="58" t="e">
        <f t="shared" si="194"/>
        <v>#DIV/0!</v>
      </c>
      <c r="I359" s="58" t="e">
        <f t="shared" si="194"/>
        <v>#DIV/0!</v>
      </c>
      <c r="J359" s="58" t="e">
        <f t="shared" si="194"/>
        <v>#DIV/0!</v>
      </c>
      <c r="K359" s="58" t="e">
        <f t="shared" si="194"/>
        <v>#DIV/0!</v>
      </c>
      <c r="L359" s="58" t="e">
        <f t="shared" si="194"/>
        <v>#DIV/0!</v>
      </c>
      <c r="M359" s="58" t="e">
        <f t="shared" si="194"/>
        <v>#DIV/0!</v>
      </c>
    </row>
    <row r="360" spans="1:13">
      <c r="B360" s="653"/>
      <c r="C360" s="384"/>
      <c r="D360" s="384"/>
      <c r="E360" s="384"/>
      <c r="F360" s="384"/>
      <c r="G360" s="384"/>
      <c r="H360" s="384"/>
      <c r="I360" s="384"/>
      <c r="J360" s="384"/>
      <c r="K360" s="384"/>
      <c r="L360" s="384"/>
      <c r="M360" s="384"/>
    </row>
    <row r="362" spans="1:13" ht="15.6">
      <c r="B362" s="654" t="s">
        <v>264</v>
      </c>
    </row>
    <row r="379" spans="2:13">
      <c r="K379" s="159" t="str">
        <f>B362</f>
        <v>Bandwidth growth sanity check</v>
      </c>
    </row>
    <row r="380" spans="2:13">
      <c r="C380" s="135">
        <v>2016</v>
      </c>
      <c r="D380" s="128">
        <v>2017</v>
      </c>
      <c r="E380" s="128">
        <v>2018</v>
      </c>
      <c r="F380" s="128">
        <v>2019</v>
      </c>
      <c r="G380" s="128">
        <v>2020</v>
      </c>
      <c r="H380" s="128">
        <v>2021</v>
      </c>
      <c r="I380" s="128">
        <v>2022</v>
      </c>
      <c r="J380" s="128">
        <v>2023</v>
      </c>
      <c r="K380" s="128">
        <v>2024</v>
      </c>
      <c r="L380" s="128">
        <v>2025</v>
      </c>
      <c r="M380" s="128">
        <v>2026</v>
      </c>
    </row>
    <row r="381" spans="2:13">
      <c r="B381" s="664" t="s">
        <v>172</v>
      </c>
      <c r="C381" s="389"/>
      <c r="D381" s="389">
        <f t="shared" ref="D381:M381" si="195">Q399</f>
        <v>0.53492252696080822</v>
      </c>
      <c r="E381" s="389">
        <f t="shared" si="195"/>
        <v>1.0721433740590198</v>
      </c>
      <c r="F381" s="389">
        <f t="shared" si="195"/>
        <v>0</v>
      </c>
      <c r="G381" s="389">
        <f t="shared" si="195"/>
        <v>0</v>
      </c>
      <c r="H381" s="389">
        <f t="shared" si="195"/>
        <v>0</v>
      </c>
      <c r="I381" s="389">
        <f t="shared" si="195"/>
        <v>0</v>
      </c>
      <c r="J381" s="389">
        <f t="shared" si="195"/>
        <v>0</v>
      </c>
      <c r="K381" s="389">
        <f t="shared" si="195"/>
        <v>0</v>
      </c>
      <c r="L381" s="389">
        <f t="shared" si="195"/>
        <v>0</v>
      </c>
      <c r="M381" s="389">
        <f t="shared" si="195"/>
        <v>0</v>
      </c>
    </row>
    <row r="382" spans="2:13">
      <c r="B382" s="664" t="s">
        <v>269</v>
      </c>
      <c r="C382" s="389"/>
      <c r="D382" s="389">
        <f t="shared" ref="D382:M382" si="196">Q415</f>
        <v>0.56576225909972511</v>
      </c>
      <c r="E382" s="389">
        <f t="shared" si="196"/>
        <v>0.66702813033076369</v>
      </c>
      <c r="F382" s="389">
        <f t="shared" si="196"/>
        <v>0</v>
      </c>
      <c r="G382" s="389">
        <f t="shared" si="196"/>
        <v>0</v>
      </c>
      <c r="H382" s="389">
        <f t="shared" si="196"/>
        <v>0</v>
      </c>
      <c r="I382" s="389">
        <f t="shared" si="196"/>
        <v>0</v>
      </c>
      <c r="J382" s="389">
        <f t="shared" si="196"/>
        <v>0</v>
      </c>
      <c r="K382" s="389">
        <f t="shared" si="196"/>
        <v>0</v>
      </c>
      <c r="L382" s="389">
        <f t="shared" si="196"/>
        <v>0</v>
      </c>
      <c r="M382" s="389">
        <f t="shared" si="196"/>
        <v>0</v>
      </c>
    </row>
    <row r="383" spans="2:13">
      <c r="B383" s="664" t="s">
        <v>197</v>
      </c>
      <c r="C383" s="389"/>
      <c r="D383" s="389">
        <f t="shared" ref="D383:M383" si="197">Q431</f>
        <v>0.56106931376918023</v>
      </c>
      <c r="E383" s="389">
        <f t="shared" si="197"/>
        <v>0.72599302671503607</v>
      </c>
      <c r="F383" s="389">
        <f t="shared" si="197"/>
        <v>0</v>
      </c>
      <c r="G383" s="389">
        <f t="shared" si="197"/>
        <v>0</v>
      </c>
      <c r="H383" s="389">
        <f t="shared" si="197"/>
        <v>0</v>
      </c>
      <c r="I383" s="389">
        <f t="shared" si="197"/>
        <v>0</v>
      </c>
      <c r="J383" s="389">
        <f t="shared" si="197"/>
        <v>0</v>
      </c>
      <c r="K383" s="389">
        <f t="shared" si="197"/>
        <v>0</v>
      </c>
      <c r="L383" s="389">
        <f t="shared" si="197"/>
        <v>0</v>
      </c>
      <c r="M383" s="389">
        <f t="shared" si="197"/>
        <v>0</v>
      </c>
    </row>
    <row r="385" spans="1:26" ht="15.6">
      <c r="B385" s="654" t="s">
        <v>265</v>
      </c>
      <c r="L385" s="241" t="str">
        <f>B385</f>
        <v>Annual Bandwidth Deployed - China</v>
      </c>
      <c r="M385" s="241"/>
      <c r="O385" s="385" t="s">
        <v>266</v>
      </c>
    </row>
    <row r="386" spans="1:26">
      <c r="B386" s="651" t="s">
        <v>10</v>
      </c>
      <c r="C386" s="38">
        <v>2016</v>
      </c>
      <c r="D386" s="7">
        <v>2017</v>
      </c>
      <c r="E386" s="7">
        <v>2018</v>
      </c>
      <c r="F386" s="7">
        <v>2019</v>
      </c>
      <c r="G386" s="7">
        <v>2020</v>
      </c>
      <c r="H386" s="7">
        <v>2021</v>
      </c>
      <c r="I386" s="7">
        <v>2022</v>
      </c>
      <c r="J386" s="7">
        <v>2023</v>
      </c>
      <c r="K386" s="7">
        <v>2024</v>
      </c>
      <c r="L386" s="7">
        <v>2025</v>
      </c>
      <c r="M386" s="7">
        <v>2026</v>
      </c>
      <c r="O386" s="7" t="s">
        <v>10</v>
      </c>
      <c r="P386" s="7">
        <v>2016</v>
      </c>
      <c r="Q386" s="7">
        <v>2017</v>
      </c>
      <c r="R386" s="7">
        <v>2018</v>
      </c>
      <c r="S386" s="7">
        <v>2019</v>
      </c>
      <c r="T386" s="7">
        <v>2020</v>
      </c>
      <c r="U386" s="7">
        <v>2021</v>
      </c>
      <c r="V386" s="7">
        <v>2022</v>
      </c>
      <c r="W386" s="7">
        <f>J386</f>
        <v>2023</v>
      </c>
      <c r="X386" s="7">
        <f>K386</f>
        <v>2024</v>
      </c>
      <c r="Y386" s="7">
        <f>L386</f>
        <v>2025</v>
      </c>
      <c r="Z386" s="7">
        <f>M386</f>
        <v>2026</v>
      </c>
    </row>
    <row r="387" spans="1:26" s="43" customFormat="1">
      <c r="A387" s="452">
        <v>1</v>
      </c>
      <c r="B387" s="645" t="s">
        <v>469</v>
      </c>
      <c r="C387" s="387">
        <f>C8*$A387</f>
        <v>172987.87533062306</v>
      </c>
      <c r="D387" s="387">
        <f t="shared" ref="D387:M387" si="198">D8*$A387</f>
        <v>112853.8576</v>
      </c>
      <c r="E387" s="387">
        <f t="shared" si="198"/>
        <v>108899.95726235067</v>
      </c>
      <c r="F387" s="387">
        <f t="shared" si="198"/>
        <v>0</v>
      </c>
      <c r="G387" s="387">
        <f t="shared" si="198"/>
        <v>0</v>
      </c>
      <c r="H387" s="387">
        <f t="shared" si="198"/>
        <v>0</v>
      </c>
      <c r="I387" s="387">
        <f t="shared" si="198"/>
        <v>0</v>
      </c>
      <c r="J387" s="387">
        <f t="shared" si="198"/>
        <v>0</v>
      </c>
      <c r="K387" s="387">
        <f t="shared" si="198"/>
        <v>0</v>
      </c>
      <c r="L387" s="387">
        <f t="shared" si="198"/>
        <v>0</v>
      </c>
      <c r="M387" s="388">
        <f t="shared" si="198"/>
        <v>0</v>
      </c>
      <c r="O387" s="638" t="s">
        <v>469</v>
      </c>
      <c r="P387" s="581">
        <v>1001893.0725981866</v>
      </c>
      <c r="Q387" s="524">
        <f t="shared" ref="Q387:Q397" si="199">P387+D387</f>
        <v>1114746.9301981865</v>
      </c>
      <c r="R387" s="524">
        <f t="shared" ref="R387:R397" si="200">Q387+E387</f>
        <v>1223646.8874605373</v>
      </c>
      <c r="S387" s="524">
        <f t="shared" ref="S387:S397" si="201">R387+F387</f>
        <v>1223646.8874605373</v>
      </c>
      <c r="T387" s="524">
        <f t="shared" ref="T387:T397" si="202">S387+G387</f>
        <v>1223646.8874605373</v>
      </c>
      <c r="U387" s="524">
        <f t="shared" ref="U387:U397" si="203">T387+H387</f>
        <v>1223646.8874605373</v>
      </c>
      <c r="V387" s="524">
        <f t="shared" ref="V387:V397" si="204">U387+I387</f>
        <v>1223646.8874605373</v>
      </c>
      <c r="W387" s="524">
        <f t="shared" ref="W387:W397" si="205">V387+J387</f>
        <v>1223646.8874605373</v>
      </c>
      <c r="X387" s="524">
        <f t="shared" ref="X387:X397" si="206">W387+K387</f>
        <v>1223646.8874605373</v>
      </c>
      <c r="Y387" s="524">
        <f t="shared" ref="Y387:Y397" si="207">X387+L387</f>
        <v>1223646.8874605373</v>
      </c>
      <c r="Z387" s="524">
        <f t="shared" ref="Z387:Z397" si="208">Y387+M387</f>
        <v>1223646.8874605373</v>
      </c>
    </row>
    <row r="388" spans="1:26" s="43" customFormat="1">
      <c r="A388" s="452">
        <v>10</v>
      </c>
      <c r="B388" s="645" t="s">
        <v>407</v>
      </c>
      <c r="C388" s="387">
        <f>C9*$A388</f>
        <v>15910195.166183695</v>
      </c>
      <c r="D388" s="387">
        <f t="shared" ref="D388:M388" si="209">D9*$A388</f>
        <v>18344973.707182698</v>
      </c>
      <c r="E388" s="387">
        <f t="shared" si="209"/>
        <v>20356499.217127714</v>
      </c>
      <c r="F388" s="387">
        <f t="shared" si="209"/>
        <v>0</v>
      </c>
      <c r="G388" s="387">
        <f t="shared" si="209"/>
        <v>0</v>
      </c>
      <c r="H388" s="387">
        <f t="shared" si="209"/>
        <v>0</v>
      </c>
      <c r="I388" s="387">
        <f t="shared" si="209"/>
        <v>0</v>
      </c>
      <c r="J388" s="387">
        <f t="shared" si="209"/>
        <v>0</v>
      </c>
      <c r="K388" s="387">
        <f t="shared" si="209"/>
        <v>0</v>
      </c>
      <c r="L388" s="387">
        <f t="shared" si="209"/>
        <v>0</v>
      </c>
      <c r="M388" s="388">
        <f t="shared" si="209"/>
        <v>0</v>
      </c>
      <c r="O388" s="638" t="s">
        <v>407</v>
      </c>
      <c r="P388" s="581">
        <v>55983492.403033689</v>
      </c>
      <c r="Q388" s="524">
        <f t="shared" si="199"/>
        <v>74328466.110216379</v>
      </c>
      <c r="R388" s="524">
        <f t="shared" si="200"/>
        <v>94684965.32734409</v>
      </c>
      <c r="S388" s="524">
        <f t="shared" si="201"/>
        <v>94684965.32734409</v>
      </c>
      <c r="T388" s="524">
        <f t="shared" si="202"/>
        <v>94684965.32734409</v>
      </c>
      <c r="U388" s="524">
        <f t="shared" si="203"/>
        <v>94684965.32734409</v>
      </c>
      <c r="V388" s="524">
        <f t="shared" si="204"/>
        <v>94684965.32734409</v>
      </c>
      <c r="W388" s="524">
        <f t="shared" si="205"/>
        <v>94684965.32734409</v>
      </c>
      <c r="X388" s="524">
        <f t="shared" si="206"/>
        <v>94684965.32734409</v>
      </c>
      <c r="Y388" s="524">
        <f t="shared" si="207"/>
        <v>94684965.32734409</v>
      </c>
      <c r="Z388" s="524">
        <f t="shared" si="208"/>
        <v>94684965.32734409</v>
      </c>
    </row>
    <row r="389" spans="1:26" s="43" customFormat="1">
      <c r="A389" s="452">
        <v>25</v>
      </c>
      <c r="B389" s="645" t="s">
        <v>409</v>
      </c>
      <c r="C389" s="387">
        <f>C10*$A389</f>
        <v>0</v>
      </c>
      <c r="D389" s="387">
        <f t="shared" ref="D389:M389" si="210">D10*$A389</f>
        <v>0</v>
      </c>
      <c r="E389" s="387">
        <f t="shared" si="210"/>
        <v>0</v>
      </c>
      <c r="F389" s="387">
        <f t="shared" si="210"/>
        <v>0</v>
      </c>
      <c r="G389" s="387">
        <f t="shared" si="210"/>
        <v>0</v>
      </c>
      <c r="H389" s="387">
        <f t="shared" si="210"/>
        <v>0</v>
      </c>
      <c r="I389" s="387">
        <f t="shared" si="210"/>
        <v>0</v>
      </c>
      <c r="J389" s="387">
        <f t="shared" si="210"/>
        <v>0</v>
      </c>
      <c r="K389" s="387">
        <f t="shared" si="210"/>
        <v>0</v>
      </c>
      <c r="L389" s="387">
        <f t="shared" si="210"/>
        <v>0</v>
      </c>
      <c r="M389" s="388">
        <f t="shared" si="210"/>
        <v>0</v>
      </c>
      <c r="O389" s="638" t="s">
        <v>409</v>
      </c>
      <c r="P389" s="581">
        <v>0</v>
      </c>
      <c r="Q389" s="524">
        <f t="shared" si="199"/>
        <v>0</v>
      </c>
      <c r="R389" s="524">
        <f t="shared" si="200"/>
        <v>0</v>
      </c>
      <c r="S389" s="524">
        <f t="shared" si="201"/>
        <v>0</v>
      </c>
      <c r="T389" s="524">
        <f t="shared" si="202"/>
        <v>0</v>
      </c>
      <c r="U389" s="524">
        <f t="shared" si="203"/>
        <v>0</v>
      </c>
      <c r="V389" s="524">
        <f t="shared" si="204"/>
        <v>0</v>
      </c>
      <c r="W389" s="524">
        <f t="shared" si="205"/>
        <v>0</v>
      </c>
      <c r="X389" s="524">
        <f t="shared" si="206"/>
        <v>0</v>
      </c>
      <c r="Y389" s="524">
        <f t="shared" si="207"/>
        <v>0</v>
      </c>
      <c r="Z389" s="524">
        <f t="shared" si="208"/>
        <v>0</v>
      </c>
    </row>
    <row r="390" spans="1:26" s="43" customFormat="1">
      <c r="A390" s="59">
        <v>40</v>
      </c>
      <c r="B390" s="647" t="s">
        <v>426</v>
      </c>
      <c r="C390" s="387">
        <f>SUM(C11:C12)*$A390</f>
        <v>18473744.52</v>
      </c>
      <c r="D390" s="387">
        <f t="shared" ref="D390:M390" si="211">SUM(D11:D12)*$A390</f>
        <v>24971261.490000002</v>
      </c>
      <c r="E390" s="387">
        <f t="shared" si="211"/>
        <v>25358375.815000005</v>
      </c>
      <c r="F390" s="387">
        <f t="shared" si="211"/>
        <v>0</v>
      </c>
      <c r="G390" s="387">
        <f t="shared" si="211"/>
        <v>0</v>
      </c>
      <c r="H390" s="387">
        <f t="shared" si="211"/>
        <v>0</v>
      </c>
      <c r="I390" s="387">
        <f t="shared" si="211"/>
        <v>0</v>
      </c>
      <c r="J390" s="387">
        <f t="shared" si="211"/>
        <v>0</v>
      </c>
      <c r="K390" s="387">
        <f t="shared" si="211"/>
        <v>0</v>
      </c>
      <c r="L390" s="387">
        <f t="shared" si="211"/>
        <v>0</v>
      </c>
      <c r="M390" s="388">
        <f t="shared" si="211"/>
        <v>0</v>
      </c>
      <c r="O390" s="525" t="s">
        <v>426</v>
      </c>
      <c r="P390" s="581">
        <v>29387229.200000003</v>
      </c>
      <c r="Q390" s="524">
        <f t="shared" si="199"/>
        <v>54358490.690000005</v>
      </c>
      <c r="R390" s="524">
        <f t="shared" si="200"/>
        <v>79716866.50500001</v>
      </c>
      <c r="S390" s="524">
        <f t="shared" si="201"/>
        <v>79716866.50500001</v>
      </c>
      <c r="T390" s="524">
        <f t="shared" si="202"/>
        <v>79716866.50500001</v>
      </c>
      <c r="U390" s="524">
        <f t="shared" si="203"/>
        <v>79716866.50500001</v>
      </c>
      <c r="V390" s="524">
        <f t="shared" si="204"/>
        <v>79716866.50500001</v>
      </c>
      <c r="W390" s="524">
        <f t="shared" si="205"/>
        <v>79716866.50500001</v>
      </c>
      <c r="X390" s="524">
        <f t="shared" si="206"/>
        <v>79716866.50500001</v>
      </c>
      <c r="Y390" s="524">
        <f t="shared" si="207"/>
        <v>79716866.50500001</v>
      </c>
      <c r="Z390" s="524">
        <f t="shared" si="208"/>
        <v>79716866.50500001</v>
      </c>
    </row>
    <row r="391" spans="1:26" s="43" customFormat="1">
      <c r="A391" s="59">
        <v>50</v>
      </c>
      <c r="B391" s="648" t="s">
        <v>524</v>
      </c>
      <c r="C391" s="387">
        <f>C13*$A391</f>
        <v>0</v>
      </c>
      <c r="D391" s="387">
        <f t="shared" ref="D391:M391" si="212">D13*$A391</f>
        <v>0</v>
      </c>
      <c r="E391" s="387">
        <f t="shared" si="212"/>
        <v>0</v>
      </c>
      <c r="F391" s="387">
        <f t="shared" si="212"/>
        <v>0</v>
      </c>
      <c r="G391" s="387">
        <f t="shared" si="212"/>
        <v>0</v>
      </c>
      <c r="H391" s="387">
        <f t="shared" si="212"/>
        <v>0</v>
      </c>
      <c r="I391" s="387">
        <f t="shared" si="212"/>
        <v>0</v>
      </c>
      <c r="J391" s="387">
        <f t="shared" si="212"/>
        <v>0</v>
      </c>
      <c r="K391" s="387">
        <f t="shared" si="212"/>
        <v>0</v>
      </c>
      <c r="L391" s="387">
        <f t="shared" si="212"/>
        <v>0</v>
      </c>
      <c r="M391" s="388">
        <f t="shared" si="212"/>
        <v>0</v>
      </c>
      <c r="O391" s="637" t="s">
        <v>524</v>
      </c>
      <c r="P391" s="581">
        <v>0</v>
      </c>
      <c r="Q391" s="524">
        <f t="shared" si="199"/>
        <v>0</v>
      </c>
      <c r="R391" s="524">
        <f t="shared" si="200"/>
        <v>0</v>
      </c>
      <c r="S391" s="524">
        <f t="shared" si="201"/>
        <v>0</v>
      </c>
      <c r="T391" s="524">
        <f t="shared" si="202"/>
        <v>0</v>
      </c>
      <c r="U391" s="524">
        <f t="shared" si="203"/>
        <v>0</v>
      </c>
      <c r="V391" s="524">
        <f t="shared" si="204"/>
        <v>0</v>
      </c>
      <c r="W391" s="524">
        <f t="shared" si="205"/>
        <v>0</v>
      </c>
      <c r="X391" s="524">
        <f t="shared" si="206"/>
        <v>0</v>
      </c>
      <c r="Y391" s="524">
        <f t="shared" si="207"/>
        <v>0</v>
      </c>
      <c r="Z391" s="524">
        <f t="shared" si="208"/>
        <v>0</v>
      </c>
    </row>
    <row r="392" spans="1:26" s="43" customFormat="1">
      <c r="A392" s="59">
        <v>100</v>
      </c>
      <c r="B392" s="645" t="s">
        <v>370</v>
      </c>
      <c r="C392" s="387">
        <f>SUM(C14:C18)*$A392</f>
        <v>2800580.0000000005</v>
      </c>
      <c r="D392" s="387">
        <f t="shared" ref="D392:M392" si="213">SUM(D14:D18)*$A392</f>
        <v>16416814.800000001</v>
      </c>
      <c r="E392" s="387">
        <f t="shared" si="213"/>
        <v>112518165.50112045</v>
      </c>
      <c r="F392" s="387">
        <f t="shared" si="213"/>
        <v>0</v>
      </c>
      <c r="G392" s="387">
        <f t="shared" si="213"/>
        <v>0</v>
      </c>
      <c r="H392" s="387">
        <f t="shared" si="213"/>
        <v>0</v>
      </c>
      <c r="I392" s="387">
        <f t="shared" si="213"/>
        <v>0</v>
      </c>
      <c r="J392" s="387">
        <f t="shared" si="213"/>
        <v>0</v>
      </c>
      <c r="K392" s="387">
        <f t="shared" si="213"/>
        <v>0</v>
      </c>
      <c r="L392" s="387">
        <f t="shared" si="213"/>
        <v>0</v>
      </c>
      <c r="M392" s="388">
        <f t="shared" si="213"/>
        <v>0</v>
      </c>
      <c r="O392" s="523" t="s">
        <v>370</v>
      </c>
      <c r="P392" s="581">
        <v>2011601.0000000002</v>
      </c>
      <c r="Q392" s="524">
        <f t="shared" si="199"/>
        <v>18428415.800000001</v>
      </c>
      <c r="R392" s="524">
        <f t="shared" si="200"/>
        <v>130946581.30112045</v>
      </c>
      <c r="S392" s="524">
        <f t="shared" si="201"/>
        <v>130946581.30112045</v>
      </c>
      <c r="T392" s="524">
        <f t="shared" si="202"/>
        <v>130946581.30112045</v>
      </c>
      <c r="U392" s="524">
        <f t="shared" si="203"/>
        <v>130946581.30112045</v>
      </c>
      <c r="V392" s="524">
        <f t="shared" si="204"/>
        <v>130946581.30112045</v>
      </c>
      <c r="W392" s="524">
        <f t="shared" si="205"/>
        <v>130946581.30112045</v>
      </c>
      <c r="X392" s="524">
        <f t="shared" si="206"/>
        <v>130946581.30112045</v>
      </c>
      <c r="Y392" s="524">
        <f t="shared" si="207"/>
        <v>130946581.30112045</v>
      </c>
      <c r="Z392" s="524">
        <f t="shared" si="208"/>
        <v>130946581.30112045</v>
      </c>
    </row>
    <row r="393" spans="1:26" s="43" customFormat="1">
      <c r="A393" s="59">
        <v>200</v>
      </c>
      <c r="B393" s="649" t="s">
        <v>371</v>
      </c>
      <c r="C393" s="387">
        <f>SUM(C19:C23)*$A393</f>
        <v>0</v>
      </c>
      <c r="D393" s="387">
        <f t="shared" ref="D393:M393" si="214">SUM(D19:D23)*$A393</f>
        <v>0</v>
      </c>
      <c r="E393" s="387">
        <f t="shared" si="214"/>
        <v>100000</v>
      </c>
      <c r="F393" s="387">
        <f t="shared" si="214"/>
        <v>0</v>
      </c>
      <c r="G393" s="387">
        <f t="shared" si="214"/>
        <v>0</v>
      </c>
      <c r="H393" s="387">
        <f t="shared" si="214"/>
        <v>0</v>
      </c>
      <c r="I393" s="387">
        <f t="shared" si="214"/>
        <v>0</v>
      </c>
      <c r="J393" s="387">
        <f t="shared" si="214"/>
        <v>0</v>
      </c>
      <c r="K393" s="387">
        <f t="shared" si="214"/>
        <v>0</v>
      </c>
      <c r="L393" s="387">
        <f t="shared" si="214"/>
        <v>0</v>
      </c>
      <c r="M393" s="388">
        <f t="shared" si="214"/>
        <v>0</v>
      </c>
      <c r="O393" s="639" t="s">
        <v>371</v>
      </c>
      <c r="P393" s="581">
        <v>0</v>
      </c>
      <c r="Q393" s="524">
        <f t="shared" si="199"/>
        <v>0</v>
      </c>
      <c r="R393" s="524">
        <f t="shared" si="200"/>
        <v>100000</v>
      </c>
      <c r="S393" s="524">
        <f t="shared" si="201"/>
        <v>100000</v>
      </c>
      <c r="T393" s="524">
        <f t="shared" si="202"/>
        <v>100000</v>
      </c>
      <c r="U393" s="524">
        <f t="shared" si="203"/>
        <v>100000</v>
      </c>
      <c r="V393" s="524">
        <f t="shared" si="204"/>
        <v>100000</v>
      </c>
      <c r="W393" s="524">
        <f t="shared" si="205"/>
        <v>100000</v>
      </c>
      <c r="X393" s="524">
        <f t="shared" si="206"/>
        <v>100000</v>
      </c>
      <c r="Y393" s="524">
        <f t="shared" si="207"/>
        <v>100000</v>
      </c>
      <c r="Z393" s="524">
        <f t="shared" si="208"/>
        <v>100000</v>
      </c>
    </row>
    <row r="394" spans="1:26" s="43" customFormat="1">
      <c r="A394" s="59">
        <v>400</v>
      </c>
      <c r="B394" s="649" t="s">
        <v>410</v>
      </c>
      <c r="C394" s="387">
        <f>SUM(C24:C30)*$A394</f>
        <v>0</v>
      </c>
      <c r="D394" s="387">
        <f t="shared" ref="D394:M394" si="215">SUM(D24:D30)*$A394</f>
        <v>0</v>
      </c>
      <c r="E394" s="387">
        <f t="shared" si="215"/>
        <v>482000</v>
      </c>
      <c r="F394" s="387">
        <f t="shared" si="215"/>
        <v>0</v>
      </c>
      <c r="G394" s="387">
        <f t="shared" si="215"/>
        <v>0</v>
      </c>
      <c r="H394" s="387">
        <f t="shared" si="215"/>
        <v>0</v>
      </c>
      <c r="I394" s="387">
        <f t="shared" si="215"/>
        <v>0</v>
      </c>
      <c r="J394" s="387">
        <f t="shared" si="215"/>
        <v>0</v>
      </c>
      <c r="K394" s="387">
        <f t="shared" si="215"/>
        <v>0</v>
      </c>
      <c r="L394" s="387">
        <f t="shared" si="215"/>
        <v>0</v>
      </c>
      <c r="M394" s="388">
        <f t="shared" si="215"/>
        <v>0</v>
      </c>
      <c r="O394" s="523" t="s">
        <v>410</v>
      </c>
      <c r="P394" s="581">
        <v>0</v>
      </c>
      <c r="Q394" s="524">
        <f t="shared" si="199"/>
        <v>0</v>
      </c>
      <c r="R394" s="524">
        <f t="shared" si="200"/>
        <v>482000</v>
      </c>
      <c r="S394" s="524">
        <f t="shared" si="201"/>
        <v>482000</v>
      </c>
      <c r="T394" s="524">
        <f t="shared" si="202"/>
        <v>482000</v>
      </c>
      <c r="U394" s="524">
        <f t="shared" si="203"/>
        <v>482000</v>
      </c>
      <c r="V394" s="524">
        <f t="shared" si="204"/>
        <v>482000</v>
      </c>
      <c r="W394" s="524">
        <f t="shared" si="205"/>
        <v>482000</v>
      </c>
      <c r="X394" s="524">
        <f t="shared" si="206"/>
        <v>482000</v>
      </c>
      <c r="Y394" s="524">
        <f t="shared" si="207"/>
        <v>482000</v>
      </c>
      <c r="Z394" s="524">
        <f t="shared" si="208"/>
        <v>482000</v>
      </c>
    </row>
    <row r="395" spans="1:26" s="43" customFormat="1">
      <c r="A395" s="59">
        <v>800</v>
      </c>
      <c r="B395" s="649" t="s">
        <v>411</v>
      </c>
      <c r="C395" s="387">
        <f>SUM(C31:C36)*$A395</f>
        <v>0</v>
      </c>
      <c r="D395" s="387">
        <f t="shared" ref="D395:M395" si="216">SUM(D31:D36)*$A395</f>
        <v>0</v>
      </c>
      <c r="E395" s="387">
        <f t="shared" si="216"/>
        <v>0</v>
      </c>
      <c r="F395" s="387">
        <f t="shared" si="216"/>
        <v>0</v>
      </c>
      <c r="G395" s="387">
        <f t="shared" si="216"/>
        <v>0</v>
      </c>
      <c r="H395" s="387">
        <f t="shared" si="216"/>
        <v>0</v>
      </c>
      <c r="I395" s="387">
        <f t="shared" si="216"/>
        <v>0</v>
      </c>
      <c r="J395" s="387">
        <f t="shared" si="216"/>
        <v>0</v>
      </c>
      <c r="K395" s="387">
        <f t="shared" si="216"/>
        <v>0</v>
      </c>
      <c r="L395" s="387">
        <f t="shared" si="216"/>
        <v>0</v>
      </c>
      <c r="M395" s="388">
        <f t="shared" si="216"/>
        <v>0</v>
      </c>
      <c r="O395" s="523" t="s">
        <v>411</v>
      </c>
      <c r="P395" s="581"/>
      <c r="Q395" s="524">
        <f t="shared" si="199"/>
        <v>0</v>
      </c>
      <c r="R395" s="524">
        <f t="shared" si="200"/>
        <v>0</v>
      </c>
      <c r="S395" s="524">
        <f t="shared" si="201"/>
        <v>0</v>
      </c>
      <c r="T395" s="524">
        <f t="shared" si="202"/>
        <v>0</v>
      </c>
      <c r="U395" s="524">
        <f t="shared" si="203"/>
        <v>0</v>
      </c>
      <c r="V395" s="524">
        <f t="shared" si="204"/>
        <v>0</v>
      </c>
      <c r="W395" s="524">
        <f t="shared" si="205"/>
        <v>0</v>
      </c>
      <c r="X395" s="524">
        <f t="shared" si="206"/>
        <v>0</v>
      </c>
      <c r="Y395" s="524">
        <f t="shared" si="207"/>
        <v>0</v>
      </c>
      <c r="Z395" s="524">
        <f t="shared" si="208"/>
        <v>0</v>
      </c>
    </row>
    <row r="396" spans="1:26" s="43" customFormat="1">
      <c r="A396" s="59">
        <v>1600</v>
      </c>
      <c r="B396" s="649" t="s">
        <v>523</v>
      </c>
      <c r="C396" s="387">
        <f>SUM(C37:C41)*$A396</f>
        <v>0</v>
      </c>
      <c r="D396" s="387">
        <f t="shared" ref="D396:M396" si="217">SUM(D37:D41)*$A396</f>
        <v>0</v>
      </c>
      <c r="E396" s="387">
        <f t="shared" si="217"/>
        <v>0</v>
      </c>
      <c r="F396" s="387">
        <f t="shared" si="217"/>
        <v>0</v>
      </c>
      <c r="G396" s="387">
        <f t="shared" si="217"/>
        <v>0</v>
      </c>
      <c r="H396" s="387">
        <f t="shared" si="217"/>
        <v>0</v>
      </c>
      <c r="I396" s="387">
        <f t="shared" si="217"/>
        <v>0</v>
      </c>
      <c r="J396" s="387">
        <f t="shared" si="217"/>
        <v>0</v>
      </c>
      <c r="K396" s="387">
        <f t="shared" si="217"/>
        <v>0</v>
      </c>
      <c r="L396" s="387">
        <f t="shared" si="217"/>
        <v>0</v>
      </c>
      <c r="M396" s="388">
        <f t="shared" si="217"/>
        <v>0</v>
      </c>
      <c r="O396" s="523" t="s">
        <v>523</v>
      </c>
      <c r="P396" s="581"/>
      <c r="Q396" s="524">
        <f t="shared" si="199"/>
        <v>0</v>
      </c>
      <c r="R396" s="524">
        <f t="shared" si="200"/>
        <v>0</v>
      </c>
      <c r="S396" s="524">
        <f t="shared" si="201"/>
        <v>0</v>
      </c>
      <c r="T396" s="524">
        <f t="shared" si="202"/>
        <v>0</v>
      </c>
      <c r="U396" s="524">
        <f t="shared" si="203"/>
        <v>0</v>
      </c>
      <c r="V396" s="524">
        <f t="shared" si="204"/>
        <v>0</v>
      </c>
      <c r="W396" s="524">
        <f t="shared" si="205"/>
        <v>0</v>
      </c>
      <c r="X396" s="524">
        <f t="shared" si="206"/>
        <v>0</v>
      </c>
      <c r="Y396" s="524">
        <f t="shared" si="207"/>
        <v>0</v>
      </c>
      <c r="Z396" s="524">
        <f t="shared" si="208"/>
        <v>0</v>
      </c>
    </row>
    <row r="397" spans="1:26" s="43" customFormat="1">
      <c r="A397" s="59">
        <v>3200</v>
      </c>
      <c r="B397" s="649" t="str">
        <f>B355</f>
        <v>3.2T</v>
      </c>
      <c r="C397" s="662">
        <f>SUM(C42:C42)*$A397</f>
        <v>0</v>
      </c>
      <c r="D397" s="662">
        <f t="shared" ref="D397:M397" si="218">SUM(D42:D42)*$A397</f>
        <v>0</v>
      </c>
      <c r="E397" s="662">
        <f t="shared" si="218"/>
        <v>0</v>
      </c>
      <c r="F397" s="662">
        <f t="shared" si="218"/>
        <v>0</v>
      </c>
      <c r="G397" s="662">
        <f t="shared" si="218"/>
        <v>0</v>
      </c>
      <c r="H397" s="662">
        <f t="shared" si="218"/>
        <v>0</v>
      </c>
      <c r="I397" s="662">
        <f t="shared" si="218"/>
        <v>0</v>
      </c>
      <c r="J397" s="662">
        <f t="shared" si="218"/>
        <v>0</v>
      </c>
      <c r="K397" s="662">
        <f t="shared" si="218"/>
        <v>0</v>
      </c>
      <c r="L397" s="662">
        <f t="shared" si="218"/>
        <v>0</v>
      </c>
      <c r="M397" s="770">
        <f t="shared" si="218"/>
        <v>0</v>
      </c>
      <c r="O397" s="523" t="s">
        <v>431</v>
      </c>
      <c r="P397" s="581"/>
      <c r="Q397" s="524">
        <f t="shared" si="199"/>
        <v>0</v>
      </c>
      <c r="R397" s="524">
        <f t="shared" si="200"/>
        <v>0</v>
      </c>
      <c r="S397" s="524">
        <f t="shared" si="201"/>
        <v>0</v>
      </c>
      <c r="T397" s="524">
        <f t="shared" si="202"/>
        <v>0</v>
      </c>
      <c r="U397" s="524">
        <f t="shared" si="203"/>
        <v>0</v>
      </c>
      <c r="V397" s="524">
        <f t="shared" si="204"/>
        <v>0</v>
      </c>
      <c r="W397" s="524">
        <f t="shared" si="205"/>
        <v>0</v>
      </c>
      <c r="X397" s="524">
        <f t="shared" si="206"/>
        <v>0</v>
      </c>
      <c r="Y397" s="524">
        <f t="shared" si="207"/>
        <v>0</v>
      </c>
      <c r="Z397" s="524">
        <f t="shared" si="208"/>
        <v>0</v>
      </c>
    </row>
    <row r="398" spans="1:26">
      <c r="B398" s="658" t="s">
        <v>9</v>
      </c>
      <c r="C398" s="663">
        <f t="shared" ref="C398:M398" si="219">SUM(C387:C397)</f>
        <v>37357507.561514318</v>
      </c>
      <c r="D398" s="215">
        <f t="shared" si="219"/>
        <v>59845903.854782701</v>
      </c>
      <c r="E398" s="215">
        <f t="shared" si="219"/>
        <v>158923940.49051052</v>
      </c>
      <c r="F398" s="215">
        <f t="shared" si="219"/>
        <v>0</v>
      </c>
      <c r="G398" s="215">
        <f t="shared" si="219"/>
        <v>0</v>
      </c>
      <c r="H398" s="215">
        <f t="shared" si="219"/>
        <v>0</v>
      </c>
      <c r="I398" s="215">
        <f t="shared" si="219"/>
        <v>0</v>
      </c>
      <c r="J398" s="300">
        <f t="shared" si="219"/>
        <v>0</v>
      </c>
      <c r="K398" s="300">
        <f t="shared" si="219"/>
        <v>0</v>
      </c>
      <c r="L398" s="300">
        <f t="shared" si="219"/>
        <v>0</v>
      </c>
      <c r="M398" s="300">
        <f t="shared" si="219"/>
        <v>0</v>
      </c>
      <c r="O398" s="526" t="s">
        <v>9</v>
      </c>
      <c r="P398" s="527">
        <f t="shared" ref="P398:Z398" si="220">SUM(P387:P397)</f>
        <v>88384215.675631881</v>
      </c>
      <c r="Q398" s="527">
        <f t="shared" si="220"/>
        <v>148230119.53041458</v>
      </c>
      <c r="R398" s="527">
        <f t="shared" si="220"/>
        <v>307154060.0209251</v>
      </c>
      <c r="S398" s="527">
        <f t="shared" si="220"/>
        <v>307154060.0209251</v>
      </c>
      <c r="T398" s="527">
        <f t="shared" si="220"/>
        <v>307154060.0209251</v>
      </c>
      <c r="U398" s="527">
        <f t="shared" si="220"/>
        <v>307154060.0209251</v>
      </c>
      <c r="V398" s="527">
        <f t="shared" si="220"/>
        <v>307154060.0209251</v>
      </c>
      <c r="W398" s="527">
        <f t="shared" si="220"/>
        <v>307154060.0209251</v>
      </c>
      <c r="X398" s="527">
        <f t="shared" si="220"/>
        <v>307154060.0209251</v>
      </c>
      <c r="Y398" s="527">
        <f t="shared" si="220"/>
        <v>307154060.0209251</v>
      </c>
      <c r="Z398" s="527">
        <f t="shared" si="220"/>
        <v>307154060.0209251</v>
      </c>
    </row>
    <row r="399" spans="1:26">
      <c r="C399" s="48"/>
      <c r="D399" s="48"/>
      <c r="E399" s="48"/>
      <c r="F399" s="48"/>
      <c r="G399" s="48"/>
      <c r="H399" s="48"/>
      <c r="I399" s="48"/>
      <c r="J399" s="48"/>
      <c r="K399" s="48"/>
      <c r="L399" s="48"/>
      <c r="M399" s="48"/>
      <c r="O399" s="528"/>
      <c r="P399" s="529"/>
      <c r="Q399" s="530">
        <v>0.53492252696080822</v>
      </c>
      <c r="R399" s="530">
        <f t="shared" ref="R399:Z399" si="221">R398/Q398-1</f>
        <v>1.0721433740590198</v>
      </c>
      <c r="S399" s="530">
        <f t="shared" si="221"/>
        <v>0</v>
      </c>
      <c r="T399" s="530">
        <f t="shared" si="221"/>
        <v>0</v>
      </c>
      <c r="U399" s="530">
        <f t="shared" si="221"/>
        <v>0</v>
      </c>
      <c r="V399" s="530">
        <f t="shared" si="221"/>
        <v>0</v>
      </c>
      <c r="W399" s="530">
        <f t="shared" si="221"/>
        <v>0</v>
      </c>
      <c r="X399" s="530">
        <f t="shared" si="221"/>
        <v>0</v>
      </c>
      <c r="Y399" s="530">
        <f t="shared" si="221"/>
        <v>0</v>
      </c>
      <c r="Z399" s="530">
        <f t="shared" si="221"/>
        <v>0</v>
      </c>
    </row>
    <row r="400" spans="1:26">
      <c r="O400" s="531"/>
      <c r="P400" s="531"/>
      <c r="Q400" s="531"/>
      <c r="R400" s="531"/>
      <c r="S400" s="531"/>
      <c r="T400" s="531"/>
      <c r="U400" s="531"/>
      <c r="V400" s="531"/>
      <c r="W400" s="531"/>
      <c r="X400" s="531"/>
      <c r="Y400" s="531"/>
      <c r="Z400" s="531"/>
    </row>
    <row r="401" spans="1:26" ht="15.6">
      <c r="B401" s="654" t="s">
        <v>267</v>
      </c>
      <c r="L401" s="241" t="str">
        <f>B401</f>
        <v>Annual Bandwidth Deployed - ROW</v>
      </c>
      <c r="M401" s="241"/>
      <c r="O401" s="385" t="s">
        <v>327</v>
      </c>
    </row>
    <row r="402" spans="1:26">
      <c r="B402" s="644" t="s">
        <v>10</v>
      </c>
      <c r="C402" s="38">
        <v>2016</v>
      </c>
      <c r="D402" s="7">
        <v>2017</v>
      </c>
      <c r="E402" s="7">
        <v>2018</v>
      </c>
      <c r="F402" s="7">
        <v>2019</v>
      </c>
      <c r="G402" s="7">
        <v>2020</v>
      </c>
      <c r="H402" s="7">
        <v>2021</v>
      </c>
      <c r="I402" s="7">
        <v>2022</v>
      </c>
      <c r="J402" s="7">
        <v>2023</v>
      </c>
      <c r="K402" s="7">
        <v>2024</v>
      </c>
      <c r="L402" s="7">
        <v>2025</v>
      </c>
      <c r="M402" s="7">
        <v>2026</v>
      </c>
      <c r="O402" s="7" t="str">
        <f t="shared" ref="O402:Z402" si="222">O386</f>
        <v>Data Rate</v>
      </c>
      <c r="P402" s="7">
        <f t="shared" si="222"/>
        <v>2016</v>
      </c>
      <c r="Q402" s="7">
        <f t="shared" si="222"/>
        <v>2017</v>
      </c>
      <c r="R402" s="7">
        <f t="shared" si="222"/>
        <v>2018</v>
      </c>
      <c r="S402" s="7">
        <f t="shared" si="222"/>
        <v>2019</v>
      </c>
      <c r="T402" s="7">
        <f t="shared" si="222"/>
        <v>2020</v>
      </c>
      <c r="U402" s="7">
        <f t="shared" si="222"/>
        <v>2021</v>
      </c>
      <c r="V402" s="7">
        <f t="shared" si="222"/>
        <v>2022</v>
      </c>
      <c r="W402" s="7">
        <f t="shared" si="222"/>
        <v>2023</v>
      </c>
      <c r="X402" s="7">
        <f t="shared" si="222"/>
        <v>2024</v>
      </c>
      <c r="Y402" s="7">
        <f t="shared" si="222"/>
        <v>2025</v>
      </c>
      <c r="Z402" s="7">
        <f t="shared" si="222"/>
        <v>2026</v>
      </c>
    </row>
    <row r="403" spans="1:26">
      <c r="A403" s="9">
        <f t="shared" ref="A403:A413" si="223">A387</f>
        <v>1</v>
      </c>
      <c r="B403" s="645" t="str">
        <f t="shared" ref="B403:B413" si="224">B387</f>
        <v>1G</v>
      </c>
      <c r="C403" s="662">
        <f>C126*$A403</f>
        <v>246686.91866937699</v>
      </c>
      <c r="D403" s="662">
        <f t="shared" ref="D403:M403" si="225">D126*$A403</f>
        <v>143632.18239999999</v>
      </c>
      <c r="E403" s="662">
        <f t="shared" si="225"/>
        <v>126451.87273764932</v>
      </c>
      <c r="F403" s="662">
        <f t="shared" si="225"/>
        <v>0</v>
      </c>
      <c r="G403" s="662">
        <f t="shared" si="225"/>
        <v>0</v>
      </c>
      <c r="H403" s="662">
        <f t="shared" si="225"/>
        <v>0</v>
      </c>
      <c r="I403" s="662">
        <f t="shared" si="225"/>
        <v>0</v>
      </c>
      <c r="J403" s="662">
        <f t="shared" si="225"/>
        <v>0</v>
      </c>
      <c r="K403" s="662">
        <f t="shared" si="225"/>
        <v>0</v>
      </c>
      <c r="L403" s="662">
        <f t="shared" si="225"/>
        <v>0</v>
      </c>
      <c r="M403" s="583">
        <f t="shared" si="225"/>
        <v>0</v>
      </c>
      <c r="O403" s="638" t="s">
        <v>469</v>
      </c>
      <c r="P403" s="582">
        <v>2561317.0896792863</v>
      </c>
      <c r="Q403" s="325">
        <f t="shared" ref="Q403:Q413" si="226">P403+D403</f>
        <v>2704949.2720792862</v>
      </c>
      <c r="R403" s="325">
        <f t="shared" ref="R403:R413" si="227">Q403+E403</f>
        <v>2831401.1448169355</v>
      </c>
      <c r="S403" s="325">
        <f t="shared" ref="S403:S413" si="228">R403+F403</f>
        <v>2831401.1448169355</v>
      </c>
      <c r="T403" s="325">
        <f t="shared" ref="T403:T413" si="229">S403+G403</f>
        <v>2831401.1448169355</v>
      </c>
      <c r="U403" s="325">
        <f t="shared" ref="U403:U413" si="230">T403+H403</f>
        <v>2831401.1448169355</v>
      </c>
      <c r="V403" s="325">
        <f t="shared" ref="V403:V413" si="231">U403+I403</f>
        <v>2831401.1448169355</v>
      </c>
      <c r="W403" s="325">
        <f t="shared" ref="W403:W413" si="232">V403+J403</f>
        <v>2831401.1448169355</v>
      </c>
      <c r="X403" s="325">
        <f t="shared" ref="X403:X413" si="233">W403+K403</f>
        <v>2831401.1448169355</v>
      </c>
      <c r="Y403" s="325">
        <f t="shared" ref="Y403:Y413" si="234">X403+L403</f>
        <v>2831401.1448169355</v>
      </c>
      <c r="Z403" s="325">
        <f t="shared" ref="Z403:Z413" si="235">Y403+M403</f>
        <v>2831401.1448169355</v>
      </c>
    </row>
    <row r="404" spans="1:26">
      <c r="A404" s="9">
        <f t="shared" si="223"/>
        <v>10</v>
      </c>
      <c r="B404" s="645" t="str">
        <f t="shared" si="224"/>
        <v>10G</v>
      </c>
      <c r="C404" s="387">
        <f t="shared" ref="C404:M405" si="236">C127*$A404</f>
        <v>56408873.771014944</v>
      </c>
      <c r="D404" s="387">
        <f t="shared" si="236"/>
        <v>58092416.739411891</v>
      </c>
      <c r="E404" s="387">
        <f t="shared" si="236"/>
        <v>57937728.541055813</v>
      </c>
      <c r="F404" s="387">
        <f t="shared" si="236"/>
        <v>0</v>
      </c>
      <c r="G404" s="387">
        <f t="shared" si="236"/>
        <v>0</v>
      </c>
      <c r="H404" s="387">
        <f t="shared" si="236"/>
        <v>0</v>
      </c>
      <c r="I404" s="387">
        <f t="shared" si="236"/>
        <v>0</v>
      </c>
      <c r="J404" s="387">
        <f t="shared" si="236"/>
        <v>0</v>
      </c>
      <c r="K404" s="387">
        <f t="shared" si="236"/>
        <v>0</v>
      </c>
      <c r="L404" s="387">
        <f t="shared" si="236"/>
        <v>0</v>
      </c>
      <c r="M404" s="388">
        <f t="shared" si="236"/>
        <v>0</v>
      </c>
      <c r="O404" s="638" t="s">
        <v>407</v>
      </c>
      <c r="P404" s="582">
        <v>267944214.70391494</v>
      </c>
      <c r="Q404" s="325">
        <f t="shared" si="226"/>
        <v>326036631.44332683</v>
      </c>
      <c r="R404" s="325">
        <f t="shared" si="227"/>
        <v>383974359.98438263</v>
      </c>
      <c r="S404" s="325">
        <f t="shared" si="228"/>
        <v>383974359.98438263</v>
      </c>
      <c r="T404" s="325">
        <f t="shared" si="229"/>
        <v>383974359.98438263</v>
      </c>
      <c r="U404" s="325">
        <f t="shared" si="230"/>
        <v>383974359.98438263</v>
      </c>
      <c r="V404" s="325">
        <f t="shared" si="231"/>
        <v>383974359.98438263</v>
      </c>
      <c r="W404" s="325">
        <f t="shared" si="232"/>
        <v>383974359.98438263</v>
      </c>
      <c r="X404" s="325">
        <f t="shared" si="233"/>
        <v>383974359.98438263</v>
      </c>
      <c r="Y404" s="325">
        <f t="shared" si="234"/>
        <v>383974359.98438263</v>
      </c>
      <c r="Z404" s="325">
        <f t="shared" si="235"/>
        <v>383974359.98438263</v>
      </c>
    </row>
    <row r="405" spans="1:26">
      <c r="A405" s="9">
        <f t="shared" si="223"/>
        <v>25</v>
      </c>
      <c r="B405" s="645" t="str">
        <f t="shared" si="224"/>
        <v>25G</v>
      </c>
      <c r="C405" s="387">
        <f t="shared" si="236"/>
        <v>0</v>
      </c>
      <c r="D405" s="387">
        <f t="shared" si="236"/>
        <v>0</v>
      </c>
      <c r="E405" s="387">
        <f t="shared" si="236"/>
        <v>0</v>
      </c>
      <c r="F405" s="387">
        <f t="shared" si="236"/>
        <v>0</v>
      </c>
      <c r="G405" s="387">
        <f t="shared" si="236"/>
        <v>0</v>
      </c>
      <c r="H405" s="387">
        <f t="shared" si="236"/>
        <v>0</v>
      </c>
      <c r="I405" s="387">
        <f t="shared" si="236"/>
        <v>0</v>
      </c>
      <c r="J405" s="387">
        <f t="shared" si="236"/>
        <v>0</v>
      </c>
      <c r="K405" s="387">
        <f t="shared" si="236"/>
        <v>0</v>
      </c>
      <c r="L405" s="387">
        <f t="shared" si="236"/>
        <v>0</v>
      </c>
      <c r="M405" s="388">
        <f t="shared" si="236"/>
        <v>0</v>
      </c>
      <c r="O405" s="638" t="s">
        <v>409</v>
      </c>
      <c r="P405" s="582">
        <v>0</v>
      </c>
      <c r="Q405" s="325">
        <f t="shared" si="226"/>
        <v>0</v>
      </c>
      <c r="R405" s="325">
        <f t="shared" si="227"/>
        <v>0</v>
      </c>
      <c r="S405" s="325">
        <f t="shared" si="228"/>
        <v>0</v>
      </c>
      <c r="T405" s="325">
        <f t="shared" si="229"/>
        <v>0</v>
      </c>
      <c r="U405" s="325">
        <f t="shared" si="230"/>
        <v>0</v>
      </c>
      <c r="V405" s="325">
        <f t="shared" si="231"/>
        <v>0</v>
      </c>
      <c r="W405" s="325">
        <f t="shared" si="232"/>
        <v>0</v>
      </c>
      <c r="X405" s="325">
        <f t="shared" si="233"/>
        <v>0</v>
      </c>
      <c r="Y405" s="325">
        <f t="shared" si="234"/>
        <v>0</v>
      </c>
      <c r="Z405" s="325">
        <f t="shared" si="235"/>
        <v>0</v>
      </c>
    </row>
    <row r="406" spans="1:26">
      <c r="A406" s="59">
        <f t="shared" si="223"/>
        <v>40</v>
      </c>
      <c r="B406" s="646" t="str">
        <f t="shared" si="224"/>
        <v>40G</v>
      </c>
      <c r="C406" s="387">
        <f>SUM(C129:C130)*$A406</f>
        <v>74536793.480000004</v>
      </c>
      <c r="D406" s="387">
        <f t="shared" ref="D406:M406" si="237">SUM(D129:D130)*$A406</f>
        <v>88330244.51000002</v>
      </c>
      <c r="E406" s="387">
        <f t="shared" si="237"/>
        <v>63681829.184999995</v>
      </c>
      <c r="F406" s="387">
        <f t="shared" si="237"/>
        <v>0</v>
      </c>
      <c r="G406" s="387">
        <f t="shared" si="237"/>
        <v>0</v>
      </c>
      <c r="H406" s="387">
        <f t="shared" si="237"/>
        <v>0</v>
      </c>
      <c r="I406" s="387">
        <f t="shared" si="237"/>
        <v>0</v>
      </c>
      <c r="J406" s="387">
        <f t="shared" si="237"/>
        <v>0</v>
      </c>
      <c r="K406" s="387">
        <f t="shared" si="237"/>
        <v>0</v>
      </c>
      <c r="L406" s="387">
        <f t="shared" si="237"/>
        <v>0</v>
      </c>
      <c r="M406" s="388">
        <f t="shared" si="237"/>
        <v>0</v>
      </c>
      <c r="O406" s="525" t="s">
        <v>426</v>
      </c>
      <c r="P406" s="582">
        <v>92285620.400000006</v>
      </c>
      <c r="Q406" s="325">
        <f t="shared" si="226"/>
        <v>180615864.91000003</v>
      </c>
      <c r="R406" s="325">
        <f t="shared" si="227"/>
        <v>244297694.09500003</v>
      </c>
      <c r="S406" s="325">
        <f t="shared" si="228"/>
        <v>244297694.09500003</v>
      </c>
      <c r="T406" s="325">
        <f t="shared" si="229"/>
        <v>244297694.09500003</v>
      </c>
      <c r="U406" s="325">
        <f t="shared" si="230"/>
        <v>244297694.09500003</v>
      </c>
      <c r="V406" s="325">
        <f t="shared" si="231"/>
        <v>244297694.09500003</v>
      </c>
      <c r="W406" s="325">
        <f t="shared" si="232"/>
        <v>244297694.09500003</v>
      </c>
      <c r="X406" s="325">
        <f t="shared" si="233"/>
        <v>244297694.09500003</v>
      </c>
      <c r="Y406" s="325">
        <f t="shared" si="234"/>
        <v>244297694.09500003</v>
      </c>
      <c r="Z406" s="325">
        <f t="shared" si="235"/>
        <v>244297694.09500003</v>
      </c>
    </row>
    <row r="407" spans="1:26">
      <c r="A407" s="59">
        <f t="shared" si="223"/>
        <v>50</v>
      </c>
      <c r="B407" s="647" t="str">
        <f t="shared" si="224"/>
        <v>50G</v>
      </c>
      <c r="C407" s="387">
        <f>SUM(C131:C131)*$A407</f>
        <v>0</v>
      </c>
      <c r="D407" s="387">
        <f t="shared" ref="D407:M407" si="238">SUM(D131:D131)*$A407</f>
        <v>0</v>
      </c>
      <c r="E407" s="387">
        <f t="shared" si="238"/>
        <v>0</v>
      </c>
      <c r="F407" s="387">
        <f t="shared" si="238"/>
        <v>0</v>
      </c>
      <c r="G407" s="387">
        <f t="shared" si="238"/>
        <v>0</v>
      </c>
      <c r="H407" s="387">
        <f t="shared" si="238"/>
        <v>0</v>
      </c>
      <c r="I407" s="387">
        <f t="shared" si="238"/>
        <v>0</v>
      </c>
      <c r="J407" s="387">
        <f t="shared" si="238"/>
        <v>0</v>
      </c>
      <c r="K407" s="387">
        <f t="shared" si="238"/>
        <v>0</v>
      </c>
      <c r="L407" s="387">
        <f t="shared" si="238"/>
        <v>0</v>
      </c>
      <c r="M407" s="388">
        <f t="shared" si="238"/>
        <v>0</v>
      </c>
      <c r="O407" s="637" t="s">
        <v>524</v>
      </c>
      <c r="P407" s="582">
        <v>48077292</v>
      </c>
      <c r="Q407" s="325">
        <f t="shared" si="226"/>
        <v>48077292</v>
      </c>
      <c r="R407" s="325">
        <f t="shared" si="227"/>
        <v>48077292</v>
      </c>
      <c r="S407" s="325">
        <f t="shared" si="228"/>
        <v>48077292</v>
      </c>
      <c r="T407" s="325">
        <f t="shared" si="229"/>
        <v>48077292</v>
      </c>
      <c r="U407" s="325">
        <f t="shared" si="230"/>
        <v>48077292</v>
      </c>
      <c r="V407" s="325">
        <f t="shared" si="231"/>
        <v>48077292</v>
      </c>
      <c r="W407" s="325">
        <f t="shared" si="232"/>
        <v>48077292</v>
      </c>
      <c r="X407" s="325">
        <f t="shared" si="233"/>
        <v>48077292</v>
      </c>
      <c r="Y407" s="325">
        <f t="shared" si="234"/>
        <v>48077292</v>
      </c>
      <c r="Z407" s="325">
        <f t="shared" si="235"/>
        <v>48077292</v>
      </c>
    </row>
    <row r="408" spans="1:26">
      <c r="A408" s="59">
        <f t="shared" si="223"/>
        <v>100</v>
      </c>
      <c r="B408" s="648" t="str">
        <f t="shared" si="224"/>
        <v>100G</v>
      </c>
      <c r="C408" s="387">
        <f>SUM(C132:C136)*$A408</f>
        <v>64445760.000000007</v>
      </c>
      <c r="D408" s="387">
        <f t="shared" ref="D408:M408" si="239">SUM(D132:D136)*$A408</f>
        <v>243911125.19999999</v>
      </c>
      <c r="E408" s="387">
        <f t="shared" si="239"/>
        <v>443828649.05070019</v>
      </c>
      <c r="F408" s="387">
        <f t="shared" si="239"/>
        <v>0</v>
      </c>
      <c r="G408" s="387">
        <f t="shared" si="239"/>
        <v>0</v>
      </c>
      <c r="H408" s="387">
        <f t="shared" si="239"/>
        <v>0</v>
      </c>
      <c r="I408" s="387">
        <f t="shared" si="239"/>
        <v>0</v>
      </c>
      <c r="J408" s="387">
        <f t="shared" si="239"/>
        <v>0</v>
      </c>
      <c r="K408" s="387">
        <f t="shared" si="239"/>
        <v>0</v>
      </c>
      <c r="L408" s="387">
        <f t="shared" si="239"/>
        <v>0</v>
      </c>
      <c r="M408" s="388">
        <f t="shared" si="239"/>
        <v>0</v>
      </c>
      <c r="O408" s="523" t="s">
        <v>370</v>
      </c>
      <c r="P408" s="582">
        <v>0</v>
      </c>
      <c r="Q408" s="325">
        <f t="shared" si="226"/>
        <v>243911125.19999999</v>
      </c>
      <c r="R408" s="325">
        <f t="shared" si="227"/>
        <v>687739774.25070024</v>
      </c>
      <c r="S408" s="325">
        <f t="shared" si="228"/>
        <v>687739774.25070024</v>
      </c>
      <c r="T408" s="325">
        <f t="shared" si="229"/>
        <v>687739774.25070024</v>
      </c>
      <c r="U408" s="325">
        <f t="shared" si="230"/>
        <v>687739774.25070024</v>
      </c>
      <c r="V408" s="325">
        <f t="shared" si="231"/>
        <v>687739774.25070024</v>
      </c>
      <c r="W408" s="325">
        <f t="shared" si="232"/>
        <v>687739774.25070024</v>
      </c>
      <c r="X408" s="325">
        <f t="shared" si="233"/>
        <v>687739774.25070024</v>
      </c>
      <c r="Y408" s="325">
        <f t="shared" si="234"/>
        <v>687739774.25070024</v>
      </c>
      <c r="Z408" s="325">
        <f t="shared" si="235"/>
        <v>687739774.25070024</v>
      </c>
    </row>
    <row r="409" spans="1:26">
      <c r="A409" s="59">
        <f t="shared" si="223"/>
        <v>200</v>
      </c>
      <c r="B409" s="645" t="str">
        <f t="shared" si="224"/>
        <v>200G</v>
      </c>
      <c r="C409" s="387">
        <f>SUM(C137:C141)*$A409</f>
        <v>0</v>
      </c>
      <c r="D409" s="387">
        <f t="shared" ref="D409:M409" si="240">SUM(D137:D141)*$A409</f>
        <v>0</v>
      </c>
      <c r="E409" s="387">
        <f t="shared" si="240"/>
        <v>100000</v>
      </c>
      <c r="F409" s="387">
        <f t="shared" si="240"/>
        <v>0</v>
      </c>
      <c r="G409" s="387">
        <f t="shared" si="240"/>
        <v>0</v>
      </c>
      <c r="H409" s="387">
        <f t="shared" si="240"/>
        <v>0</v>
      </c>
      <c r="I409" s="387">
        <f t="shared" si="240"/>
        <v>0</v>
      </c>
      <c r="J409" s="387">
        <f t="shared" si="240"/>
        <v>0</v>
      </c>
      <c r="K409" s="387">
        <f t="shared" si="240"/>
        <v>0</v>
      </c>
      <c r="L409" s="387">
        <f t="shared" si="240"/>
        <v>0</v>
      </c>
      <c r="M409" s="388">
        <f t="shared" si="240"/>
        <v>0</v>
      </c>
      <c r="O409" s="639" t="s">
        <v>371</v>
      </c>
      <c r="P409" s="582">
        <v>27038099</v>
      </c>
      <c r="Q409" s="325">
        <f t="shared" si="226"/>
        <v>27038099</v>
      </c>
      <c r="R409" s="325">
        <f t="shared" si="227"/>
        <v>27138099</v>
      </c>
      <c r="S409" s="325">
        <f t="shared" si="228"/>
        <v>27138099</v>
      </c>
      <c r="T409" s="325">
        <f t="shared" si="229"/>
        <v>27138099</v>
      </c>
      <c r="U409" s="325">
        <f t="shared" si="230"/>
        <v>27138099</v>
      </c>
      <c r="V409" s="325">
        <f t="shared" si="231"/>
        <v>27138099</v>
      </c>
      <c r="W409" s="325">
        <f t="shared" si="232"/>
        <v>27138099</v>
      </c>
      <c r="X409" s="325">
        <f t="shared" si="233"/>
        <v>27138099</v>
      </c>
      <c r="Y409" s="325">
        <f t="shared" si="234"/>
        <v>27138099</v>
      </c>
      <c r="Z409" s="325">
        <f t="shared" si="235"/>
        <v>27138099</v>
      </c>
    </row>
    <row r="410" spans="1:26">
      <c r="A410" s="59">
        <f t="shared" si="223"/>
        <v>400</v>
      </c>
      <c r="B410" s="645" t="str">
        <f t="shared" si="224"/>
        <v>400G</v>
      </c>
      <c r="C410" s="387">
        <f>SUM(C142:C148)*$A410</f>
        <v>0</v>
      </c>
      <c r="D410" s="387">
        <f t="shared" ref="D410:M410" si="241">SUM(D142:D148)*$A410</f>
        <v>2800</v>
      </c>
      <c r="E410" s="387">
        <f t="shared" si="241"/>
        <v>14758000</v>
      </c>
      <c r="F410" s="387">
        <f t="shared" si="241"/>
        <v>0</v>
      </c>
      <c r="G410" s="387">
        <f t="shared" si="241"/>
        <v>0</v>
      </c>
      <c r="H410" s="387">
        <f t="shared" si="241"/>
        <v>0</v>
      </c>
      <c r="I410" s="387">
        <f t="shared" si="241"/>
        <v>0</v>
      </c>
      <c r="J410" s="387">
        <f t="shared" si="241"/>
        <v>0</v>
      </c>
      <c r="K410" s="387">
        <f t="shared" si="241"/>
        <v>0</v>
      </c>
      <c r="L410" s="387">
        <f t="shared" si="241"/>
        <v>0</v>
      </c>
      <c r="M410" s="388">
        <f t="shared" si="241"/>
        <v>0</v>
      </c>
      <c r="O410" s="523" t="s">
        <v>410</v>
      </c>
      <c r="P410" s="582">
        <v>30423159.999999996</v>
      </c>
      <c r="Q410" s="325">
        <f t="shared" si="226"/>
        <v>30425959.999999996</v>
      </c>
      <c r="R410" s="325">
        <f t="shared" si="227"/>
        <v>45183960</v>
      </c>
      <c r="S410" s="325">
        <f t="shared" si="228"/>
        <v>45183960</v>
      </c>
      <c r="T410" s="325">
        <f t="shared" si="229"/>
        <v>45183960</v>
      </c>
      <c r="U410" s="325">
        <f t="shared" si="230"/>
        <v>45183960</v>
      </c>
      <c r="V410" s="325">
        <f t="shared" si="231"/>
        <v>45183960</v>
      </c>
      <c r="W410" s="325">
        <f t="shared" si="232"/>
        <v>45183960</v>
      </c>
      <c r="X410" s="325">
        <f t="shared" si="233"/>
        <v>45183960</v>
      </c>
      <c r="Y410" s="325">
        <f t="shared" si="234"/>
        <v>45183960</v>
      </c>
      <c r="Z410" s="325">
        <f t="shared" si="235"/>
        <v>45183960</v>
      </c>
    </row>
    <row r="411" spans="1:26">
      <c r="A411" s="59">
        <f t="shared" si="223"/>
        <v>800</v>
      </c>
      <c r="B411" s="645" t="str">
        <f t="shared" si="224"/>
        <v>800G</v>
      </c>
      <c r="C411" s="387">
        <f>SUM(C149:C154)*$A411</f>
        <v>0</v>
      </c>
      <c r="D411" s="387">
        <f t="shared" ref="D411:M411" si="242">SUM(D149:D154)*$A411</f>
        <v>0</v>
      </c>
      <c r="E411" s="387">
        <f t="shared" si="242"/>
        <v>0</v>
      </c>
      <c r="F411" s="387">
        <f t="shared" si="242"/>
        <v>0</v>
      </c>
      <c r="G411" s="387">
        <f t="shared" si="242"/>
        <v>0</v>
      </c>
      <c r="H411" s="387">
        <f t="shared" si="242"/>
        <v>0</v>
      </c>
      <c r="I411" s="387">
        <f t="shared" si="242"/>
        <v>0</v>
      </c>
      <c r="J411" s="387">
        <f t="shared" si="242"/>
        <v>0</v>
      </c>
      <c r="K411" s="387">
        <f t="shared" si="242"/>
        <v>0</v>
      </c>
      <c r="L411" s="387">
        <f t="shared" si="242"/>
        <v>0</v>
      </c>
      <c r="M411" s="388">
        <f t="shared" si="242"/>
        <v>0</v>
      </c>
      <c r="O411" s="523" t="s">
        <v>411</v>
      </c>
      <c r="P411" s="582">
        <v>3608939.9999999995</v>
      </c>
      <c r="Q411" s="325">
        <f t="shared" si="226"/>
        <v>3608939.9999999995</v>
      </c>
      <c r="R411" s="325">
        <f t="shared" si="227"/>
        <v>3608939.9999999995</v>
      </c>
      <c r="S411" s="325">
        <f t="shared" si="228"/>
        <v>3608939.9999999995</v>
      </c>
      <c r="T411" s="325">
        <f t="shared" si="229"/>
        <v>3608939.9999999995</v>
      </c>
      <c r="U411" s="325">
        <f t="shared" si="230"/>
        <v>3608939.9999999995</v>
      </c>
      <c r="V411" s="325">
        <f t="shared" si="231"/>
        <v>3608939.9999999995</v>
      </c>
      <c r="W411" s="325">
        <f t="shared" si="232"/>
        <v>3608939.9999999995</v>
      </c>
      <c r="X411" s="325">
        <f t="shared" si="233"/>
        <v>3608939.9999999995</v>
      </c>
      <c r="Y411" s="325">
        <f t="shared" si="234"/>
        <v>3608939.9999999995</v>
      </c>
      <c r="Z411" s="325">
        <f t="shared" si="235"/>
        <v>3608939.9999999995</v>
      </c>
    </row>
    <row r="412" spans="1:26">
      <c r="A412" s="59">
        <f t="shared" si="223"/>
        <v>1600</v>
      </c>
      <c r="B412" s="645" t="str">
        <f t="shared" si="224"/>
        <v>1600G</v>
      </c>
      <c r="C412" s="387">
        <f>SUM(C155:C159)*$A412</f>
        <v>0</v>
      </c>
      <c r="D412" s="387">
        <f t="shared" ref="D412:M412" si="243">SUM(D155:D159)*$A412</f>
        <v>0</v>
      </c>
      <c r="E412" s="387">
        <f t="shared" si="243"/>
        <v>0</v>
      </c>
      <c r="F412" s="387">
        <f t="shared" si="243"/>
        <v>0</v>
      </c>
      <c r="G412" s="387">
        <f t="shared" si="243"/>
        <v>0</v>
      </c>
      <c r="H412" s="387">
        <f t="shared" si="243"/>
        <v>0</v>
      </c>
      <c r="I412" s="387">
        <f t="shared" si="243"/>
        <v>0</v>
      </c>
      <c r="J412" s="387">
        <f t="shared" si="243"/>
        <v>0</v>
      </c>
      <c r="K412" s="387">
        <f t="shared" si="243"/>
        <v>0</v>
      </c>
      <c r="L412" s="387">
        <f t="shared" si="243"/>
        <v>0</v>
      </c>
      <c r="M412" s="388">
        <f t="shared" si="243"/>
        <v>0</v>
      </c>
      <c r="O412" s="523" t="s">
        <v>523</v>
      </c>
      <c r="P412" s="582">
        <v>7758320.0000000009</v>
      </c>
      <c r="Q412" s="325">
        <f t="shared" si="226"/>
        <v>7758320.0000000009</v>
      </c>
      <c r="R412" s="325">
        <f t="shared" si="227"/>
        <v>7758320.0000000009</v>
      </c>
      <c r="S412" s="325">
        <f t="shared" si="228"/>
        <v>7758320.0000000009</v>
      </c>
      <c r="T412" s="325">
        <f t="shared" si="229"/>
        <v>7758320.0000000009</v>
      </c>
      <c r="U412" s="325">
        <f t="shared" si="230"/>
        <v>7758320.0000000009</v>
      </c>
      <c r="V412" s="325">
        <f t="shared" si="231"/>
        <v>7758320.0000000009</v>
      </c>
      <c r="W412" s="325">
        <f t="shared" si="232"/>
        <v>7758320.0000000009</v>
      </c>
      <c r="X412" s="325">
        <f t="shared" si="233"/>
        <v>7758320.0000000009</v>
      </c>
      <c r="Y412" s="325">
        <f t="shared" si="234"/>
        <v>7758320.0000000009</v>
      </c>
      <c r="Z412" s="325">
        <f t="shared" si="235"/>
        <v>7758320.0000000009</v>
      </c>
    </row>
    <row r="413" spans="1:26">
      <c r="A413" s="59">
        <f t="shared" si="223"/>
        <v>3200</v>
      </c>
      <c r="B413" s="645" t="str">
        <f t="shared" si="224"/>
        <v>3.2T</v>
      </c>
      <c r="C413" s="387">
        <f>SUM(C160:C160)*$A413</f>
        <v>0</v>
      </c>
      <c r="D413" s="387">
        <f t="shared" ref="D413:M413" si="244">SUM(D160:D160)*$A413</f>
        <v>0</v>
      </c>
      <c r="E413" s="387">
        <f t="shared" si="244"/>
        <v>0</v>
      </c>
      <c r="F413" s="387">
        <f t="shared" si="244"/>
        <v>0</v>
      </c>
      <c r="G413" s="387">
        <f t="shared" si="244"/>
        <v>0</v>
      </c>
      <c r="H413" s="387">
        <f t="shared" si="244"/>
        <v>0</v>
      </c>
      <c r="I413" s="387">
        <f t="shared" si="244"/>
        <v>0</v>
      </c>
      <c r="J413" s="387">
        <f t="shared" si="244"/>
        <v>0</v>
      </c>
      <c r="K413" s="387">
        <f t="shared" si="244"/>
        <v>0</v>
      </c>
      <c r="L413" s="387">
        <f t="shared" si="244"/>
        <v>0</v>
      </c>
      <c r="M413" s="769">
        <f t="shared" si="244"/>
        <v>0</v>
      </c>
      <c r="O413" s="523" t="s">
        <v>431</v>
      </c>
      <c r="P413" s="582">
        <v>0</v>
      </c>
      <c r="Q413" s="325">
        <f t="shared" si="226"/>
        <v>0</v>
      </c>
      <c r="R413" s="325">
        <f t="shared" si="227"/>
        <v>0</v>
      </c>
      <c r="S413" s="325">
        <f t="shared" si="228"/>
        <v>0</v>
      </c>
      <c r="T413" s="325">
        <f t="shared" si="229"/>
        <v>0</v>
      </c>
      <c r="U413" s="325">
        <f t="shared" si="230"/>
        <v>0</v>
      </c>
      <c r="V413" s="325">
        <f t="shared" si="231"/>
        <v>0</v>
      </c>
      <c r="W413" s="325">
        <f t="shared" si="232"/>
        <v>0</v>
      </c>
      <c r="X413" s="325">
        <f t="shared" si="233"/>
        <v>0</v>
      </c>
      <c r="Y413" s="325">
        <f t="shared" si="234"/>
        <v>0</v>
      </c>
      <c r="Z413" s="325">
        <f t="shared" si="235"/>
        <v>0</v>
      </c>
    </row>
    <row r="414" spans="1:26">
      <c r="B414" s="650" t="s">
        <v>9</v>
      </c>
      <c r="C414" s="215">
        <f t="shared" ref="C414:M414" si="245">SUM(C403:C413)</f>
        <v>195638114.16968432</v>
      </c>
      <c r="D414" s="215">
        <f t="shared" si="245"/>
        <v>390480218.63181192</v>
      </c>
      <c r="E414" s="215">
        <f t="shared" si="245"/>
        <v>580432658.64949369</v>
      </c>
      <c r="F414" s="215">
        <f t="shared" si="245"/>
        <v>0</v>
      </c>
      <c r="G414" s="215">
        <f t="shared" si="245"/>
        <v>0</v>
      </c>
      <c r="H414" s="215">
        <f t="shared" si="245"/>
        <v>0</v>
      </c>
      <c r="I414" s="215">
        <f t="shared" si="245"/>
        <v>0</v>
      </c>
      <c r="J414" s="300">
        <f t="shared" si="245"/>
        <v>0</v>
      </c>
      <c r="K414" s="300">
        <f t="shared" si="245"/>
        <v>0</v>
      </c>
      <c r="L414" s="300">
        <f t="shared" si="245"/>
        <v>0</v>
      </c>
      <c r="M414" s="300">
        <f t="shared" si="245"/>
        <v>0</v>
      </c>
      <c r="O414" s="526" t="s">
        <v>9</v>
      </c>
      <c r="P414" s="215">
        <f t="shared" ref="P414:Z414" si="246">SUM(P403:P413)</f>
        <v>479696963.19359422</v>
      </c>
      <c r="Q414" s="215">
        <f t="shared" si="246"/>
        <v>870177181.82540607</v>
      </c>
      <c r="R414" s="215">
        <f t="shared" si="246"/>
        <v>1450609840.4748998</v>
      </c>
      <c r="S414" s="215">
        <f t="shared" si="246"/>
        <v>1450609840.4748998</v>
      </c>
      <c r="T414" s="215">
        <f t="shared" si="246"/>
        <v>1450609840.4748998</v>
      </c>
      <c r="U414" s="215">
        <f t="shared" si="246"/>
        <v>1450609840.4748998</v>
      </c>
      <c r="V414" s="215">
        <f t="shared" si="246"/>
        <v>1450609840.4748998</v>
      </c>
      <c r="W414" s="215">
        <f t="shared" si="246"/>
        <v>1450609840.4748998</v>
      </c>
      <c r="X414" s="215">
        <f t="shared" si="246"/>
        <v>1450609840.4748998</v>
      </c>
      <c r="Y414" s="215">
        <f t="shared" si="246"/>
        <v>1450609840.4748998</v>
      </c>
      <c r="Z414" s="215">
        <f t="shared" si="246"/>
        <v>1450609840.4748998</v>
      </c>
    </row>
    <row r="415" spans="1:26">
      <c r="C415" s="48"/>
      <c r="D415" s="48"/>
      <c r="E415" s="48"/>
      <c r="F415" s="48"/>
      <c r="G415" s="48"/>
      <c r="H415" s="48"/>
      <c r="I415" s="48"/>
      <c r="J415" s="48"/>
      <c r="K415" s="48"/>
      <c r="L415" s="48"/>
      <c r="M415" s="48"/>
      <c r="O415" s="162"/>
      <c r="P415" s="48"/>
      <c r="Q415" s="386">
        <v>0.56576225909972511</v>
      </c>
      <c r="R415" s="386">
        <f t="shared" ref="R415:Z415" si="247">R414/Q414-1</f>
        <v>0.66702813033076369</v>
      </c>
      <c r="S415" s="386">
        <f t="shared" si="247"/>
        <v>0</v>
      </c>
      <c r="T415" s="386">
        <f t="shared" si="247"/>
        <v>0</v>
      </c>
      <c r="U415" s="386">
        <f t="shared" si="247"/>
        <v>0</v>
      </c>
      <c r="V415" s="386">
        <f t="shared" si="247"/>
        <v>0</v>
      </c>
      <c r="W415" s="386">
        <f t="shared" si="247"/>
        <v>0</v>
      </c>
      <c r="X415" s="386">
        <f t="shared" si="247"/>
        <v>0</v>
      </c>
      <c r="Y415" s="386">
        <f t="shared" si="247"/>
        <v>0</v>
      </c>
      <c r="Z415" s="386">
        <f t="shared" si="247"/>
        <v>0</v>
      </c>
    </row>
    <row r="417" spans="2:26" ht="15.6">
      <c r="B417" s="654" t="s">
        <v>268</v>
      </c>
      <c r="L417" s="241" t="str">
        <f>B417</f>
        <v>Annual Bandwidth Deployed - Global</v>
      </c>
      <c r="M417" s="241"/>
      <c r="O417" s="385" t="s">
        <v>328</v>
      </c>
    </row>
    <row r="418" spans="2:26">
      <c r="B418" s="644" t="s">
        <v>10</v>
      </c>
      <c r="C418" s="38">
        <v>2016</v>
      </c>
      <c r="D418" s="7">
        <v>2017</v>
      </c>
      <c r="E418" s="7">
        <v>2018</v>
      </c>
      <c r="F418" s="7">
        <v>2019</v>
      </c>
      <c r="G418" s="7">
        <v>2020</v>
      </c>
      <c r="H418" s="7">
        <v>2021</v>
      </c>
      <c r="I418" s="7">
        <v>2022</v>
      </c>
      <c r="J418" s="7">
        <v>2023</v>
      </c>
      <c r="K418" s="7">
        <v>2024</v>
      </c>
      <c r="L418" s="7">
        <v>2025</v>
      </c>
      <c r="M418" s="7">
        <v>2026</v>
      </c>
      <c r="O418" s="7" t="str">
        <f t="shared" ref="O418:Z418" si="248">O386</f>
        <v>Data Rate</v>
      </c>
      <c r="P418" s="7">
        <f t="shared" si="248"/>
        <v>2016</v>
      </c>
      <c r="Q418" s="7">
        <f t="shared" si="248"/>
        <v>2017</v>
      </c>
      <c r="R418" s="7">
        <f t="shared" si="248"/>
        <v>2018</v>
      </c>
      <c r="S418" s="7">
        <f t="shared" si="248"/>
        <v>2019</v>
      </c>
      <c r="T418" s="7">
        <f t="shared" si="248"/>
        <v>2020</v>
      </c>
      <c r="U418" s="7">
        <f t="shared" si="248"/>
        <v>2021</v>
      </c>
      <c r="V418" s="7">
        <f t="shared" si="248"/>
        <v>2022</v>
      </c>
      <c r="W418" s="7">
        <f t="shared" si="248"/>
        <v>2023</v>
      </c>
      <c r="X418" s="7">
        <f t="shared" si="248"/>
        <v>2024</v>
      </c>
      <c r="Y418" s="7">
        <f t="shared" si="248"/>
        <v>2025</v>
      </c>
      <c r="Z418" s="7">
        <f t="shared" si="248"/>
        <v>2026</v>
      </c>
    </row>
    <row r="419" spans="2:26">
      <c r="B419" s="645" t="str">
        <f t="shared" ref="B419:B429" si="249">B387</f>
        <v>1G</v>
      </c>
      <c r="C419" s="409">
        <f>C403+C387</f>
        <v>419674.79400000005</v>
      </c>
      <c r="D419" s="409">
        <f>D403+D387</f>
        <v>256486.03999999998</v>
      </c>
      <c r="E419" s="409">
        <f t="shared" ref="E419:M420" si="250">E403+E387</f>
        <v>235351.83</v>
      </c>
      <c r="F419" s="409">
        <f t="shared" si="250"/>
        <v>0</v>
      </c>
      <c r="G419" s="409">
        <f t="shared" si="250"/>
        <v>0</v>
      </c>
      <c r="H419" s="409">
        <f t="shared" si="250"/>
        <v>0</v>
      </c>
      <c r="I419" s="409">
        <f t="shared" si="250"/>
        <v>0</v>
      </c>
      <c r="J419" s="409">
        <f t="shared" si="250"/>
        <v>0</v>
      </c>
      <c r="K419" s="409">
        <f t="shared" si="250"/>
        <v>0</v>
      </c>
      <c r="L419" s="409">
        <f t="shared" si="250"/>
        <v>0</v>
      </c>
      <c r="M419" s="412">
        <f t="shared" si="250"/>
        <v>0</v>
      </c>
      <c r="O419" s="638" t="s">
        <v>469</v>
      </c>
      <c r="P419" s="325">
        <f>P403+P387</f>
        <v>3563210.1622774731</v>
      </c>
      <c r="Q419" s="325">
        <f>Q403+Q387</f>
        <v>3819696.2022774727</v>
      </c>
      <c r="R419" s="325">
        <f t="shared" ref="R419:Z419" si="251">R403+R387</f>
        <v>4055048.0322774728</v>
      </c>
      <c r="S419" s="325">
        <f t="shared" si="251"/>
        <v>4055048.0322774728</v>
      </c>
      <c r="T419" s="325">
        <f t="shared" si="251"/>
        <v>4055048.0322774728</v>
      </c>
      <c r="U419" s="325">
        <f t="shared" si="251"/>
        <v>4055048.0322774728</v>
      </c>
      <c r="V419" s="325">
        <f t="shared" si="251"/>
        <v>4055048.0322774728</v>
      </c>
      <c r="W419" s="325">
        <f t="shared" si="251"/>
        <v>4055048.0322774728</v>
      </c>
      <c r="X419" s="325">
        <f t="shared" si="251"/>
        <v>4055048.0322774728</v>
      </c>
      <c r="Y419" s="325">
        <f t="shared" si="251"/>
        <v>4055048.0322774728</v>
      </c>
      <c r="Z419" s="325">
        <f t="shared" si="251"/>
        <v>4055048.0322774728</v>
      </c>
    </row>
    <row r="420" spans="2:26">
      <c r="B420" s="645" t="str">
        <f t="shared" si="249"/>
        <v>10G</v>
      </c>
      <c r="C420" s="409">
        <f>C404+C388</f>
        <v>72319068.937198639</v>
      </c>
      <c r="D420" s="409">
        <f>D404+D388</f>
        <v>76437390.446594596</v>
      </c>
      <c r="E420" s="409">
        <f t="shared" si="250"/>
        <v>78294227.758183524</v>
      </c>
      <c r="F420" s="409">
        <f t="shared" si="250"/>
        <v>0</v>
      </c>
      <c r="G420" s="409">
        <f t="shared" si="250"/>
        <v>0</v>
      </c>
      <c r="H420" s="409">
        <f t="shared" si="250"/>
        <v>0</v>
      </c>
      <c r="I420" s="409">
        <f t="shared" si="250"/>
        <v>0</v>
      </c>
      <c r="J420" s="409">
        <f t="shared" si="250"/>
        <v>0</v>
      </c>
      <c r="K420" s="409">
        <f t="shared" si="250"/>
        <v>0</v>
      </c>
      <c r="L420" s="409">
        <f t="shared" si="250"/>
        <v>0</v>
      </c>
      <c r="M420" s="412">
        <f t="shared" si="250"/>
        <v>0</v>
      </c>
      <c r="O420" s="638" t="s">
        <v>407</v>
      </c>
      <c r="P420" s="325">
        <f t="shared" ref="P420:P428" si="252">P404+P388</f>
        <v>323927707.10694861</v>
      </c>
      <c r="Q420" s="325">
        <f t="shared" ref="Q420:Z429" si="253">Q404+Q388</f>
        <v>400365097.55354321</v>
      </c>
      <c r="R420" s="325">
        <f t="shared" si="253"/>
        <v>478659325.31172669</v>
      </c>
      <c r="S420" s="325">
        <f t="shared" si="253"/>
        <v>478659325.31172669</v>
      </c>
      <c r="T420" s="325">
        <f t="shared" si="253"/>
        <v>478659325.31172669</v>
      </c>
      <c r="U420" s="325">
        <f t="shared" si="253"/>
        <v>478659325.31172669</v>
      </c>
      <c r="V420" s="325">
        <f t="shared" si="253"/>
        <v>478659325.31172669</v>
      </c>
      <c r="W420" s="325">
        <f t="shared" si="253"/>
        <v>478659325.31172669</v>
      </c>
      <c r="X420" s="325">
        <f t="shared" si="253"/>
        <v>478659325.31172669</v>
      </c>
      <c r="Y420" s="325">
        <f t="shared" si="253"/>
        <v>478659325.31172669</v>
      </c>
      <c r="Z420" s="325">
        <f t="shared" si="253"/>
        <v>478659325.31172669</v>
      </c>
    </row>
    <row r="421" spans="2:26">
      <c r="B421" s="645" t="str">
        <f t="shared" si="249"/>
        <v>25G</v>
      </c>
      <c r="C421" s="409">
        <f t="shared" ref="C421:M421" si="254">C405+C389</f>
        <v>0</v>
      </c>
      <c r="D421" s="409">
        <f t="shared" si="254"/>
        <v>0</v>
      </c>
      <c r="E421" s="409">
        <f t="shared" si="254"/>
        <v>0</v>
      </c>
      <c r="F421" s="409">
        <f t="shared" si="254"/>
        <v>0</v>
      </c>
      <c r="G421" s="409">
        <f t="shared" si="254"/>
        <v>0</v>
      </c>
      <c r="H421" s="409">
        <f t="shared" si="254"/>
        <v>0</v>
      </c>
      <c r="I421" s="409">
        <f t="shared" si="254"/>
        <v>0</v>
      </c>
      <c r="J421" s="409">
        <f t="shared" si="254"/>
        <v>0</v>
      </c>
      <c r="K421" s="409">
        <f t="shared" si="254"/>
        <v>0</v>
      </c>
      <c r="L421" s="409">
        <f t="shared" si="254"/>
        <v>0</v>
      </c>
      <c r="M421" s="412">
        <f t="shared" si="254"/>
        <v>0</v>
      </c>
      <c r="O421" s="638" t="s">
        <v>409</v>
      </c>
      <c r="P421" s="325">
        <f t="shared" si="252"/>
        <v>0</v>
      </c>
      <c r="Q421" s="325">
        <f t="shared" si="253"/>
        <v>0</v>
      </c>
      <c r="R421" s="325">
        <f t="shared" si="253"/>
        <v>0</v>
      </c>
      <c r="S421" s="325">
        <f t="shared" si="253"/>
        <v>0</v>
      </c>
      <c r="T421" s="325">
        <f t="shared" si="253"/>
        <v>0</v>
      </c>
      <c r="U421" s="325">
        <f t="shared" si="253"/>
        <v>0</v>
      </c>
      <c r="V421" s="325">
        <f t="shared" si="253"/>
        <v>0</v>
      </c>
      <c r="W421" s="325">
        <f t="shared" si="253"/>
        <v>0</v>
      </c>
      <c r="X421" s="325">
        <f t="shared" si="253"/>
        <v>0</v>
      </c>
      <c r="Y421" s="325">
        <f t="shared" si="253"/>
        <v>0</v>
      </c>
      <c r="Z421" s="325">
        <f t="shared" si="253"/>
        <v>0</v>
      </c>
    </row>
    <row r="422" spans="2:26">
      <c r="B422" s="646" t="str">
        <f t="shared" si="249"/>
        <v>40G</v>
      </c>
      <c r="C422" s="409">
        <f t="shared" ref="C422:M422" si="255">C406+C390</f>
        <v>93010538</v>
      </c>
      <c r="D422" s="409">
        <f t="shared" si="255"/>
        <v>113301506.00000003</v>
      </c>
      <c r="E422" s="409">
        <f t="shared" si="255"/>
        <v>89040205</v>
      </c>
      <c r="F422" s="409">
        <f t="shared" si="255"/>
        <v>0</v>
      </c>
      <c r="G422" s="409">
        <f t="shared" si="255"/>
        <v>0</v>
      </c>
      <c r="H422" s="409">
        <f t="shared" si="255"/>
        <v>0</v>
      </c>
      <c r="I422" s="409">
        <f t="shared" si="255"/>
        <v>0</v>
      </c>
      <c r="J422" s="409">
        <f t="shared" si="255"/>
        <v>0</v>
      </c>
      <c r="K422" s="409">
        <f t="shared" si="255"/>
        <v>0</v>
      </c>
      <c r="L422" s="409">
        <f t="shared" si="255"/>
        <v>0</v>
      </c>
      <c r="M422" s="412">
        <f t="shared" si="255"/>
        <v>0</v>
      </c>
      <c r="O422" s="525" t="s">
        <v>426</v>
      </c>
      <c r="P422" s="325">
        <f t="shared" si="252"/>
        <v>121672849.60000001</v>
      </c>
      <c r="Q422" s="325">
        <f t="shared" si="253"/>
        <v>234974355.60000002</v>
      </c>
      <c r="R422" s="325">
        <f t="shared" si="253"/>
        <v>324014560.60000002</v>
      </c>
      <c r="S422" s="325">
        <f t="shared" si="253"/>
        <v>324014560.60000002</v>
      </c>
      <c r="T422" s="325">
        <f t="shared" si="253"/>
        <v>324014560.60000002</v>
      </c>
      <c r="U422" s="325">
        <f t="shared" si="253"/>
        <v>324014560.60000002</v>
      </c>
      <c r="V422" s="325">
        <f t="shared" si="253"/>
        <v>324014560.60000002</v>
      </c>
      <c r="W422" s="325">
        <f t="shared" si="253"/>
        <v>324014560.60000002</v>
      </c>
      <c r="X422" s="325">
        <f t="shared" si="253"/>
        <v>324014560.60000002</v>
      </c>
      <c r="Y422" s="325">
        <f t="shared" si="253"/>
        <v>324014560.60000002</v>
      </c>
      <c r="Z422" s="325">
        <f t="shared" si="253"/>
        <v>324014560.60000002</v>
      </c>
    </row>
    <row r="423" spans="2:26">
      <c r="B423" s="647" t="str">
        <f t="shared" si="249"/>
        <v>50G</v>
      </c>
      <c r="C423" s="409">
        <f t="shared" ref="C423:M423" si="256">C407+C391</f>
        <v>0</v>
      </c>
      <c r="D423" s="409">
        <f t="shared" si="256"/>
        <v>0</v>
      </c>
      <c r="E423" s="409">
        <f t="shared" si="256"/>
        <v>0</v>
      </c>
      <c r="F423" s="409">
        <f t="shared" si="256"/>
        <v>0</v>
      </c>
      <c r="G423" s="409">
        <f t="shared" si="256"/>
        <v>0</v>
      </c>
      <c r="H423" s="409">
        <f t="shared" si="256"/>
        <v>0</v>
      </c>
      <c r="I423" s="409">
        <f t="shared" si="256"/>
        <v>0</v>
      </c>
      <c r="J423" s="409">
        <f t="shared" si="256"/>
        <v>0</v>
      </c>
      <c r="K423" s="409">
        <f t="shared" si="256"/>
        <v>0</v>
      </c>
      <c r="L423" s="409">
        <f t="shared" si="256"/>
        <v>0</v>
      </c>
      <c r="M423" s="412">
        <f t="shared" si="256"/>
        <v>0</v>
      </c>
      <c r="O423" s="637" t="s">
        <v>524</v>
      </c>
      <c r="P423" s="325">
        <f t="shared" si="252"/>
        <v>48077292</v>
      </c>
      <c r="Q423" s="325">
        <f t="shared" si="253"/>
        <v>48077292</v>
      </c>
      <c r="R423" s="325">
        <f t="shared" si="253"/>
        <v>48077292</v>
      </c>
      <c r="S423" s="325">
        <f t="shared" si="253"/>
        <v>48077292</v>
      </c>
      <c r="T423" s="325">
        <f t="shared" si="253"/>
        <v>48077292</v>
      </c>
      <c r="U423" s="325">
        <f t="shared" si="253"/>
        <v>48077292</v>
      </c>
      <c r="V423" s="325">
        <f t="shared" si="253"/>
        <v>48077292</v>
      </c>
      <c r="W423" s="325">
        <f t="shared" si="253"/>
        <v>48077292</v>
      </c>
      <c r="X423" s="325">
        <f t="shared" si="253"/>
        <v>48077292</v>
      </c>
      <c r="Y423" s="325">
        <f t="shared" si="253"/>
        <v>48077292</v>
      </c>
      <c r="Z423" s="325">
        <f t="shared" si="253"/>
        <v>48077292</v>
      </c>
    </row>
    <row r="424" spans="2:26">
      <c r="B424" s="648" t="str">
        <f t="shared" si="249"/>
        <v>100G</v>
      </c>
      <c r="C424" s="409">
        <f t="shared" ref="C424:M424" si="257">C408+C392</f>
        <v>67246340.000000015</v>
      </c>
      <c r="D424" s="409">
        <f t="shared" si="257"/>
        <v>260327940</v>
      </c>
      <c r="E424" s="409">
        <f t="shared" si="257"/>
        <v>556346814.55182064</v>
      </c>
      <c r="F424" s="409">
        <f t="shared" si="257"/>
        <v>0</v>
      </c>
      <c r="G424" s="409">
        <f t="shared" si="257"/>
        <v>0</v>
      </c>
      <c r="H424" s="409">
        <f t="shared" si="257"/>
        <v>0</v>
      </c>
      <c r="I424" s="409">
        <f t="shared" si="257"/>
        <v>0</v>
      </c>
      <c r="J424" s="409">
        <f t="shared" si="257"/>
        <v>0</v>
      </c>
      <c r="K424" s="409">
        <f t="shared" si="257"/>
        <v>0</v>
      </c>
      <c r="L424" s="409">
        <f t="shared" si="257"/>
        <v>0</v>
      </c>
      <c r="M424" s="412">
        <f t="shared" si="257"/>
        <v>0</v>
      </c>
      <c r="O424" s="523" t="s">
        <v>370</v>
      </c>
      <c r="P424" s="325">
        <f t="shared" si="252"/>
        <v>2011601.0000000002</v>
      </c>
      <c r="Q424" s="325">
        <f t="shared" si="253"/>
        <v>262339541</v>
      </c>
      <c r="R424" s="325">
        <f t="shared" si="253"/>
        <v>818686355.55182064</v>
      </c>
      <c r="S424" s="325">
        <f t="shared" si="253"/>
        <v>818686355.55182064</v>
      </c>
      <c r="T424" s="325">
        <f t="shared" si="253"/>
        <v>818686355.55182064</v>
      </c>
      <c r="U424" s="325">
        <f t="shared" si="253"/>
        <v>818686355.55182064</v>
      </c>
      <c r="V424" s="325">
        <f t="shared" si="253"/>
        <v>818686355.55182064</v>
      </c>
      <c r="W424" s="325">
        <f t="shared" si="253"/>
        <v>818686355.55182064</v>
      </c>
      <c r="X424" s="325">
        <f t="shared" si="253"/>
        <v>818686355.55182064</v>
      </c>
      <c r="Y424" s="325">
        <f t="shared" si="253"/>
        <v>818686355.55182064</v>
      </c>
      <c r="Z424" s="325">
        <f t="shared" si="253"/>
        <v>818686355.55182064</v>
      </c>
    </row>
    <row r="425" spans="2:26">
      <c r="B425" s="645" t="str">
        <f t="shared" si="249"/>
        <v>200G</v>
      </c>
      <c r="C425" s="409">
        <f t="shared" ref="C425:M425" si="258">C409+C393</f>
        <v>0</v>
      </c>
      <c r="D425" s="409">
        <f t="shared" si="258"/>
        <v>0</v>
      </c>
      <c r="E425" s="409">
        <f t="shared" si="258"/>
        <v>200000</v>
      </c>
      <c r="F425" s="409">
        <f t="shared" si="258"/>
        <v>0</v>
      </c>
      <c r="G425" s="409">
        <f t="shared" si="258"/>
        <v>0</v>
      </c>
      <c r="H425" s="409">
        <f t="shared" si="258"/>
        <v>0</v>
      </c>
      <c r="I425" s="409">
        <f t="shared" si="258"/>
        <v>0</v>
      </c>
      <c r="J425" s="409">
        <f t="shared" si="258"/>
        <v>0</v>
      </c>
      <c r="K425" s="409">
        <f t="shared" si="258"/>
        <v>0</v>
      </c>
      <c r="L425" s="409">
        <f t="shared" si="258"/>
        <v>0</v>
      </c>
      <c r="M425" s="412">
        <f t="shared" si="258"/>
        <v>0</v>
      </c>
      <c r="O425" s="639" t="s">
        <v>371</v>
      </c>
      <c r="P425" s="325">
        <f t="shared" si="252"/>
        <v>27038099</v>
      </c>
      <c r="Q425" s="325">
        <f t="shared" si="253"/>
        <v>27038099</v>
      </c>
      <c r="R425" s="325">
        <f t="shared" si="253"/>
        <v>27238099</v>
      </c>
      <c r="S425" s="325">
        <f t="shared" si="253"/>
        <v>27238099</v>
      </c>
      <c r="T425" s="325">
        <f t="shared" si="253"/>
        <v>27238099</v>
      </c>
      <c r="U425" s="325">
        <f t="shared" si="253"/>
        <v>27238099</v>
      </c>
      <c r="V425" s="325">
        <f t="shared" si="253"/>
        <v>27238099</v>
      </c>
      <c r="W425" s="325">
        <f t="shared" si="253"/>
        <v>27238099</v>
      </c>
      <c r="X425" s="325">
        <f t="shared" si="253"/>
        <v>27238099</v>
      </c>
      <c r="Y425" s="325">
        <f t="shared" si="253"/>
        <v>27238099</v>
      </c>
      <c r="Z425" s="325">
        <f t="shared" si="253"/>
        <v>27238099</v>
      </c>
    </row>
    <row r="426" spans="2:26">
      <c r="B426" s="645" t="str">
        <f t="shared" si="249"/>
        <v>400G</v>
      </c>
      <c r="C426" s="409">
        <f t="shared" ref="C426:M426" si="259">C410+C394</f>
        <v>0</v>
      </c>
      <c r="D426" s="409">
        <f t="shared" si="259"/>
        <v>2800</v>
      </c>
      <c r="E426" s="409">
        <f t="shared" si="259"/>
        <v>15240000</v>
      </c>
      <c r="F426" s="409">
        <f t="shared" si="259"/>
        <v>0</v>
      </c>
      <c r="G426" s="409">
        <f t="shared" si="259"/>
        <v>0</v>
      </c>
      <c r="H426" s="409">
        <f t="shared" si="259"/>
        <v>0</v>
      </c>
      <c r="I426" s="409">
        <f t="shared" si="259"/>
        <v>0</v>
      </c>
      <c r="J426" s="409">
        <f t="shared" si="259"/>
        <v>0</v>
      </c>
      <c r="K426" s="409">
        <f t="shared" si="259"/>
        <v>0</v>
      </c>
      <c r="L426" s="409">
        <f t="shared" si="259"/>
        <v>0</v>
      </c>
      <c r="M426" s="412">
        <f t="shared" si="259"/>
        <v>0</v>
      </c>
      <c r="O426" s="523" t="s">
        <v>410</v>
      </c>
      <c r="P426" s="325">
        <f t="shared" si="252"/>
        <v>30423159.999999996</v>
      </c>
      <c r="Q426" s="325">
        <f t="shared" si="253"/>
        <v>30425959.999999996</v>
      </c>
      <c r="R426" s="325">
        <f t="shared" si="253"/>
        <v>45665960</v>
      </c>
      <c r="S426" s="325">
        <f t="shared" si="253"/>
        <v>45665960</v>
      </c>
      <c r="T426" s="325">
        <f t="shared" si="253"/>
        <v>45665960</v>
      </c>
      <c r="U426" s="325">
        <f t="shared" si="253"/>
        <v>45665960</v>
      </c>
      <c r="V426" s="325">
        <f t="shared" si="253"/>
        <v>45665960</v>
      </c>
      <c r="W426" s="325">
        <f t="shared" si="253"/>
        <v>45665960</v>
      </c>
      <c r="X426" s="325">
        <f t="shared" si="253"/>
        <v>45665960</v>
      </c>
      <c r="Y426" s="325">
        <f t="shared" si="253"/>
        <v>45665960</v>
      </c>
      <c r="Z426" s="325">
        <f t="shared" si="253"/>
        <v>45665960</v>
      </c>
    </row>
    <row r="427" spans="2:26">
      <c r="B427" s="645" t="str">
        <f t="shared" si="249"/>
        <v>800G</v>
      </c>
      <c r="C427" s="409">
        <f t="shared" ref="C427:M427" si="260">C411+C395</f>
        <v>0</v>
      </c>
      <c r="D427" s="409">
        <f t="shared" si="260"/>
        <v>0</v>
      </c>
      <c r="E427" s="409">
        <f t="shared" si="260"/>
        <v>0</v>
      </c>
      <c r="F427" s="409">
        <f t="shared" si="260"/>
        <v>0</v>
      </c>
      <c r="G427" s="409">
        <f t="shared" si="260"/>
        <v>0</v>
      </c>
      <c r="H427" s="409">
        <f t="shared" si="260"/>
        <v>0</v>
      </c>
      <c r="I427" s="409">
        <f t="shared" si="260"/>
        <v>0</v>
      </c>
      <c r="J427" s="409">
        <f t="shared" si="260"/>
        <v>0</v>
      </c>
      <c r="K427" s="409">
        <f t="shared" si="260"/>
        <v>0</v>
      </c>
      <c r="L427" s="409">
        <f t="shared" si="260"/>
        <v>0</v>
      </c>
      <c r="M427" s="412">
        <f t="shared" si="260"/>
        <v>0</v>
      </c>
      <c r="O427" s="523" t="s">
        <v>411</v>
      </c>
      <c r="P427" s="325">
        <f t="shared" si="252"/>
        <v>3608939.9999999995</v>
      </c>
      <c r="Q427" s="325">
        <f t="shared" si="253"/>
        <v>3608939.9999999995</v>
      </c>
      <c r="R427" s="325">
        <f t="shared" si="253"/>
        <v>3608939.9999999995</v>
      </c>
      <c r="S427" s="325">
        <f t="shared" si="253"/>
        <v>3608939.9999999995</v>
      </c>
      <c r="T427" s="325">
        <f t="shared" si="253"/>
        <v>3608939.9999999995</v>
      </c>
      <c r="U427" s="325">
        <f t="shared" si="253"/>
        <v>3608939.9999999995</v>
      </c>
      <c r="V427" s="325">
        <f t="shared" si="253"/>
        <v>3608939.9999999995</v>
      </c>
      <c r="W427" s="325">
        <f t="shared" si="253"/>
        <v>3608939.9999999995</v>
      </c>
      <c r="X427" s="325">
        <f t="shared" si="253"/>
        <v>3608939.9999999995</v>
      </c>
      <c r="Y427" s="325">
        <f t="shared" si="253"/>
        <v>3608939.9999999995</v>
      </c>
      <c r="Z427" s="325">
        <f t="shared" si="253"/>
        <v>3608939.9999999995</v>
      </c>
    </row>
    <row r="428" spans="2:26">
      <c r="B428" s="645" t="str">
        <f t="shared" si="249"/>
        <v>1600G</v>
      </c>
      <c r="C428" s="409">
        <f t="shared" ref="C428:M428" si="261">C412+C396</f>
        <v>0</v>
      </c>
      <c r="D428" s="409">
        <f t="shared" si="261"/>
        <v>0</v>
      </c>
      <c r="E428" s="409">
        <f t="shared" si="261"/>
        <v>0</v>
      </c>
      <c r="F428" s="409">
        <f t="shared" si="261"/>
        <v>0</v>
      </c>
      <c r="G428" s="409">
        <f t="shared" si="261"/>
        <v>0</v>
      </c>
      <c r="H428" s="409">
        <f t="shared" si="261"/>
        <v>0</v>
      </c>
      <c r="I428" s="409">
        <f t="shared" si="261"/>
        <v>0</v>
      </c>
      <c r="J428" s="409">
        <f t="shared" si="261"/>
        <v>0</v>
      </c>
      <c r="K428" s="409">
        <f t="shared" si="261"/>
        <v>0</v>
      </c>
      <c r="L428" s="409">
        <f t="shared" si="261"/>
        <v>0</v>
      </c>
      <c r="M428" s="412">
        <f t="shared" si="261"/>
        <v>0</v>
      </c>
      <c r="O428" s="523" t="s">
        <v>523</v>
      </c>
      <c r="P428" s="325">
        <f t="shared" si="252"/>
        <v>7758320.0000000009</v>
      </c>
      <c r="Q428" s="325">
        <f t="shared" si="253"/>
        <v>7758320.0000000009</v>
      </c>
      <c r="R428" s="325">
        <f t="shared" si="253"/>
        <v>7758320.0000000009</v>
      </c>
      <c r="S428" s="325">
        <f t="shared" si="253"/>
        <v>7758320.0000000009</v>
      </c>
      <c r="T428" s="325">
        <f t="shared" si="253"/>
        <v>7758320.0000000009</v>
      </c>
      <c r="U428" s="325">
        <f t="shared" si="253"/>
        <v>7758320.0000000009</v>
      </c>
      <c r="V428" s="325">
        <f t="shared" si="253"/>
        <v>7758320.0000000009</v>
      </c>
      <c r="W428" s="325">
        <f t="shared" si="253"/>
        <v>7758320.0000000009</v>
      </c>
      <c r="X428" s="325">
        <f t="shared" si="253"/>
        <v>7758320.0000000009</v>
      </c>
      <c r="Y428" s="325">
        <f t="shared" si="253"/>
        <v>7758320.0000000009</v>
      </c>
      <c r="Z428" s="325">
        <f t="shared" si="253"/>
        <v>7758320.0000000009</v>
      </c>
    </row>
    <row r="429" spans="2:26">
      <c r="B429" s="645" t="str">
        <f t="shared" si="249"/>
        <v>3.2T</v>
      </c>
      <c r="C429" s="409">
        <f t="shared" ref="C429:M429" si="262">C413+C397</f>
        <v>0</v>
      </c>
      <c r="D429" s="409">
        <f t="shared" si="262"/>
        <v>0</v>
      </c>
      <c r="E429" s="409">
        <f t="shared" si="262"/>
        <v>0</v>
      </c>
      <c r="F429" s="409">
        <f t="shared" si="262"/>
        <v>0</v>
      </c>
      <c r="G429" s="409">
        <f t="shared" si="262"/>
        <v>0</v>
      </c>
      <c r="H429" s="409">
        <f t="shared" si="262"/>
        <v>0</v>
      </c>
      <c r="I429" s="409">
        <f t="shared" si="262"/>
        <v>0</v>
      </c>
      <c r="J429" s="409">
        <f t="shared" si="262"/>
        <v>0</v>
      </c>
      <c r="K429" s="409">
        <f t="shared" si="262"/>
        <v>0</v>
      </c>
      <c r="L429" s="409">
        <f t="shared" si="262"/>
        <v>0</v>
      </c>
      <c r="M429" s="412">
        <f t="shared" si="262"/>
        <v>0</v>
      </c>
      <c r="O429" s="523" t="s">
        <v>431</v>
      </c>
      <c r="P429" s="325">
        <f>P413+P397</f>
        <v>0</v>
      </c>
      <c r="Q429" s="325">
        <f t="shared" si="253"/>
        <v>0</v>
      </c>
      <c r="R429" s="325">
        <f t="shared" si="253"/>
        <v>0</v>
      </c>
      <c r="S429" s="325">
        <f t="shared" si="253"/>
        <v>0</v>
      </c>
      <c r="T429" s="325">
        <f t="shared" si="253"/>
        <v>0</v>
      </c>
      <c r="U429" s="325">
        <f t="shared" si="253"/>
        <v>0</v>
      </c>
      <c r="V429" s="325">
        <f t="shared" si="253"/>
        <v>0</v>
      </c>
      <c r="W429" s="325">
        <f t="shared" si="253"/>
        <v>0</v>
      </c>
      <c r="X429" s="325">
        <f t="shared" si="253"/>
        <v>0</v>
      </c>
      <c r="Y429" s="325">
        <f t="shared" si="253"/>
        <v>0</v>
      </c>
      <c r="Z429" s="325">
        <f t="shared" si="253"/>
        <v>0</v>
      </c>
    </row>
    <row r="430" spans="2:26">
      <c r="B430" s="650" t="s">
        <v>9</v>
      </c>
      <c r="C430" s="410">
        <f t="shared" ref="C430:M430" si="263">SUM(C419:C429)</f>
        <v>232995621.73119867</v>
      </c>
      <c r="D430" s="410">
        <f t="shared" si="263"/>
        <v>450326122.48659462</v>
      </c>
      <c r="E430" s="410">
        <f t="shared" si="263"/>
        <v>739356599.14000416</v>
      </c>
      <c r="F430" s="410">
        <f t="shared" si="263"/>
        <v>0</v>
      </c>
      <c r="G430" s="410">
        <f t="shared" si="263"/>
        <v>0</v>
      </c>
      <c r="H430" s="410">
        <f t="shared" si="263"/>
        <v>0</v>
      </c>
      <c r="I430" s="410">
        <f t="shared" si="263"/>
        <v>0</v>
      </c>
      <c r="J430" s="411">
        <f t="shared" si="263"/>
        <v>0</v>
      </c>
      <c r="K430" s="411">
        <f t="shared" si="263"/>
        <v>0</v>
      </c>
      <c r="L430" s="411">
        <f t="shared" si="263"/>
        <v>0</v>
      </c>
      <c r="M430" s="411">
        <f t="shared" si="263"/>
        <v>0</v>
      </c>
      <c r="O430" s="526" t="s">
        <v>9</v>
      </c>
      <c r="P430" s="215">
        <f t="shared" ref="P430:Z430" si="264">SUM(P419:P429)</f>
        <v>568081178.8692261</v>
      </c>
      <c r="Q430" s="215">
        <f t="shared" si="264"/>
        <v>1018407301.3558207</v>
      </c>
      <c r="R430" s="215">
        <f t="shared" si="264"/>
        <v>1757763900.4958248</v>
      </c>
      <c r="S430" s="215">
        <f t="shared" si="264"/>
        <v>1757763900.4958248</v>
      </c>
      <c r="T430" s="215">
        <f t="shared" si="264"/>
        <v>1757763900.4958248</v>
      </c>
      <c r="U430" s="215">
        <f t="shared" si="264"/>
        <v>1757763900.4958248</v>
      </c>
      <c r="V430" s="215">
        <f t="shared" si="264"/>
        <v>1757763900.4958248</v>
      </c>
      <c r="W430" s="215">
        <f t="shared" si="264"/>
        <v>1757763900.4958248</v>
      </c>
      <c r="X430" s="215">
        <f t="shared" si="264"/>
        <v>1757763900.4958248</v>
      </c>
      <c r="Y430" s="215">
        <f t="shared" si="264"/>
        <v>1757763900.4958248</v>
      </c>
      <c r="Z430" s="215">
        <f t="shared" si="264"/>
        <v>1757763900.4958248</v>
      </c>
    </row>
    <row r="431" spans="2:26">
      <c r="C431" s="643"/>
      <c r="D431" s="643"/>
      <c r="E431" s="643"/>
      <c r="F431" s="643"/>
      <c r="G431" s="643"/>
      <c r="H431" s="643"/>
      <c r="I431" s="643"/>
      <c r="J431" s="643"/>
      <c r="K431" s="643"/>
      <c r="L431" s="643"/>
      <c r="M431" s="643"/>
      <c r="N431" s="643"/>
      <c r="O431" s="162"/>
      <c r="P431" s="48"/>
      <c r="Q431" s="386">
        <v>0.56106931376918023</v>
      </c>
      <c r="R431" s="386">
        <f t="shared" ref="R431:Z431" si="265">R430/Q430-1</f>
        <v>0.72599302671503607</v>
      </c>
      <c r="S431" s="386">
        <f t="shared" si="265"/>
        <v>0</v>
      </c>
      <c r="T431" s="386">
        <f t="shared" si="265"/>
        <v>0</v>
      </c>
      <c r="U431" s="386">
        <f t="shared" si="265"/>
        <v>0</v>
      </c>
      <c r="V431" s="386">
        <f t="shared" si="265"/>
        <v>0</v>
      </c>
      <c r="W431" s="386">
        <f t="shared" si="265"/>
        <v>0</v>
      </c>
      <c r="X431" s="386">
        <f t="shared" si="265"/>
        <v>0</v>
      </c>
      <c r="Y431" s="386">
        <f t="shared" si="265"/>
        <v>0</v>
      </c>
      <c r="Z431" s="386">
        <f t="shared" si="265"/>
        <v>0</v>
      </c>
    </row>
  </sheetData>
  <printOptions headings="1"/>
  <pageMargins left="0.7" right="0.7" top="0.75" bottom="0.75" header="0.3" footer="0.3"/>
  <pageSetup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Introduction</vt:lpstr>
      <vt:lpstr>Methodology</vt:lpstr>
      <vt:lpstr>Definitions</vt:lpstr>
      <vt:lpstr>Summary</vt:lpstr>
      <vt:lpstr>WDM TR</vt:lpstr>
      <vt:lpstr>WDM ports</vt:lpstr>
      <vt:lpstr>WDM segments</vt:lpstr>
      <vt:lpstr>Ethernet-Total</vt:lpstr>
      <vt:lpstr>Ethernet-Cloud</vt:lpstr>
      <vt:lpstr>Ethernet-Telecom</vt:lpstr>
      <vt:lpstr>Ethernet-Enterprise</vt:lpstr>
      <vt:lpstr>Wireless</vt:lpstr>
      <vt:lpstr>FTTx</vt:lpstr>
      <vt:lpstr>AOC-EOM</vt:lpstr>
      <vt:lpstr>ICPs</vt:lpstr>
      <vt:lpstr>CSPs</vt:lpstr>
      <vt:lpstr>NEMs</vt:lpstr>
      <vt:lpstr>OC vendors</vt:lpstr>
      <vt:lpstr>Report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 Lively</dc:creator>
  <cp:lastModifiedBy>Stelyana Baleva</cp:lastModifiedBy>
  <cp:lastPrinted>2014-01-06T21:38:47Z</cp:lastPrinted>
  <dcterms:created xsi:type="dcterms:W3CDTF">2009-02-04T20:40:14Z</dcterms:created>
  <dcterms:modified xsi:type="dcterms:W3CDTF">2022-01-31T22:06:01Z</dcterms:modified>
</cp:coreProperties>
</file>